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USER\Desktop\장부 프로젝트\"/>
    </mc:Choice>
  </mc:AlternateContent>
  <xr:revisionPtr revIDLastSave="4491" documentId="8_{DA2F6997-1A87-4909-9374-D129F0F7F9B7}" xr6:coauthVersionLast="47" xr6:coauthVersionMax="47" xr10:uidLastSave="{7F6BB7BB-2629-49B4-9BF4-C7FBE00A2840}"/>
  <workbookProtection workbookAlgorithmName="SHA-512" workbookHashValue="tdY0hTyJGMFmFeCd4P7GgG2JU4RReh+Gdz4tMbu52eWnm/EscU4gM9F9sF+e6iNq8nBXG8lmu1HjA5gtdive5w==" workbookSaltValue="Mayd3yl4IHZ7ryEkcOhCZA==" workbookSpinCount="100000" lockStructure="1"/>
  <bookViews>
    <workbookView xWindow="-120" yWindow="-120" windowWidth="38640" windowHeight="21120" firstSheet="27" activeTab="27" xr2:uid="{00000000-000D-0000-FFFF-FFFF00000000}"/>
  </bookViews>
  <sheets>
    <sheet name="근무표" sheetId="249" r:id="rId1"/>
    <sheet name="이월" sheetId="345" r:id="rId2"/>
    <sheet name="1" sheetId="282" r:id="rId3"/>
    <sheet name="2" sheetId="356" r:id="rId4"/>
    <sheet name="3" sheetId="357" r:id="rId5"/>
    <sheet name="4" sheetId="358" r:id="rId6"/>
    <sheet name="5" sheetId="359" r:id="rId7"/>
    <sheet name="6" sheetId="360" r:id="rId8"/>
    <sheet name="7" sheetId="361" r:id="rId9"/>
    <sheet name="8" sheetId="362" r:id="rId10"/>
    <sheet name="9" sheetId="363" r:id="rId11"/>
    <sheet name="10" sheetId="364" r:id="rId12"/>
    <sheet name="11" sheetId="365" r:id="rId13"/>
    <sheet name="12" sheetId="366" r:id="rId14"/>
    <sheet name="13" sheetId="367" r:id="rId15"/>
    <sheet name="14" sheetId="368" r:id="rId16"/>
    <sheet name="15" sheetId="369" r:id="rId17"/>
    <sheet name="16" sheetId="370" r:id="rId18"/>
    <sheet name="17" sheetId="371" r:id="rId19"/>
    <sheet name="18" sheetId="372" r:id="rId20"/>
    <sheet name="19" sheetId="373" r:id="rId21"/>
    <sheet name="20" sheetId="374" r:id="rId22"/>
    <sheet name="21" sheetId="375" r:id="rId23"/>
    <sheet name="22" sheetId="376" r:id="rId24"/>
    <sheet name="23" sheetId="377" r:id="rId25"/>
    <sheet name="24" sheetId="378" r:id="rId26"/>
    <sheet name="25" sheetId="379" r:id="rId27"/>
    <sheet name="26" sheetId="380" r:id="rId28"/>
    <sheet name="27" sheetId="381" r:id="rId29"/>
    <sheet name="28" sheetId="382" r:id="rId30"/>
    <sheet name="29" sheetId="383" r:id="rId31"/>
    <sheet name="30" sheetId="384" r:id="rId32"/>
    <sheet name="31" sheetId="385" r:id="rId33"/>
  </sheets>
  <definedNames>
    <definedName name="_10_12">#REF!</definedName>
    <definedName name="_10_15">#REF!</definedName>
    <definedName name="_10_20">#REF!</definedName>
    <definedName name="_100_110">#REF!</definedName>
    <definedName name="_100_150">#REF!</definedName>
    <definedName name="_10kg">#REF!</definedName>
    <definedName name="_10묶음">#REF!</definedName>
    <definedName name="_10미">#REF!</definedName>
    <definedName name="_11미">#REF!</definedName>
    <definedName name="_120_130">#REF!</definedName>
    <definedName name="_12미">#REF!</definedName>
    <definedName name="_12손">#REF!</definedName>
    <definedName name="_13미">#REF!</definedName>
    <definedName name="_14미">#REF!</definedName>
    <definedName name="_15_17">#REF!</definedName>
    <definedName name="_15_20">#REF!</definedName>
    <definedName name="_150_200">#REF!</definedName>
    <definedName name="_150_200B">#REF!</definedName>
    <definedName name="_15kg">#REF!</definedName>
    <definedName name="_15미">#REF!</definedName>
    <definedName name="_15팩">#REF!</definedName>
    <definedName name="_16_20">#REF!</definedName>
    <definedName name="_160미">#REF!</definedName>
    <definedName name="_16미">#REF!</definedName>
    <definedName name="_16손">#REF!</definedName>
    <definedName name="_17미">#REF!</definedName>
    <definedName name="_180_200미">#REF!</definedName>
    <definedName name="_185미">#REF!</definedName>
    <definedName name="_18미">#REF!</definedName>
    <definedName name="_1kg">#REF!</definedName>
    <definedName name="_1매">#REF!</definedName>
    <definedName name="_1번">#REF!</definedName>
    <definedName name="_20">#REF!</definedName>
    <definedName name="_20_25">#REF!</definedName>
    <definedName name="_20_30">#REF!</definedName>
    <definedName name="_200_300">#REF!</definedName>
    <definedName name="_200_400">#REF!</definedName>
    <definedName name="_20kg">#REF!</definedName>
    <definedName name="_20UP">#REF!</definedName>
    <definedName name="_20미">#REF!</definedName>
    <definedName name="_20손">#REF!</definedName>
    <definedName name="_21_25">#REF!</definedName>
    <definedName name="_210미">#REF!</definedName>
    <definedName name="_22미">#REF!</definedName>
    <definedName name="_23_25">#REF!</definedName>
    <definedName name="_24미">#REF!</definedName>
    <definedName name="_24손">#REF!</definedName>
    <definedName name="_25_30">#REF!</definedName>
    <definedName name="_25미">#REF!</definedName>
    <definedName name="_26미">#REF!</definedName>
    <definedName name="_28_30">#REF!</definedName>
    <definedName name="_28미">#REF!</definedName>
    <definedName name="_2kg">#REF!</definedName>
    <definedName name="_2L">#REF!</definedName>
    <definedName name="_2단">#REF!</definedName>
    <definedName name="_2미">#REF!</definedName>
    <definedName name="_2번">#REF!</definedName>
    <definedName name="_30_35">#REF!</definedName>
    <definedName name="_30_40">#REF!</definedName>
    <definedName name="_300">#REF!</definedName>
    <definedName name="_300_350">#REF!</definedName>
    <definedName name="_300_400">#REF!</definedName>
    <definedName name="_300_500">#REF!</definedName>
    <definedName name="_30K">#REF!</definedName>
    <definedName name="_30미">#REF!</definedName>
    <definedName name="_31_40">#REF!</definedName>
    <definedName name="_31_40_20KG">#REF!</definedName>
    <definedName name="_32미">#REF!</definedName>
    <definedName name="_35미">#REF!</definedName>
    <definedName name="_360_400미">#REF!</definedName>
    <definedName name="_3kg">#REF!</definedName>
    <definedName name="_3단">#REF!</definedName>
    <definedName name="_3미">#REF!</definedName>
    <definedName name="_40_42">#REF!</definedName>
    <definedName name="_40_50">#REF!</definedName>
    <definedName name="_400_500">#REF!</definedName>
    <definedName name="_400_600">#REF!</definedName>
    <definedName name="_400_800">#REF!</definedName>
    <definedName name="_40B">#REF!</definedName>
    <definedName name="_40미">#REF!</definedName>
    <definedName name="_41_50">#REF!</definedName>
    <definedName name="_41_50_20KG">#REF!</definedName>
    <definedName name="_48미">#REF!</definedName>
    <definedName name="_4kg">#REF!</definedName>
    <definedName name="_4단">#REF!</definedName>
    <definedName name="_4미">#REF!</definedName>
    <definedName name="_4통">#REF!</definedName>
    <definedName name="_50_52">#REF!</definedName>
    <definedName name="_50_52_소">#REF!</definedName>
    <definedName name="_50_60">#REF!</definedName>
    <definedName name="_50_60_20KG">#REF!</definedName>
    <definedName name="_500">#REF!</definedName>
    <definedName name="_500_700">#REF!</definedName>
    <definedName name="_500g">#REF!</definedName>
    <definedName name="_50미">#REF!</definedName>
    <definedName name="_51_60">#REF!</definedName>
    <definedName name="_5kg">#REF!</definedName>
    <definedName name="_5kg_120미">#REF!</definedName>
    <definedName name="_5단">#REF!</definedName>
    <definedName name="_5미">#REF!</definedName>
    <definedName name="_5봉">#REF!</definedName>
    <definedName name="_5통">#REF!</definedName>
    <definedName name="_60">#REF!</definedName>
    <definedName name="_60_70">#REF!</definedName>
    <definedName name="_60_80">#REF!</definedName>
    <definedName name="_60미">#REF!</definedName>
    <definedName name="_61_63">#REF!</definedName>
    <definedName name="_61_63A">#REF!</definedName>
    <definedName name="_61_70">#REF!</definedName>
    <definedName name="_6단">#REF!</definedName>
    <definedName name="_6미">#REF!</definedName>
    <definedName name="_6통">#REF!</definedName>
    <definedName name="_7_9">#REF!</definedName>
    <definedName name="_70_80">#REF!</definedName>
    <definedName name="_71_80">#REF!</definedName>
    <definedName name="_7단">#REF!</definedName>
    <definedName name="_7미">#REF!</definedName>
    <definedName name="_7통">#REF!</definedName>
    <definedName name="_80_100">#REF!</definedName>
    <definedName name="_80_90">#REF!</definedName>
    <definedName name="_800UP">#REF!</definedName>
    <definedName name="_8미">#REF!</definedName>
    <definedName name="_8손">#REF!</definedName>
    <definedName name="_8통">#REF!</definedName>
    <definedName name="_90_100">#REF!</definedName>
    <definedName name="_9kg">#REF!</definedName>
    <definedName name="_9미">#REF!</definedName>
    <definedName name="_9통">#REF!</definedName>
    <definedName name="kg">#REF!</definedName>
    <definedName name="L">#REF!</definedName>
    <definedName name="L_포클랜드">#REF!</definedName>
    <definedName name="L1_18_20">#REF!</definedName>
    <definedName name="L2_23_25">#REF!</definedName>
    <definedName name="LL">#REF!</definedName>
    <definedName name="M">#REF!</definedName>
    <definedName name="M_포클랜드">#REF!</definedName>
    <definedName name="M2_">#REF!</definedName>
    <definedName name="M2_10KG">#REF!</definedName>
    <definedName name="M2_포클랜드">#REF!</definedName>
    <definedName name="M보관용">#REF!</definedName>
    <definedName name="R_">#REF!</definedName>
    <definedName name="S">#REF!</definedName>
    <definedName name="가오리">#REF!</definedName>
    <definedName name="가오리날개">#REF!</definedName>
    <definedName name="가이리">#REF!</definedName>
    <definedName name="고바">#REF!</definedName>
    <definedName name="규격외">#REF!</definedName>
    <definedName name="규격外">#REF!</definedName>
    <definedName name="기타">#REF!</definedName>
    <definedName name="나인50">#REF!</definedName>
    <definedName name="다시">#REF!</definedName>
    <definedName name="대">#REF!</definedName>
    <definedName name="대_10kg">#REF!</definedName>
    <definedName name="믹스">#REF!</definedName>
    <definedName name="바라">#REF!</definedName>
    <definedName name="백조기">#REF!</definedName>
    <definedName name="벌크">#REF!</definedName>
    <definedName name="빙장">#REF!</definedName>
    <definedName name="사게">#REF!</definedName>
    <definedName name="소">#REF!</definedName>
    <definedName name="소소">#REF!</definedName>
    <definedName name="숫">#REF!</definedName>
    <definedName name="숫가구">#REF!</definedName>
    <definedName name="실">#REF!</definedName>
    <definedName name="알치">#REF!</definedName>
    <definedName name="암">#REF!</definedName>
    <definedName name="유25_35">#REF!</definedName>
    <definedName name="유40">#REF!</definedName>
    <definedName name="유50">#REF!</definedName>
    <definedName name="유푸드30">#REF!</definedName>
    <definedName name="유푸드50">#REF!</definedName>
    <definedName name="전ㅂ고">#REF!</definedName>
    <definedName name="전복">#REF!</definedName>
    <definedName name="제주19_20">#REF!</definedName>
    <definedName name="제주25">#REF!</definedName>
    <definedName name="제주31_33">#REF!</definedName>
    <definedName name="제주45">#REF!</definedName>
    <definedName name="제주알치60">#REF!</definedName>
    <definedName name="중">#REF!</definedName>
    <definedName name="지리">#REF!</definedName>
    <definedName name="진통">#REF!</definedName>
    <definedName name="쫄">#REF!</definedName>
    <definedName name="특대">#REF!</definedName>
    <definedName name="품목">#REF!</definedName>
    <definedName name="활복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0" i="376" l="1"/>
  <c r="AF40" i="376"/>
  <c r="AE54" i="374"/>
  <c r="AD54" i="374"/>
  <c r="AF62" i="373"/>
  <c r="AN34" i="249"/>
  <c r="AN33" i="249"/>
  <c r="AN32" i="249"/>
  <c r="AN31" i="249"/>
  <c r="AN30" i="249"/>
  <c r="AN29" i="249"/>
  <c r="AN28" i="249"/>
  <c r="AN27" i="249"/>
  <c r="AN26" i="249"/>
  <c r="AN25" i="249"/>
  <c r="AN24" i="249"/>
  <c r="AN23" i="249"/>
  <c r="AN21" i="249"/>
  <c r="AN20" i="249"/>
  <c r="AN19" i="249"/>
  <c r="AN18" i="249"/>
  <c r="AN17" i="249"/>
  <c r="AN16" i="249"/>
  <c r="AN15" i="249"/>
  <c r="AN14" i="249"/>
  <c r="AN13" i="249"/>
  <c r="AN12" i="249"/>
  <c r="AN11" i="249"/>
  <c r="AN10" i="249"/>
  <c r="AN9" i="249"/>
  <c r="AN8" i="249"/>
  <c r="AN7" i="249"/>
  <c r="AN6" i="249"/>
  <c r="AN5" i="249"/>
  <c r="AN4" i="249"/>
  <c r="BL12" i="249"/>
  <c r="BL11" i="249"/>
  <c r="BL10" i="249"/>
  <c r="BL9" i="249"/>
  <c r="BL8" i="249"/>
  <c r="BL7" i="249"/>
  <c r="BL6" i="249"/>
  <c r="BL5" i="249"/>
  <c r="BK20" i="249"/>
  <c r="BK19" i="249"/>
  <c r="BK18" i="249"/>
  <c r="BK17" i="249"/>
  <c r="BK16" i="249"/>
  <c r="BK15" i="249"/>
  <c r="BK14" i="249"/>
  <c r="BK13" i="249"/>
  <c r="BK12" i="249"/>
  <c r="BK11" i="249"/>
  <c r="BK10" i="249"/>
  <c r="BK9" i="249"/>
  <c r="BK8" i="249"/>
  <c r="BK7" i="249"/>
  <c r="BK6" i="249"/>
  <c r="BK5" i="249"/>
  <c r="BJ20" i="249"/>
  <c r="BJ19" i="249"/>
  <c r="BJ18" i="249"/>
  <c r="BJ17" i="249"/>
  <c r="BJ16" i="249"/>
  <c r="BJ15" i="249"/>
  <c r="BJ14" i="249"/>
  <c r="BJ13" i="249"/>
  <c r="BJ12" i="249"/>
  <c r="BJ11" i="249"/>
  <c r="BJ10" i="249"/>
  <c r="BJ9" i="249"/>
  <c r="BJ8" i="249"/>
  <c r="BJ7" i="249"/>
  <c r="BJ6" i="249"/>
  <c r="BJ5" i="249"/>
  <c r="BI20" i="249"/>
  <c r="BI19" i="249"/>
  <c r="BI18" i="249"/>
  <c r="BI17" i="249"/>
  <c r="BI16" i="249"/>
  <c r="BI15" i="249"/>
  <c r="BI14" i="249"/>
  <c r="BI13" i="249"/>
  <c r="BI12" i="249"/>
  <c r="BI11" i="249"/>
  <c r="BI10" i="249"/>
  <c r="BI9" i="249"/>
  <c r="BI8" i="249"/>
  <c r="BI7" i="249"/>
  <c r="BI6" i="249"/>
  <c r="BI5" i="249"/>
  <c r="BH20" i="249"/>
  <c r="BH19" i="249"/>
  <c r="BH18" i="249"/>
  <c r="BH17" i="249"/>
  <c r="BH16" i="249"/>
  <c r="BH15" i="249"/>
  <c r="BH14" i="249"/>
  <c r="BH13" i="249"/>
  <c r="BH12" i="249"/>
  <c r="BH11" i="249"/>
  <c r="BH10" i="249"/>
  <c r="BH9" i="249"/>
  <c r="BH8" i="249"/>
  <c r="BH7" i="249"/>
  <c r="BH6" i="249"/>
  <c r="BH5" i="249"/>
  <c r="BG20" i="249"/>
  <c r="BG19" i="249"/>
  <c r="BG18" i="249"/>
  <c r="BG17" i="249"/>
  <c r="BG16" i="249"/>
  <c r="BG15" i="249"/>
  <c r="BG14" i="249"/>
  <c r="BG13" i="249"/>
  <c r="BG12" i="249"/>
  <c r="BG11" i="249"/>
  <c r="BG10" i="249"/>
  <c r="BG9" i="249"/>
  <c r="BG8" i="249"/>
  <c r="BG7" i="249"/>
  <c r="BG6" i="249"/>
  <c r="BG5" i="249"/>
  <c r="BF20" i="249"/>
  <c r="BF19" i="249"/>
  <c r="BF18" i="249"/>
  <c r="BF17" i="249"/>
  <c r="BF16" i="249"/>
  <c r="BF15" i="249"/>
  <c r="BF14" i="249"/>
  <c r="BF13" i="249"/>
  <c r="BF12" i="249"/>
  <c r="BF11" i="249"/>
  <c r="BF10" i="249"/>
  <c r="BF9" i="249"/>
  <c r="BF8" i="249"/>
  <c r="BF7" i="249"/>
  <c r="BF6" i="249"/>
  <c r="BF5" i="249"/>
  <c r="BE20" i="249"/>
  <c r="BE19" i="249"/>
  <c r="BE18" i="249"/>
  <c r="BE17" i="249"/>
  <c r="BE16" i="249"/>
  <c r="BE15" i="249"/>
  <c r="BE14" i="249"/>
  <c r="BE13" i="249"/>
  <c r="BE12" i="249"/>
  <c r="BE11" i="249"/>
  <c r="BE10" i="249"/>
  <c r="BE9" i="249"/>
  <c r="BE8" i="249"/>
  <c r="BE7" i="249"/>
  <c r="BE6" i="249"/>
  <c r="BE5" i="249"/>
  <c r="BD20" i="249"/>
  <c r="BD19" i="249"/>
  <c r="BD18" i="249"/>
  <c r="BD17" i="249"/>
  <c r="BD16" i="249"/>
  <c r="BD15" i="249"/>
  <c r="BD14" i="249"/>
  <c r="BD13" i="249"/>
  <c r="BD12" i="249"/>
  <c r="BD11" i="249"/>
  <c r="BD10" i="249"/>
  <c r="BD9" i="249"/>
  <c r="BD8" i="249"/>
  <c r="BD7" i="249"/>
  <c r="BD6" i="249"/>
  <c r="BD5" i="249"/>
  <c r="BC20" i="249"/>
  <c r="BC19" i="249"/>
  <c r="BC18" i="249"/>
  <c r="BC17" i="249"/>
  <c r="BC16" i="249"/>
  <c r="BC15" i="249"/>
  <c r="BC14" i="249"/>
  <c r="BC13" i="249"/>
  <c r="BC12" i="249"/>
  <c r="BC11" i="249"/>
  <c r="BC10" i="249"/>
  <c r="BC9" i="249"/>
  <c r="BC8" i="249"/>
  <c r="BC7" i="249"/>
  <c r="BC6" i="249"/>
  <c r="BC5" i="249"/>
  <c r="BB20" i="249"/>
  <c r="BB19" i="249"/>
  <c r="BB18" i="249"/>
  <c r="BB17" i="249"/>
  <c r="BB16" i="249"/>
  <c r="BB15" i="249"/>
  <c r="BB14" i="249"/>
  <c r="BB13" i="249"/>
  <c r="BB12" i="249"/>
  <c r="BB11" i="249"/>
  <c r="BB10" i="249"/>
  <c r="BB9" i="249"/>
  <c r="BB8" i="249"/>
  <c r="BB7" i="249"/>
  <c r="BB6" i="249"/>
  <c r="BB5" i="249"/>
  <c r="BA20" i="249"/>
  <c r="BA19" i="249"/>
  <c r="BA18" i="249"/>
  <c r="BA17" i="249"/>
  <c r="BA16" i="249"/>
  <c r="BA15" i="249"/>
  <c r="BA14" i="249"/>
  <c r="BA13" i="249"/>
  <c r="BA12" i="249"/>
  <c r="BA11" i="249"/>
  <c r="BA10" i="249"/>
  <c r="BA9" i="249"/>
  <c r="BA8" i="249"/>
  <c r="BA7" i="249"/>
  <c r="BA6" i="249"/>
  <c r="BA5" i="249"/>
  <c r="AZ20" i="249"/>
  <c r="AZ19" i="249"/>
  <c r="AZ18" i="249"/>
  <c r="AZ17" i="249"/>
  <c r="AZ16" i="249"/>
  <c r="AZ15" i="249"/>
  <c r="AZ14" i="249"/>
  <c r="AZ13" i="249"/>
  <c r="AZ12" i="249"/>
  <c r="AZ11" i="249"/>
  <c r="AZ10" i="249"/>
  <c r="AZ9" i="249"/>
  <c r="AZ8" i="249"/>
  <c r="AZ7" i="249"/>
  <c r="AZ6" i="249"/>
  <c r="AZ5" i="249"/>
  <c r="AY20" i="249"/>
  <c r="AY13" i="249"/>
  <c r="AY12" i="249"/>
  <c r="AY11" i="249"/>
  <c r="AY10" i="249"/>
  <c r="AY9" i="249"/>
  <c r="AY8" i="249"/>
  <c r="AY7" i="249"/>
  <c r="AY6" i="249"/>
  <c r="AY5" i="249"/>
  <c r="AX12" i="249"/>
  <c r="AX11" i="249"/>
  <c r="AX10" i="249"/>
  <c r="AX9" i="249"/>
  <c r="AX8" i="249"/>
  <c r="AX7" i="249"/>
  <c r="AX6" i="249"/>
  <c r="AX5" i="249"/>
  <c r="AW12" i="249"/>
  <c r="AW11" i="249"/>
  <c r="AW10" i="249"/>
  <c r="AW9" i="249"/>
  <c r="AW8" i="249"/>
  <c r="AW7" i="249"/>
  <c r="AW6" i="249"/>
  <c r="AW5" i="249"/>
  <c r="AV20" i="249"/>
  <c r="AV13" i="249"/>
  <c r="AV12" i="249"/>
  <c r="AV11" i="249"/>
  <c r="AV10" i="249"/>
  <c r="AV9" i="249"/>
  <c r="AV8" i="249"/>
  <c r="AV7" i="249"/>
  <c r="AV6" i="249"/>
  <c r="AV5" i="249"/>
  <c r="AU12" i="249"/>
  <c r="AU11" i="249"/>
  <c r="AU10" i="249"/>
  <c r="AU9" i="249"/>
  <c r="AU8" i="249"/>
  <c r="AU7" i="249"/>
  <c r="AU6" i="249"/>
  <c r="AU5" i="249"/>
  <c r="AT20" i="249"/>
  <c r="AT13" i="249"/>
  <c r="AT12" i="249"/>
  <c r="AT11" i="249"/>
  <c r="AT10" i="249"/>
  <c r="AT9" i="249"/>
  <c r="AT8" i="249"/>
  <c r="AT7" i="249"/>
  <c r="AT6" i="249"/>
  <c r="AT5" i="249"/>
  <c r="AS12" i="249"/>
  <c r="AS11" i="249"/>
  <c r="AS10" i="249"/>
  <c r="AS9" i="249"/>
  <c r="AS8" i="249"/>
  <c r="AS7" i="249"/>
  <c r="AS6" i="249"/>
  <c r="AS5" i="249"/>
  <c r="AR12" i="249"/>
  <c r="AR11" i="249"/>
  <c r="AR10" i="249"/>
  <c r="AR9" i="249"/>
  <c r="AR8" i="249"/>
  <c r="AR7" i="249"/>
  <c r="AR6" i="249"/>
  <c r="AR5" i="249"/>
  <c r="AQ20" i="249"/>
  <c r="AQ19" i="249"/>
  <c r="AQ18" i="249"/>
  <c r="AQ17" i="249"/>
  <c r="AQ16" i="249"/>
  <c r="AQ15" i="249"/>
  <c r="AQ14" i="249"/>
  <c r="AQ13" i="249"/>
  <c r="AQ12" i="249"/>
  <c r="AQ11" i="249"/>
  <c r="AQ10" i="249"/>
  <c r="AQ9" i="249"/>
  <c r="AQ8" i="249"/>
  <c r="AQ7" i="249"/>
  <c r="AQ6" i="249"/>
  <c r="AQ5" i="249"/>
  <c r="AP20" i="249"/>
  <c r="AP19" i="249"/>
  <c r="AP18" i="249"/>
  <c r="AP17" i="249"/>
  <c r="AP16" i="249"/>
  <c r="AP15" i="249"/>
  <c r="AP14" i="249"/>
  <c r="AP13" i="249"/>
  <c r="AP12" i="249"/>
  <c r="AP11" i="249"/>
  <c r="AP10" i="249"/>
  <c r="AP9" i="249"/>
  <c r="AP8" i="249"/>
  <c r="AP7" i="249"/>
  <c r="AP6" i="249"/>
  <c r="AP5" i="249"/>
  <c r="AO20" i="249"/>
  <c r="AO13" i="249"/>
  <c r="AO12" i="249"/>
  <c r="AO11" i="249"/>
  <c r="AO10" i="249"/>
  <c r="AO9" i="249"/>
  <c r="AO8" i="249"/>
  <c r="AO7" i="249"/>
  <c r="AO6" i="249"/>
  <c r="AO5" i="249"/>
  <c r="J39" i="361"/>
  <c r="AE67" i="282"/>
  <c r="AE69" i="282"/>
  <c r="AE70" i="282"/>
  <c r="AE71" i="282"/>
  <c r="AE72" i="282"/>
  <c r="AE74" i="282"/>
  <c r="AE75" i="282"/>
  <c r="AE66" i="282"/>
  <c r="AE40" i="282"/>
  <c r="AE41" i="282"/>
  <c r="AE42" i="282"/>
  <c r="AE43" i="282"/>
  <c r="AE45" i="282"/>
  <c r="AE49" i="282"/>
  <c r="AE50" i="282"/>
  <c r="AE51" i="282"/>
  <c r="AE53" i="282"/>
  <c r="AE56" i="282"/>
  <c r="AE57" i="282"/>
  <c r="AE58" i="282"/>
  <c r="AE59" i="282"/>
  <c r="AE60" i="282"/>
  <c r="AE61" i="282"/>
  <c r="AE62" i="282"/>
  <c r="AD39" i="282"/>
  <c r="AE39" i="282"/>
  <c r="AE9" i="282"/>
  <c r="AE10" i="282"/>
  <c r="AE11" i="282"/>
  <c r="AE12" i="282"/>
  <c r="AE13" i="282"/>
  <c r="AE14" i="282"/>
  <c r="AE15" i="282"/>
  <c r="AE16" i="282"/>
  <c r="AE17" i="282"/>
  <c r="AE18" i="282"/>
  <c r="AE19" i="282"/>
  <c r="AE20" i="282"/>
  <c r="AE21" i="282"/>
  <c r="AE22" i="282"/>
  <c r="AE23" i="282"/>
  <c r="AE24" i="282"/>
  <c r="AE25" i="282"/>
  <c r="AE26" i="282"/>
  <c r="AE27" i="282"/>
  <c r="AE28" i="282"/>
  <c r="AE29" i="282"/>
  <c r="AE30" i="282"/>
  <c r="AE31" i="282"/>
  <c r="AE32" i="282"/>
  <c r="AE33" i="282"/>
  <c r="AE34" i="282"/>
  <c r="AE35" i="282"/>
  <c r="AE8" i="282"/>
  <c r="K51" i="282"/>
  <c r="K53" i="282"/>
  <c r="C7" i="385"/>
  <c r="C7" i="384"/>
  <c r="C7" i="383"/>
  <c r="C7" i="382"/>
  <c r="C7" i="381"/>
  <c r="C7" i="378"/>
  <c r="C7" i="371"/>
  <c r="C7" i="364"/>
  <c r="I86" i="356"/>
  <c r="C7" i="356" s="1"/>
  <c r="I86" i="385"/>
  <c r="L85" i="385"/>
  <c r="K85" i="385"/>
  <c r="L84" i="385"/>
  <c r="K84" i="385"/>
  <c r="L83" i="385"/>
  <c r="K83" i="385"/>
  <c r="L82" i="385"/>
  <c r="K82" i="385"/>
  <c r="L81" i="385"/>
  <c r="K81" i="385"/>
  <c r="L80" i="385"/>
  <c r="K80" i="385"/>
  <c r="L79" i="385"/>
  <c r="K79" i="385"/>
  <c r="L78" i="385"/>
  <c r="K78" i="385"/>
  <c r="L77" i="385"/>
  <c r="K77" i="385"/>
  <c r="L76" i="385"/>
  <c r="K76" i="385"/>
  <c r="L75" i="385"/>
  <c r="K75" i="385"/>
  <c r="L74" i="385"/>
  <c r="K74" i="385"/>
  <c r="L73" i="385"/>
  <c r="K73" i="385"/>
  <c r="L72" i="385"/>
  <c r="K72" i="385"/>
  <c r="L71" i="385"/>
  <c r="K71" i="385"/>
  <c r="L70" i="385"/>
  <c r="K70" i="385"/>
  <c r="L69" i="385"/>
  <c r="K69" i="385"/>
  <c r="L68" i="385"/>
  <c r="K68" i="385"/>
  <c r="L67" i="385"/>
  <c r="K67" i="385"/>
  <c r="L66" i="385"/>
  <c r="K66" i="385"/>
  <c r="L65" i="385"/>
  <c r="K65" i="385"/>
  <c r="L64" i="385"/>
  <c r="K64" i="385"/>
  <c r="L63" i="385"/>
  <c r="K63" i="385"/>
  <c r="L62" i="385"/>
  <c r="K62" i="385"/>
  <c r="L61" i="385"/>
  <c r="K61" i="385"/>
  <c r="L60" i="385"/>
  <c r="K60" i="385"/>
  <c r="L59" i="385"/>
  <c r="K59" i="385"/>
  <c r="L58" i="385"/>
  <c r="K58" i="385"/>
  <c r="L57" i="385"/>
  <c r="K57" i="385"/>
  <c r="L56" i="385"/>
  <c r="K56" i="385"/>
  <c r="L55" i="385"/>
  <c r="K55" i="385"/>
  <c r="L54" i="385"/>
  <c r="K54" i="385"/>
  <c r="L53" i="385"/>
  <c r="K53" i="385"/>
  <c r="L52" i="385"/>
  <c r="K52" i="385"/>
  <c r="L51" i="385"/>
  <c r="L86" i="385" s="1"/>
  <c r="K51" i="385"/>
  <c r="I86" i="384"/>
  <c r="L85" i="384"/>
  <c r="K85" i="384"/>
  <c r="L84" i="384"/>
  <c r="K84" i="384"/>
  <c r="L83" i="384"/>
  <c r="K83" i="384"/>
  <c r="L82" i="384"/>
  <c r="K82" i="384"/>
  <c r="L81" i="384"/>
  <c r="K81" i="384"/>
  <c r="L80" i="384"/>
  <c r="K80" i="384"/>
  <c r="L79" i="384"/>
  <c r="K79" i="384"/>
  <c r="L78" i="384"/>
  <c r="K78" i="384"/>
  <c r="L77" i="384"/>
  <c r="K77" i="384"/>
  <c r="L76" i="384"/>
  <c r="K76" i="384"/>
  <c r="L75" i="384"/>
  <c r="K75" i="384"/>
  <c r="L74" i="384"/>
  <c r="K74" i="384"/>
  <c r="L73" i="384"/>
  <c r="K73" i="384"/>
  <c r="L72" i="384"/>
  <c r="K72" i="384"/>
  <c r="L71" i="384"/>
  <c r="K71" i="384"/>
  <c r="L70" i="384"/>
  <c r="K70" i="384"/>
  <c r="L69" i="384"/>
  <c r="K69" i="384"/>
  <c r="L68" i="384"/>
  <c r="K68" i="384"/>
  <c r="L67" i="384"/>
  <c r="K67" i="384"/>
  <c r="L66" i="384"/>
  <c r="K66" i="384"/>
  <c r="L65" i="384"/>
  <c r="K65" i="384"/>
  <c r="L64" i="384"/>
  <c r="K64" i="384"/>
  <c r="L63" i="384"/>
  <c r="K63" i="384"/>
  <c r="L62" i="384"/>
  <c r="K62" i="384"/>
  <c r="L61" i="384"/>
  <c r="K61" i="384"/>
  <c r="L60" i="384"/>
  <c r="K60" i="384"/>
  <c r="L59" i="384"/>
  <c r="K59" i="384"/>
  <c r="L58" i="384"/>
  <c r="K58" i="384"/>
  <c r="L57" i="384"/>
  <c r="K57" i="384"/>
  <c r="L56" i="384"/>
  <c r="K56" i="384"/>
  <c r="L55" i="384"/>
  <c r="K55" i="384"/>
  <c r="L54" i="384"/>
  <c r="K54" i="384"/>
  <c r="L53" i="384"/>
  <c r="K53" i="384"/>
  <c r="L52" i="384"/>
  <c r="K52" i="384"/>
  <c r="L51" i="384"/>
  <c r="L86" i="384" s="1"/>
  <c r="K51" i="384"/>
  <c r="I86" i="383"/>
  <c r="L85" i="383"/>
  <c r="K85" i="383"/>
  <c r="L84" i="383"/>
  <c r="K84" i="383"/>
  <c r="L83" i="383"/>
  <c r="K83" i="383"/>
  <c r="L82" i="383"/>
  <c r="K82" i="383"/>
  <c r="L81" i="383"/>
  <c r="K81" i="383"/>
  <c r="L80" i="383"/>
  <c r="K80" i="383"/>
  <c r="L79" i="383"/>
  <c r="K79" i="383"/>
  <c r="L78" i="383"/>
  <c r="K78" i="383"/>
  <c r="L77" i="383"/>
  <c r="K77" i="383"/>
  <c r="L76" i="383"/>
  <c r="K76" i="383"/>
  <c r="L75" i="383"/>
  <c r="K75" i="383"/>
  <c r="L74" i="383"/>
  <c r="K74" i="383"/>
  <c r="L73" i="383"/>
  <c r="K73" i="383"/>
  <c r="L72" i="383"/>
  <c r="K72" i="383"/>
  <c r="L71" i="383"/>
  <c r="K71" i="383"/>
  <c r="L70" i="383"/>
  <c r="K70" i="383"/>
  <c r="L69" i="383"/>
  <c r="K69" i="383"/>
  <c r="L68" i="383"/>
  <c r="K68" i="383"/>
  <c r="L67" i="383"/>
  <c r="K67" i="383"/>
  <c r="L66" i="383"/>
  <c r="K66" i="383"/>
  <c r="L65" i="383"/>
  <c r="K65" i="383"/>
  <c r="L64" i="383"/>
  <c r="K64" i="383"/>
  <c r="L63" i="383"/>
  <c r="K63" i="383"/>
  <c r="L62" i="383"/>
  <c r="K62" i="383"/>
  <c r="L61" i="383"/>
  <c r="K61" i="383"/>
  <c r="L60" i="383"/>
  <c r="K60" i="383"/>
  <c r="L59" i="383"/>
  <c r="K59" i="383"/>
  <c r="L58" i="383"/>
  <c r="K58" i="383"/>
  <c r="L57" i="383"/>
  <c r="K57" i="383"/>
  <c r="L56" i="383"/>
  <c r="K56" i="383"/>
  <c r="L55" i="383"/>
  <c r="K55" i="383"/>
  <c r="L54" i="383"/>
  <c r="K54" i="383"/>
  <c r="L53" i="383"/>
  <c r="K53" i="383"/>
  <c r="L52" i="383"/>
  <c r="K52" i="383"/>
  <c r="L51" i="383"/>
  <c r="L86" i="383" s="1"/>
  <c r="K51" i="383"/>
  <c r="I86" i="382"/>
  <c r="L85" i="382"/>
  <c r="K85" i="382"/>
  <c r="L84" i="382"/>
  <c r="K84" i="382"/>
  <c r="L83" i="382"/>
  <c r="K83" i="382"/>
  <c r="L82" i="382"/>
  <c r="K82" i="382"/>
  <c r="L81" i="382"/>
  <c r="K81" i="382"/>
  <c r="L80" i="382"/>
  <c r="K80" i="382"/>
  <c r="L79" i="382"/>
  <c r="K79" i="382"/>
  <c r="L78" i="382"/>
  <c r="K78" i="382"/>
  <c r="L77" i="382"/>
  <c r="K77" i="382"/>
  <c r="L76" i="382"/>
  <c r="K76" i="382"/>
  <c r="L75" i="382"/>
  <c r="K75" i="382"/>
  <c r="L74" i="382"/>
  <c r="K74" i="382"/>
  <c r="L73" i="382"/>
  <c r="K73" i="382"/>
  <c r="L72" i="382"/>
  <c r="K72" i="382"/>
  <c r="L71" i="382"/>
  <c r="K71" i="382"/>
  <c r="L70" i="382"/>
  <c r="K70" i="382"/>
  <c r="L69" i="382"/>
  <c r="K69" i="382"/>
  <c r="L68" i="382"/>
  <c r="K68" i="382"/>
  <c r="L67" i="382"/>
  <c r="K67" i="382"/>
  <c r="L66" i="382"/>
  <c r="K66" i="382"/>
  <c r="L65" i="382"/>
  <c r="K65" i="382"/>
  <c r="L64" i="382"/>
  <c r="K64" i="382"/>
  <c r="L63" i="382"/>
  <c r="K63" i="382"/>
  <c r="L62" i="382"/>
  <c r="K62" i="382"/>
  <c r="L61" i="382"/>
  <c r="K61" i="382"/>
  <c r="L60" i="382"/>
  <c r="K60" i="382"/>
  <c r="L59" i="382"/>
  <c r="K59" i="382"/>
  <c r="L58" i="382"/>
  <c r="K58" i="382"/>
  <c r="L57" i="382"/>
  <c r="K57" i="382"/>
  <c r="L56" i="382"/>
  <c r="K56" i="382"/>
  <c r="L55" i="382"/>
  <c r="K55" i="382"/>
  <c r="L54" i="382"/>
  <c r="K54" i="382"/>
  <c r="L53" i="382"/>
  <c r="K53" i="382"/>
  <c r="L52" i="382"/>
  <c r="K52" i="382"/>
  <c r="L51" i="382"/>
  <c r="L86" i="382" s="1"/>
  <c r="K51" i="382"/>
  <c r="I86" i="381"/>
  <c r="L85" i="381"/>
  <c r="K85" i="381"/>
  <c r="L84" i="381"/>
  <c r="K84" i="381"/>
  <c r="L83" i="381"/>
  <c r="K83" i="381"/>
  <c r="L82" i="381"/>
  <c r="K82" i="381"/>
  <c r="L81" i="381"/>
  <c r="K81" i="381"/>
  <c r="L80" i="381"/>
  <c r="K80" i="381"/>
  <c r="L79" i="381"/>
  <c r="K79" i="381"/>
  <c r="L78" i="381"/>
  <c r="K78" i="381"/>
  <c r="L77" i="381"/>
  <c r="K77" i="381"/>
  <c r="L76" i="381"/>
  <c r="K76" i="381"/>
  <c r="L75" i="381"/>
  <c r="K75" i="381"/>
  <c r="L74" i="381"/>
  <c r="K74" i="381"/>
  <c r="L73" i="381"/>
  <c r="K73" i="381"/>
  <c r="L72" i="381"/>
  <c r="K72" i="381"/>
  <c r="L71" i="381"/>
  <c r="K71" i="381"/>
  <c r="L70" i="381"/>
  <c r="K70" i="381"/>
  <c r="L69" i="381"/>
  <c r="K69" i="381"/>
  <c r="L68" i="381"/>
  <c r="K68" i="381"/>
  <c r="L67" i="381"/>
  <c r="K67" i="381"/>
  <c r="L66" i="381"/>
  <c r="K66" i="381"/>
  <c r="L65" i="381"/>
  <c r="K65" i="381"/>
  <c r="L64" i="381"/>
  <c r="K64" i="381"/>
  <c r="L63" i="381"/>
  <c r="K63" i="381"/>
  <c r="L62" i="381"/>
  <c r="K62" i="381"/>
  <c r="L61" i="381"/>
  <c r="K61" i="381"/>
  <c r="L60" i="381"/>
  <c r="K60" i="381"/>
  <c r="L59" i="381"/>
  <c r="K59" i="381"/>
  <c r="L58" i="381"/>
  <c r="K58" i="381"/>
  <c r="L57" i="381"/>
  <c r="K57" i="381"/>
  <c r="L56" i="381"/>
  <c r="K56" i="381"/>
  <c r="L55" i="381"/>
  <c r="K55" i="381"/>
  <c r="L54" i="381"/>
  <c r="K54" i="381"/>
  <c r="L53" i="381"/>
  <c r="K53" i="381"/>
  <c r="L52" i="381"/>
  <c r="K52" i="381"/>
  <c r="L51" i="381"/>
  <c r="L86" i="381" s="1"/>
  <c r="K51" i="381"/>
  <c r="I86" i="380"/>
  <c r="C7" i="380" s="1"/>
  <c r="L85" i="380"/>
  <c r="K85" i="380"/>
  <c r="L84" i="380"/>
  <c r="K84" i="380"/>
  <c r="L83" i="380"/>
  <c r="K83" i="380"/>
  <c r="L82" i="380"/>
  <c r="K82" i="380"/>
  <c r="L81" i="380"/>
  <c r="K81" i="380"/>
  <c r="L80" i="380"/>
  <c r="K80" i="380"/>
  <c r="L79" i="380"/>
  <c r="K79" i="380"/>
  <c r="L78" i="380"/>
  <c r="K78" i="380"/>
  <c r="L77" i="380"/>
  <c r="K77" i="380"/>
  <c r="L76" i="380"/>
  <c r="K76" i="380"/>
  <c r="L75" i="380"/>
  <c r="K75" i="380"/>
  <c r="L74" i="380"/>
  <c r="K74" i="380"/>
  <c r="L73" i="380"/>
  <c r="K73" i="380"/>
  <c r="L72" i="380"/>
  <c r="K72" i="380"/>
  <c r="L71" i="380"/>
  <c r="K71" i="380"/>
  <c r="L70" i="380"/>
  <c r="K70" i="380"/>
  <c r="L69" i="380"/>
  <c r="K69" i="380"/>
  <c r="L68" i="380"/>
  <c r="K68" i="380"/>
  <c r="L67" i="380"/>
  <c r="K67" i="380"/>
  <c r="L66" i="380"/>
  <c r="K66" i="380"/>
  <c r="L65" i="380"/>
  <c r="K65" i="380"/>
  <c r="L64" i="380"/>
  <c r="K64" i="380"/>
  <c r="L63" i="380"/>
  <c r="K63" i="380"/>
  <c r="L62" i="380"/>
  <c r="K62" i="380"/>
  <c r="L61" i="380"/>
  <c r="K61" i="380"/>
  <c r="L60" i="380"/>
  <c r="K60" i="380"/>
  <c r="L59" i="380"/>
  <c r="K59" i="380"/>
  <c r="L58" i="380"/>
  <c r="K58" i="380"/>
  <c r="L57" i="380"/>
  <c r="K57" i="380"/>
  <c r="L56" i="380"/>
  <c r="K56" i="380"/>
  <c r="L55" i="380"/>
  <c r="K55" i="380"/>
  <c r="L54" i="380"/>
  <c r="K54" i="380"/>
  <c r="L53" i="380"/>
  <c r="K53" i="380"/>
  <c r="L52" i="380"/>
  <c r="K52" i="380"/>
  <c r="L51" i="380"/>
  <c r="L86" i="380" s="1"/>
  <c r="K51" i="380"/>
  <c r="I86" i="379"/>
  <c r="C7" i="379" s="1"/>
  <c r="L85" i="379"/>
  <c r="K85" i="379"/>
  <c r="L84" i="379"/>
  <c r="K84" i="379"/>
  <c r="L83" i="379"/>
  <c r="K83" i="379"/>
  <c r="L82" i="379"/>
  <c r="K82" i="379"/>
  <c r="L81" i="379"/>
  <c r="K81" i="379"/>
  <c r="L80" i="379"/>
  <c r="K80" i="379"/>
  <c r="L79" i="379"/>
  <c r="K79" i="379"/>
  <c r="L78" i="379"/>
  <c r="K78" i="379"/>
  <c r="L77" i="379"/>
  <c r="K77" i="379"/>
  <c r="L76" i="379"/>
  <c r="K76" i="379"/>
  <c r="L75" i="379"/>
  <c r="K75" i="379"/>
  <c r="L74" i="379"/>
  <c r="K74" i="379"/>
  <c r="L73" i="379"/>
  <c r="K73" i="379"/>
  <c r="L72" i="379"/>
  <c r="K72" i="379"/>
  <c r="L71" i="379"/>
  <c r="K71" i="379"/>
  <c r="L70" i="379"/>
  <c r="K70" i="379"/>
  <c r="L69" i="379"/>
  <c r="K69" i="379"/>
  <c r="L68" i="379"/>
  <c r="K68" i="379"/>
  <c r="L67" i="379"/>
  <c r="K67" i="379"/>
  <c r="L66" i="379"/>
  <c r="K66" i="379"/>
  <c r="L65" i="379"/>
  <c r="K65" i="379"/>
  <c r="L64" i="379"/>
  <c r="K64" i="379"/>
  <c r="L63" i="379"/>
  <c r="K63" i="379"/>
  <c r="L62" i="379"/>
  <c r="K62" i="379"/>
  <c r="L61" i="379"/>
  <c r="K61" i="379"/>
  <c r="L60" i="379"/>
  <c r="K60" i="379"/>
  <c r="L59" i="379"/>
  <c r="K59" i="379"/>
  <c r="L58" i="379"/>
  <c r="K58" i="379"/>
  <c r="L57" i="379"/>
  <c r="K57" i="379"/>
  <c r="L56" i="379"/>
  <c r="K56" i="379"/>
  <c r="L55" i="379"/>
  <c r="K55" i="379"/>
  <c r="L54" i="379"/>
  <c r="K54" i="379"/>
  <c r="L53" i="379"/>
  <c r="K53" i="379"/>
  <c r="L52" i="379"/>
  <c r="K52" i="379"/>
  <c r="L51" i="379"/>
  <c r="L86" i="379" s="1"/>
  <c r="K51" i="379"/>
  <c r="I86" i="378"/>
  <c r="L85" i="378"/>
  <c r="K85" i="378"/>
  <c r="L84" i="378"/>
  <c r="K84" i="378"/>
  <c r="L83" i="378"/>
  <c r="K83" i="378"/>
  <c r="L82" i="378"/>
  <c r="K82" i="378"/>
  <c r="L81" i="378"/>
  <c r="K81" i="378"/>
  <c r="L80" i="378"/>
  <c r="K80" i="378"/>
  <c r="L79" i="378"/>
  <c r="K79" i="378"/>
  <c r="L78" i="378"/>
  <c r="K78" i="378"/>
  <c r="L77" i="378"/>
  <c r="K77" i="378"/>
  <c r="L76" i="378"/>
  <c r="K76" i="378"/>
  <c r="L75" i="378"/>
  <c r="K75" i="378"/>
  <c r="L74" i="378"/>
  <c r="K74" i="378"/>
  <c r="L73" i="378"/>
  <c r="K73" i="378"/>
  <c r="L72" i="378"/>
  <c r="K72" i="378"/>
  <c r="L71" i="378"/>
  <c r="K71" i="378"/>
  <c r="L70" i="378"/>
  <c r="K70" i="378"/>
  <c r="L69" i="378"/>
  <c r="K69" i="378"/>
  <c r="L68" i="378"/>
  <c r="K68" i="378"/>
  <c r="L67" i="378"/>
  <c r="K67" i="378"/>
  <c r="L66" i="378"/>
  <c r="K66" i="378"/>
  <c r="L65" i="378"/>
  <c r="K65" i="378"/>
  <c r="L64" i="378"/>
  <c r="K64" i="378"/>
  <c r="L63" i="378"/>
  <c r="K63" i="378"/>
  <c r="L62" i="378"/>
  <c r="K62" i="378"/>
  <c r="L61" i="378"/>
  <c r="K61" i="378"/>
  <c r="L60" i="378"/>
  <c r="K60" i="378"/>
  <c r="L59" i="378"/>
  <c r="K59" i="378"/>
  <c r="L58" i="378"/>
  <c r="K58" i="378"/>
  <c r="L57" i="378"/>
  <c r="K57" i="378"/>
  <c r="L56" i="378"/>
  <c r="K56" i="378"/>
  <c r="L55" i="378"/>
  <c r="K55" i="378"/>
  <c r="L54" i="378"/>
  <c r="K54" i="378"/>
  <c r="L53" i="378"/>
  <c r="K53" i="378"/>
  <c r="L52" i="378"/>
  <c r="K52" i="378"/>
  <c r="L51" i="378"/>
  <c r="L86" i="378" s="1"/>
  <c r="K51" i="378"/>
  <c r="I86" i="377"/>
  <c r="C7" i="377" s="1"/>
  <c r="L85" i="377"/>
  <c r="K85" i="377"/>
  <c r="L84" i="377"/>
  <c r="K84" i="377"/>
  <c r="L83" i="377"/>
  <c r="K83" i="377"/>
  <c r="L82" i="377"/>
  <c r="K82" i="377"/>
  <c r="L81" i="377"/>
  <c r="K81" i="377"/>
  <c r="L80" i="377"/>
  <c r="K80" i="377"/>
  <c r="L79" i="377"/>
  <c r="K79" i="377"/>
  <c r="L78" i="377"/>
  <c r="K78" i="377"/>
  <c r="L77" i="377"/>
  <c r="K77" i="377"/>
  <c r="L76" i="377"/>
  <c r="K76" i="377"/>
  <c r="L75" i="377"/>
  <c r="K75" i="377"/>
  <c r="L74" i="377"/>
  <c r="K74" i="377"/>
  <c r="L73" i="377"/>
  <c r="K73" i="377"/>
  <c r="L72" i="377"/>
  <c r="K72" i="377"/>
  <c r="L71" i="377"/>
  <c r="K71" i="377"/>
  <c r="L70" i="377"/>
  <c r="K70" i="377"/>
  <c r="L69" i="377"/>
  <c r="K69" i="377"/>
  <c r="L68" i="377"/>
  <c r="K68" i="377"/>
  <c r="L67" i="377"/>
  <c r="K67" i="377"/>
  <c r="L66" i="377"/>
  <c r="K66" i="377"/>
  <c r="L65" i="377"/>
  <c r="K65" i="377"/>
  <c r="L64" i="377"/>
  <c r="K64" i="377"/>
  <c r="L63" i="377"/>
  <c r="K63" i="377"/>
  <c r="L62" i="377"/>
  <c r="K62" i="377"/>
  <c r="L61" i="377"/>
  <c r="K61" i="377"/>
  <c r="L60" i="377"/>
  <c r="K60" i="377"/>
  <c r="L59" i="377"/>
  <c r="K59" i="377"/>
  <c r="L58" i="377"/>
  <c r="K58" i="377"/>
  <c r="L57" i="377"/>
  <c r="K57" i="377"/>
  <c r="L56" i="377"/>
  <c r="K56" i="377"/>
  <c r="L55" i="377"/>
  <c r="K55" i="377"/>
  <c r="L54" i="377"/>
  <c r="K54" i="377"/>
  <c r="L53" i="377"/>
  <c r="K53" i="377"/>
  <c r="L52" i="377"/>
  <c r="K52" i="377"/>
  <c r="L51" i="377"/>
  <c r="L86" i="377" s="1"/>
  <c r="K51" i="377"/>
  <c r="I86" i="376"/>
  <c r="C7" i="376" s="1"/>
  <c r="L85" i="376"/>
  <c r="K85" i="376"/>
  <c r="L84" i="376"/>
  <c r="K84" i="376"/>
  <c r="L83" i="376"/>
  <c r="K83" i="376"/>
  <c r="L82" i="376"/>
  <c r="K82" i="376"/>
  <c r="L81" i="376"/>
  <c r="K81" i="376"/>
  <c r="L80" i="376"/>
  <c r="K80" i="376"/>
  <c r="L79" i="376"/>
  <c r="K79" i="376"/>
  <c r="L78" i="376"/>
  <c r="K78" i="376"/>
  <c r="L77" i="376"/>
  <c r="K77" i="376"/>
  <c r="L76" i="376"/>
  <c r="K76" i="376"/>
  <c r="L75" i="376"/>
  <c r="K75" i="376"/>
  <c r="L74" i="376"/>
  <c r="K74" i="376"/>
  <c r="L73" i="376"/>
  <c r="K73" i="376"/>
  <c r="L72" i="376"/>
  <c r="K72" i="376"/>
  <c r="L71" i="376"/>
  <c r="K71" i="376"/>
  <c r="L70" i="376"/>
  <c r="K70" i="376"/>
  <c r="L69" i="376"/>
  <c r="K69" i="376"/>
  <c r="L68" i="376"/>
  <c r="K68" i="376"/>
  <c r="L67" i="376"/>
  <c r="K67" i="376"/>
  <c r="L66" i="376"/>
  <c r="K66" i="376"/>
  <c r="L65" i="376"/>
  <c r="K65" i="376"/>
  <c r="L64" i="376"/>
  <c r="K64" i="376"/>
  <c r="L63" i="376"/>
  <c r="K63" i="376"/>
  <c r="L62" i="376"/>
  <c r="K62" i="376"/>
  <c r="L61" i="376"/>
  <c r="K61" i="376"/>
  <c r="L60" i="376"/>
  <c r="K60" i="376"/>
  <c r="L59" i="376"/>
  <c r="K59" i="376"/>
  <c r="L58" i="376"/>
  <c r="K58" i="376"/>
  <c r="L57" i="376"/>
  <c r="K57" i="376"/>
  <c r="L56" i="376"/>
  <c r="K56" i="376"/>
  <c r="L55" i="376"/>
  <c r="K55" i="376"/>
  <c r="L54" i="376"/>
  <c r="K54" i="376"/>
  <c r="L53" i="376"/>
  <c r="K53" i="376"/>
  <c r="L52" i="376"/>
  <c r="K52" i="376"/>
  <c r="L51" i="376"/>
  <c r="L86" i="376" s="1"/>
  <c r="K51" i="376"/>
  <c r="I86" i="375"/>
  <c r="C7" i="375" s="1"/>
  <c r="L85" i="375"/>
  <c r="K85" i="375"/>
  <c r="L84" i="375"/>
  <c r="K84" i="375"/>
  <c r="L83" i="375"/>
  <c r="K83" i="375"/>
  <c r="L82" i="375"/>
  <c r="K82" i="375"/>
  <c r="L81" i="375"/>
  <c r="K81" i="375"/>
  <c r="L80" i="375"/>
  <c r="K80" i="375"/>
  <c r="L79" i="375"/>
  <c r="K79" i="375"/>
  <c r="L78" i="375"/>
  <c r="K78" i="375"/>
  <c r="L77" i="375"/>
  <c r="K77" i="375"/>
  <c r="L76" i="375"/>
  <c r="K76" i="375"/>
  <c r="L75" i="375"/>
  <c r="K75" i="375"/>
  <c r="L74" i="375"/>
  <c r="K74" i="375"/>
  <c r="L73" i="375"/>
  <c r="K73" i="375"/>
  <c r="L72" i="375"/>
  <c r="K72" i="375"/>
  <c r="L71" i="375"/>
  <c r="K71" i="375"/>
  <c r="L70" i="375"/>
  <c r="K70" i="375"/>
  <c r="L69" i="375"/>
  <c r="K69" i="375"/>
  <c r="L68" i="375"/>
  <c r="K68" i="375"/>
  <c r="L67" i="375"/>
  <c r="K67" i="375"/>
  <c r="L66" i="375"/>
  <c r="K66" i="375"/>
  <c r="L65" i="375"/>
  <c r="K65" i="375"/>
  <c r="L64" i="375"/>
  <c r="K64" i="375"/>
  <c r="L63" i="375"/>
  <c r="K63" i="375"/>
  <c r="L62" i="375"/>
  <c r="K62" i="375"/>
  <c r="L61" i="375"/>
  <c r="K61" i="375"/>
  <c r="L60" i="375"/>
  <c r="K60" i="375"/>
  <c r="L59" i="375"/>
  <c r="K59" i="375"/>
  <c r="L58" i="375"/>
  <c r="K58" i="375"/>
  <c r="L57" i="375"/>
  <c r="K57" i="375"/>
  <c r="L56" i="375"/>
  <c r="K56" i="375"/>
  <c r="L55" i="375"/>
  <c r="K55" i="375"/>
  <c r="L54" i="375"/>
  <c r="K54" i="375"/>
  <c r="L53" i="375"/>
  <c r="K53" i="375"/>
  <c r="L52" i="375"/>
  <c r="K52" i="375"/>
  <c r="L51" i="375"/>
  <c r="L86" i="375" s="1"/>
  <c r="K51" i="375"/>
  <c r="I86" i="374"/>
  <c r="C7" i="374" s="1"/>
  <c r="L85" i="374"/>
  <c r="K85" i="374"/>
  <c r="L84" i="374"/>
  <c r="K84" i="374"/>
  <c r="L83" i="374"/>
  <c r="K83" i="374"/>
  <c r="L82" i="374"/>
  <c r="K82" i="374"/>
  <c r="L81" i="374"/>
  <c r="K81" i="374"/>
  <c r="L80" i="374"/>
  <c r="K80" i="374"/>
  <c r="L79" i="374"/>
  <c r="K79" i="374"/>
  <c r="L78" i="374"/>
  <c r="K78" i="374"/>
  <c r="L77" i="374"/>
  <c r="K77" i="374"/>
  <c r="L76" i="374"/>
  <c r="K76" i="374"/>
  <c r="L75" i="374"/>
  <c r="K75" i="374"/>
  <c r="L74" i="374"/>
  <c r="K74" i="374"/>
  <c r="L73" i="374"/>
  <c r="K73" i="374"/>
  <c r="L72" i="374"/>
  <c r="K72" i="374"/>
  <c r="L71" i="374"/>
  <c r="K71" i="374"/>
  <c r="L70" i="374"/>
  <c r="K70" i="374"/>
  <c r="L69" i="374"/>
  <c r="K69" i="374"/>
  <c r="L68" i="374"/>
  <c r="K68" i="374"/>
  <c r="L67" i="374"/>
  <c r="K67" i="374"/>
  <c r="L66" i="374"/>
  <c r="K66" i="374"/>
  <c r="L65" i="374"/>
  <c r="K65" i="374"/>
  <c r="L64" i="374"/>
  <c r="K64" i="374"/>
  <c r="L63" i="374"/>
  <c r="K63" i="374"/>
  <c r="L62" i="374"/>
  <c r="K62" i="374"/>
  <c r="L61" i="374"/>
  <c r="K61" i="374"/>
  <c r="L60" i="374"/>
  <c r="K60" i="374"/>
  <c r="L59" i="374"/>
  <c r="K59" i="374"/>
  <c r="L58" i="374"/>
  <c r="K58" i="374"/>
  <c r="L57" i="374"/>
  <c r="K57" i="374"/>
  <c r="L56" i="374"/>
  <c r="K56" i="374"/>
  <c r="L55" i="374"/>
  <c r="K55" i="374"/>
  <c r="L54" i="374"/>
  <c r="K54" i="374"/>
  <c r="L53" i="374"/>
  <c r="K53" i="374"/>
  <c r="L52" i="374"/>
  <c r="K52" i="374"/>
  <c r="L51" i="374"/>
  <c r="L86" i="374" s="1"/>
  <c r="K51" i="374"/>
  <c r="I86" i="373"/>
  <c r="C7" i="373" s="1"/>
  <c r="L85" i="373"/>
  <c r="K85" i="373"/>
  <c r="L84" i="373"/>
  <c r="K84" i="373"/>
  <c r="L83" i="373"/>
  <c r="K83" i="373"/>
  <c r="L82" i="373"/>
  <c r="K82" i="373"/>
  <c r="L81" i="373"/>
  <c r="K81" i="373"/>
  <c r="L80" i="373"/>
  <c r="K80" i="373"/>
  <c r="L79" i="373"/>
  <c r="K79" i="373"/>
  <c r="L78" i="373"/>
  <c r="K78" i="373"/>
  <c r="L77" i="373"/>
  <c r="K77" i="373"/>
  <c r="L76" i="373"/>
  <c r="K76" i="373"/>
  <c r="L75" i="373"/>
  <c r="K75" i="373"/>
  <c r="L74" i="373"/>
  <c r="K74" i="373"/>
  <c r="L73" i="373"/>
  <c r="K73" i="373"/>
  <c r="L72" i="373"/>
  <c r="K72" i="373"/>
  <c r="L71" i="373"/>
  <c r="K71" i="373"/>
  <c r="L70" i="373"/>
  <c r="K70" i="373"/>
  <c r="L69" i="373"/>
  <c r="K69" i="373"/>
  <c r="L68" i="373"/>
  <c r="K68" i="373"/>
  <c r="L67" i="373"/>
  <c r="K67" i="373"/>
  <c r="L66" i="373"/>
  <c r="K66" i="373"/>
  <c r="L65" i="373"/>
  <c r="K65" i="373"/>
  <c r="L64" i="373"/>
  <c r="K64" i="373"/>
  <c r="L63" i="373"/>
  <c r="K63" i="373"/>
  <c r="L62" i="373"/>
  <c r="K62" i="373"/>
  <c r="L61" i="373"/>
  <c r="K61" i="373"/>
  <c r="L60" i="373"/>
  <c r="K60" i="373"/>
  <c r="L59" i="373"/>
  <c r="K59" i="373"/>
  <c r="L58" i="373"/>
  <c r="K58" i="373"/>
  <c r="L57" i="373"/>
  <c r="K57" i="373"/>
  <c r="L56" i="373"/>
  <c r="K56" i="373"/>
  <c r="L55" i="373"/>
  <c r="K55" i="373"/>
  <c r="L54" i="373"/>
  <c r="K54" i="373"/>
  <c r="L53" i="373"/>
  <c r="K53" i="373"/>
  <c r="L52" i="373"/>
  <c r="K52" i="373"/>
  <c r="L51" i="373"/>
  <c r="L86" i="373" s="1"/>
  <c r="K51" i="373"/>
  <c r="I86" i="372"/>
  <c r="C7" i="372" s="1"/>
  <c r="L85" i="372"/>
  <c r="K85" i="372"/>
  <c r="L84" i="372"/>
  <c r="K84" i="372"/>
  <c r="L83" i="372"/>
  <c r="K83" i="372"/>
  <c r="L82" i="372"/>
  <c r="K82" i="372"/>
  <c r="L81" i="372"/>
  <c r="K81" i="372"/>
  <c r="L80" i="372"/>
  <c r="K80" i="372"/>
  <c r="L79" i="372"/>
  <c r="K79" i="372"/>
  <c r="L78" i="372"/>
  <c r="K78" i="372"/>
  <c r="L77" i="372"/>
  <c r="K77" i="372"/>
  <c r="L76" i="372"/>
  <c r="K76" i="372"/>
  <c r="L75" i="372"/>
  <c r="K75" i="372"/>
  <c r="L74" i="372"/>
  <c r="K74" i="372"/>
  <c r="L73" i="372"/>
  <c r="K73" i="372"/>
  <c r="L72" i="372"/>
  <c r="K72" i="372"/>
  <c r="L71" i="372"/>
  <c r="K71" i="372"/>
  <c r="L70" i="372"/>
  <c r="K70" i="372"/>
  <c r="L69" i="372"/>
  <c r="K69" i="372"/>
  <c r="L68" i="372"/>
  <c r="K68" i="372"/>
  <c r="L67" i="372"/>
  <c r="K67" i="372"/>
  <c r="L66" i="372"/>
  <c r="K66" i="372"/>
  <c r="L65" i="372"/>
  <c r="K65" i="372"/>
  <c r="L64" i="372"/>
  <c r="K64" i="372"/>
  <c r="L63" i="372"/>
  <c r="K63" i="372"/>
  <c r="L62" i="372"/>
  <c r="K62" i="372"/>
  <c r="L61" i="372"/>
  <c r="K61" i="372"/>
  <c r="L60" i="372"/>
  <c r="K60" i="372"/>
  <c r="L59" i="372"/>
  <c r="K59" i="372"/>
  <c r="L58" i="372"/>
  <c r="K58" i="372"/>
  <c r="L57" i="372"/>
  <c r="K57" i="372"/>
  <c r="L56" i="372"/>
  <c r="K56" i="372"/>
  <c r="L55" i="372"/>
  <c r="K55" i="372"/>
  <c r="L54" i="372"/>
  <c r="K54" i="372"/>
  <c r="L53" i="372"/>
  <c r="K53" i="372"/>
  <c r="L52" i="372"/>
  <c r="K52" i="372"/>
  <c r="L51" i="372"/>
  <c r="L86" i="372" s="1"/>
  <c r="K51" i="372"/>
  <c r="I86" i="371"/>
  <c r="L85" i="371"/>
  <c r="K85" i="371"/>
  <c r="L84" i="371"/>
  <c r="K84" i="371"/>
  <c r="L83" i="371"/>
  <c r="K83" i="371"/>
  <c r="L82" i="371"/>
  <c r="K82" i="371"/>
  <c r="L81" i="371"/>
  <c r="K81" i="371"/>
  <c r="L80" i="371"/>
  <c r="K80" i="371"/>
  <c r="L79" i="371"/>
  <c r="K79" i="371"/>
  <c r="L78" i="371"/>
  <c r="K78" i="371"/>
  <c r="L77" i="371"/>
  <c r="K77" i="371"/>
  <c r="L76" i="371"/>
  <c r="K76" i="371"/>
  <c r="L75" i="371"/>
  <c r="K75" i="371"/>
  <c r="L74" i="371"/>
  <c r="K74" i="371"/>
  <c r="L73" i="371"/>
  <c r="K73" i="371"/>
  <c r="L72" i="371"/>
  <c r="K72" i="371"/>
  <c r="L71" i="371"/>
  <c r="K71" i="371"/>
  <c r="L70" i="371"/>
  <c r="K70" i="371"/>
  <c r="L69" i="371"/>
  <c r="K69" i="371"/>
  <c r="L68" i="371"/>
  <c r="K68" i="371"/>
  <c r="L67" i="371"/>
  <c r="K67" i="371"/>
  <c r="L66" i="371"/>
  <c r="K66" i="371"/>
  <c r="L65" i="371"/>
  <c r="K65" i="371"/>
  <c r="L64" i="371"/>
  <c r="K64" i="371"/>
  <c r="L63" i="371"/>
  <c r="K63" i="371"/>
  <c r="L62" i="371"/>
  <c r="K62" i="371"/>
  <c r="L61" i="371"/>
  <c r="K61" i="371"/>
  <c r="L60" i="371"/>
  <c r="K60" i="371"/>
  <c r="L59" i="371"/>
  <c r="K59" i="371"/>
  <c r="L58" i="371"/>
  <c r="K58" i="371"/>
  <c r="L57" i="371"/>
  <c r="K57" i="371"/>
  <c r="L56" i="371"/>
  <c r="K56" i="371"/>
  <c r="L55" i="371"/>
  <c r="K55" i="371"/>
  <c r="L54" i="371"/>
  <c r="K54" i="371"/>
  <c r="L53" i="371"/>
  <c r="K53" i="371"/>
  <c r="L52" i="371"/>
  <c r="K52" i="371"/>
  <c r="L51" i="371"/>
  <c r="L86" i="371" s="1"/>
  <c r="K51" i="371"/>
  <c r="I86" i="370"/>
  <c r="C7" i="370" s="1"/>
  <c r="L85" i="370"/>
  <c r="K85" i="370"/>
  <c r="L84" i="370"/>
  <c r="K84" i="370"/>
  <c r="L83" i="370"/>
  <c r="K83" i="370"/>
  <c r="L82" i="370"/>
  <c r="K82" i="370"/>
  <c r="L81" i="370"/>
  <c r="K81" i="370"/>
  <c r="L80" i="370"/>
  <c r="K80" i="370"/>
  <c r="L79" i="370"/>
  <c r="K79" i="370"/>
  <c r="L78" i="370"/>
  <c r="K78" i="370"/>
  <c r="L77" i="370"/>
  <c r="K77" i="370"/>
  <c r="L76" i="370"/>
  <c r="K76" i="370"/>
  <c r="L75" i="370"/>
  <c r="K75" i="370"/>
  <c r="L74" i="370"/>
  <c r="K74" i="370"/>
  <c r="L73" i="370"/>
  <c r="K73" i="370"/>
  <c r="L72" i="370"/>
  <c r="K72" i="370"/>
  <c r="L71" i="370"/>
  <c r="K71" i="370"/>
  <c r="L70" i="370"/>
  <c r="K70" i="370"/>
  <c r="L69" i="370"/>
  <c r="K69" i="370"/>
  <c r="L68" i="370"/>
  <c r="K68" i="370"/>
  <c r="L67" i="370"/>
  <c r="K67" i="370"/>
  <c r="L66" i="370"/>
  <c r="K66" i="370"/>
  <c r="L65" i="370"/>
  <c r="K65" i="370"/>
  <c r="L64" i="370"/>
  <c r="K64" i="370"/>
  <c r="L63" i="370"/>
  <c r="K63" i="370"/>
  <c r="L62" i="370"/>
  <c r="K62" i="370"/>
  <c r="L61" i="370"/>
  <c r="K61" i="370"/>
  <c r="L60" i="370"/>
  <c r="K60" i="370"/>
  <c r="L59" i="370"/>
  <c r="K59" i="370"/>
  <c r="L58" i="370"/>
  <c r="K58" i="370"/>
  <c r="L57" i="370"/>
  <c r="K57" i="370"/>
  <c r="L56" i="370"/>
  <c r="K56" i="370"/>
  <c r="L55" i="370"/>
  <c r="K55" i="370"/>
  <c r="L54" i="370"/>
  <c r="K54" i="370"/>
  <c r="L53" i="370"/>
  <c r="K53" i="370"/>
  <c r="L52" i="370"/>
  <c r="K52" i="370"/>
  <c r="L51" i="370"/>
  <c r="L86" i="370" s="1"/>
  <c r="K51" i="370"/>
  <c r="I86" i="369"/>
  <c r="C7" i="369" s="1"/>
  <c r="L85" i="369"/>
  <c r="K85" i="369"/>
  <c r="L84" i="369"/>
  <c r="K84" i="369"/>
  <c r="L83" i="369"/>
  <c r="K83" i="369"/>
  <c r="L82" i="369"/>
  <c r="K82" i="369"/>
  <c r="L81" i="369"/>
  <c r="K81" i="369"/>
  <c r="L80" i="369"/>
  <c r="K80" i="369"/>
  <c r="L79" i="369"/>
  <c r="K79" i="369"/>
  <c r="L78" i="369"/>
  <c r="K78" i="369"/>
  <c r="L77" i="369"/>
  <c r="K77" i="369"/>
  <c r="L76" i="369"/>
  <c r="K76" i="369"/>
  <c r="L75" i="369"/>
  <c r="K75" i="369"/>
  <c r="L74" i="369"/>
  <c r="K74" i="369"/>
  <c r="L73" i="369"/>
  <c r="K73" i="369"/>
  <c r="L72" i="369"/>
  <c r="K72" i="369"/>
  <c r="L71" i="369"/>
  <c r="K71" i="369"/>
  <c r="L70" i="369"/>
  <c r="K70" i="369"/>
  <c r="L69" i="369"/>
  <c r="K69" i="369"/>
  <c r="L68" i="369"/>
  <c r="K68" i="369"/>
  <c r="L67" i="369"/>
  <c r="K67" i="369"/>
  <c r="L66" i="369"/>
  <c r="K66" i="369"/>
  <c r="L65" i="369"/>
  <c r="K65" i="369"/>
  <c r="L64" i="369"/>
  <c r="K64" i="369"/>
  <c r="L63" i="369"/>
  <c r="K63" i="369"/>
  <c r="L62" i="369"/>
  <c r="K62" i="369"/>
  <c r="L61" i="369"/>
  <c r="K61" i="369"/>
  <c r="L60" i="369"/>
  <c r="K60" i="369"/>
  <c r="L59" i="369"/>
  <c r="K59" i="369"/>
  <c r="L58" i="369"/>
  <c r="K58" i="369"/>
  <c r="L57" i="369"/>
  <c r="K57" i="369"/>
  <c r="L56" i="369"/>
  <c r="K56" i="369"/>
  <c r="L55" i="369"/>
  <c r="K55" i="369"/>
  <c r="L54" i="369"/>
  <c r="K54" i="369"/>
  <c r="L53" i="369"/>
  <c r="K53" i="369"/>
  <c r="L52" i="369"/>
  <c r="K52" i="369"/>
  <c r="L51" i="369"/>
  <c r="L86" i="369" s="1"/>
  <c r="K51" i="369"/>
  <c r="I86" i="368"/>
  <c r="C7" i="368" s="1"/>
  <c r="L85" i="368"/>
  <c r="K85" i="368"/>
  <c r="L84" i="368"/>
  <c r="K84" i="368"/>
  <c r="L83" i="368"/>
  <c r="K83" i="368"/>
  <c r="L82" i="368"/>
  <c r="K82" i="368"/>
  <c r="L81" i="368"/>
  <c r="K81" i="368"/>
  <c r="L80" i="368"/>
  <c r="K80" i="368"/>
  <c r="L79" i="368"/>
  <c r="K79" i="368"/>
  <c r="L78" i="368"/>
  <c r="K78" i="368"/>
  <c r="L77" i="368"/>
  <c r="K77" i="368"/>
  <c r="L76" i="368"/>
  <c r="K76" i="368"/>
  <c r="L75" i="368"/>
  <c r="K75" i="368"/>
  <c r="L74" i="368"/>
  <c r="K74" i="368"/>
  <c r="L73" i="368"/>
  <c r="K73" i="368"/>
  <c r="L72" i="368"/>
  <c r="K72" i="368"/>
  <c r="L71" i="368"/>
  <c r="K71" i="368"/>
  <c r="L70" i="368"/>
  <c r="K70" i="368"/>
  <c r="L69" i="368"/>
  <c r="K69" i="368"/>
  <c r="L68" i="368"/>
  <c r="K68" i="368"/>
  <c r="L67" i="368"/>
  <c r="K67" i="368"/>
  <c r="L66" i="368"/>
  <c r="K66" i="368"/>
  <c r="L65" i="368"/>
  <c r="K65" i="368"/>
  <c r="L64" i="368"/>
  <c r="K64" i="368"/>
  <c r="L63" i="368"/>
  <c r="K63" i="368"/>
  <c r="L62" i="368"/>
  <c r="K62" i="368"/>
  <c r="L61" i="368"/>
  <c r="K61" i="368"/>
  <c r="L60" i="368"/>
  <c r="K60" i="368"/>
  <c r="L59" i="368"/>
  <c r="K59" i="368"/>
  <c r="L58" i="368"/>
  <c r="K58" i="368"/>
  <c r="L57" i="368"/>
  <c r="K57" i="368"/>
  <c r="L56" i="368"/>
  <c r="K56" i="368"/>
  <c r="L55" i="368"/>
  <c r="K55" i="368"/>
  <c r="L54" i="368"/>
  <c r="K54" i="368"/>
  <c r="L53" i="368"/>
  <c r="K53" i="368"/>
  <c r="L52" i="368"/>
  <c r="K52" i="368"/>
  <c r="L51" i="368"/>
  <c r="L86" i="368" s="1"/>
  <c r="K51" i="368"/>
  <c r="I86" i="367"/>
  <c r="C7" i="367" s="1"/>
  <c r="L85" i="367"/>
  <c r="K85" i="367"/>
  <c r="L84" i="367"/>
  <c r="K84" i="367"/>
  <c r="L83" i="367"/>
  <c r="K83" i="367"/>
  <c r="L82" i="367"/>
  <c r="K82" i="367"/>
  <c r="L81" i="367"/>
  <c r="K81" i="367"/>
  <c r="L80" i="367"/>
  <c r="K80" i="367"/>
  <c r="L79" i="367"/>
  <c r="K79" i="367"/>
  <c r="L78" i="367"/>
  <c r="K78" i="367"/>
  <c r="L77" i="367"/>
  <c r="K77" i="367"/>
  <c r="L76" i="367"/>
  <c r="K76" i="367"/>
  <c r="L75" i="367"/>
  <c r="K75" i="367"/>
  <c r="L74" i="367"/>
  <c r="K74" i="367"/>
  <c r="L73" i="367"/>
  <c r="K73" i="367"/>
  <c r="L72" i="367"/>
  <c r="K72" i="367"/>
  <c r="L71" i="367"/>
  <c r="K71" i="367"/>
  <c r="L70" i="367"/>
  <c r="K70" i="367"/>
  <c r="L69" i="367"/>
  <c r="K69" i="367"/>
  <c r="L68" i="367"/>
  <c r="K68" i="367"/>
  <c r="L67" i="367"/>
  <c r="K67" i="367"/>
  <c r="L66" i="367"/>
  <c r="K66" i="367"/>
  <c r="L65" i="367"/>
  <c r="K65" i="367"/>
  <c r="L64" i="367"/>
  <c r="K64" i="367"/>
  <c r="L63" i="367"/>
  <c r="K63" i="367"/>
  <c r="L62" i="367"/>
  <c r="K62" i="367"/>
  <c r="L61" i="367"/>
  <c r="K61" i="367"/>
  <c r="L60" i="367"/>
  <c r="K60" i="367"/>
  <c r="L59" i="367"/>
  <c r="K59" i="367"/>
  <c r="L58" i="367"/>
  <c r="K58" i="367"/>
  <c r="L57" i="367"/>
  <c r="K57" i="367"/>
  <c r="L56" i="367"/>
  <c r="K56" i="367"/>
  <c r="L55" i="367"/>
  <c r="K55" i="367"/>
  <c r="L54" i="367"/>
  <c r="K54" i="367"/>
  <c r="L53" i="367"/>
  <c r="K53" i="367"/>
  <c r="L52" i="367"/>
  <c r="K52" i="367"/>
  <c r="L51" i="367"/>
  <c r="L86" i="367" s="1"/>
  <c r="K51" i="367"/>
  <c r="I86" i="366"/>
  <c r="C7" i="366" s="1"/>
  <c r="L85" i="366"/>
  <c r="K85" i="366"/>
  <c r="L84" i="366"/>
  <c r="K84" i="366"/>
  <c r="L83" i="366"/>
  <c r="K83" i="366"/>
  <c r="L82" i="366"/>
  <c r="K82" i="366"/>
  <c r="L81" i="366"/>
  <c r="K81" i="366"/>
  <c r="L80" i="366"/>
  <c r="K80" i="366"/>
  <c r="L79" i="366"/>
  <c r="K79" i="366"/>
  <c r="L78" i="366"/>
  <c r="K78" i="366"/>
  <c r="L77" i="366"/>
  <c r="K77" i="366"/>
  <c r="L76" i="366"/>
  <c r="K76" i="366"/>
  <c r="L75" i="366"/>
  <c r="K75" i="366"/>
  <c r="L74" i="366"/>
  <c r="K74" i="366"/>
  <c r="L73" i="366"/>
  <c r="K73" i="366"/>
  <c r="L72" i="366"/>
  <c r="K72" i="366"/>
  <c r="L71" i="366"/>
  <c r="K71" i="366"/>
  <c r="L70" i="366"/>
  <c r="K70" i="366"/>
  <c r="L69" i="366"/>
  <c r="K69" i="366"/>
  <c r="L68" i="366"/>
  <c r="K68" i="366"/>
  <c r="L67" i="366"/>
  <c r="K67" i="366"/>
  <c r="L66" i="366"/>
  <c r="K66" i="366"/>
  <c r="L65" i="366"/>
  <c r="K65" i="366"/>
  <c r="L64" i="366"/>
  <c r="K64" i="366"/>
  <c r="L63" i="366"/>
  <c r="K63" i="366"/>
  <c r="L62" i="366"/>
  <c r="K62" i="366"/>
  <c r="L61" i="366"/>
  <c r="K61" i="366"/>
  <c r="L60" i="366"/>
  <c r="K60" i="366"/>
  <c r="L59" i="366"/>
  <c r="K59" i="366"/>
  <c r="L58" i="366"/>
  <c r="K58" i="366"/>
  <c r="L57" i="366"/>
  <c r="K57" i="366"/>
  <c r="L56" i="366"/>
  <c r="K56" i="366"/>
  <c r="L55" i="366"/>
  <c r="K55" i="366"/>
  <c r="L54" i="366"/>
  <c r="K54" i="366"/>
  <c r="L53" i="366"/>
  <c r="K53" i="366"/>
  <c r="L52" i="366"/>
  <c r="K52" i="366"/>
  <c r="L51" i="366"/>
  <c r="L86" i="366" s="1"/>
  <c r="K51" i="366"/>
  <c r="I86" i="365"/>
  <c r="C7" i="365" s="1"/>
  <c r="L85" i="365"/>
  <c r="K85" i="365"/>
  <c r="L84" i="365"/>
  <c r="K84" i="365"/>
  <c r="L83" i="365"/>
  <c r="K83" i="365"/>
  <c r="L82" i="365"/>
  <c r="K82" i="365"/>
  <c r="L81" i="365"/>
  <c r="K81" i="365"/>
  <c r="L80" i="365"/>
  <c r="K80" i="365"/>
  <c r="L79" i="365"/>
  <c r="K79" i="365"/>
  <c r="L78" i="365"/>
  <c r="K78" i="365"/>
  <c r="L77" i="365"/>
  <c r="K77" i="365"/>
  <c r="L76" i="365"/>
  <c r="K76" i="365"/>
  <c r="L75" i="365"/>
  <c r="K75" i="365"/>
  <c r="L74" i="365"/>
  <c r="K74" i="365"/>
  <c r="L73" i="365"/>
  <c r="K73" i="365"/>
  <c r="L72" i="365"/>
  <c r="K72" i="365"/>
  <c r="L71" i="365"/>
  <c r="K71" i="365"/>
  <c r="L70" i="365"/>
  <c r="K70" i="365"/>
  <c r="L69" i="365"/>
  <c r="K69" i="365"/>
  <c r="L68" i="365"/>
  <c r="K68" i="365"/>
  <c r="L67" i="365"/>
  <c r="K67" i="365"/>
  <c r="L66" i="365"/>
  <c r="K66" i="365"/>
  <c r="L65" i="365"/>
  <c r="K65" i="365"/>
  <c r="L64" i="365"/>
  <c r="K64" i="365"/>
  <c r="L63" i="365"/>
  <c r="K63" i="365"/>
  <c r="L62" i="365"/>
  <c r="K62" i="365"/>
  <c r="L61" i="365"/>
  <c r="K61" i="365"/>
  <c r="L60" i="365"/>
  <c r="K60" i="365"/>
  <c r="L59" i="365"/>
  <c r="K59" i="365"/>
  <c r="L58" i="365"/>
  <c r="K58" i="365"/>
  <c r="L57" i="365"/>
  <c r="K57" i="365"/>
  <c r="L56" i="365"/>
  <c r="K56" i="365"/>
  <c r="L55" i="365"/>
  <c r="K55" i="365"/>
  <c r="L54" i="365"/>
  <c r="K54" i="365"/>
  <c r="L53" i="365"/>
  <c r="K53" i="365"/>
  <c r="L52" i="365"/>
  <c r="K52" i="365"/>
  <c r="L51" i="365"/>
  <c r="L86" i="365" s="1"/>
  <c r="K51" i="365"/>
  <c r="I86" i="364"/>
  <c r="L85" i="364"/>
  <c r="K85" i="364"/>
  <c r="L84" i="364"/>
  <c r="K84" i="364"/>
  <c r="L83" i="364"/>
  <c r="K83" i="364"/>
  <c r="L82" i="364"/>
  <c r="K82" i="364"/>
  <c r="L81" i="364"/>
  <c r="K81" i="364"/>
  <c r="L80" i="364"/>
  <c r="K80" i="364"/>
  <c r="L79" i="364"/>
  <c r="K79" i="364"/>
  <c r="L78" i="364"/>
  <c r="K78" i="364"/>
  <c r="L77" i="364"/>
  <c r="K77" i="364"/>
  <c r="L76" i="364"/>
  <c r="K76" i="364"/>
  <c r="L75" i="364"/>
  <c r="K75" i="364"/>
  <c r="L74" i="364"/>
  <c r="K74" i="364"/>
  <c r="L73" i="364"/>
  <c r="K73" i="364"/>
  <c r="L72" i="364"/>
  <c r="K72" i="364"/>
  <c r="L71" i="364"/>
  <c r="K71" i="364"/>
  <c r="L70" i="364"/>
  <c r="K70" i="364"/>
  <c r="L69" i="364"/>
  <c r="K69" i="364"/>
  <c r="L68" i="364"/>
  <c r="K68" i="364"/>
  <c r="L67" i="364"/>
  <c r="K67" i="364"/>
  <c r="L66" i="364"/>
  <c r="K66" i="364"/>
  <c r="L65" i="364"/>
  <c r="K65" i="364"/>
  <c r="L64" i="364"/>
  <c r="K64" i="364"/>
  <c r="L63" i="364"/>
  <c r="K63" i="364"/>
  <c r="L62" i="364"/>
  <c r="K62" i="364"/>
  <c r="L61" i="364"/>
  <c r="K61" i="364"/>
  <c r="L60" i="364"/>
  <c r="K60" i="364"/>
  <c r="L59" i="364"/>
  <c r="K59" i="364"/>
  <c r="L58" i="364"/>
  <c r="K58" i="364"/>
  <c r="L57" i="364"/>
  <c r="K57" i="364"/>
  <c r="L56" i="364"/>
  <c r="K56" i="364"/>
  <c r="L55" i="364"/>
  <c r="K55" i="364"/>
  <c r="L54" i="364"/>
  <c r="K54" i="364"/>
  <c r="L53" i="364"/>
  <c r="K53" i="364"/>
  <c r="L52" i="364"/>
  <c r="K52" i="364"/>
  <c r="L51" i="364"/>
  <c r="L86" i="364" s="1"/>
  <c r="K51" i="364"/>
  <c r="I86" i="363"/>
  <c r="C7" i="363" s="1"/>
  <c r="L85" i="363"/>
  <c r="K85" i="363"/>
  <c r="L84" i="363"/>
  <c r="K84" i="363"/>
  <c r="L83" i="363"/>
  <c r="K83" i="363"/>
  <c r="L82" i="363"/>
  <c r="K82" i="363"/>
  <c r="L81" i="363"/>
  <c r="K81" i="363"/>
  <c r="L80" i="363"/>
  <c r="K80" i="363"/>
  <c r="L79" i="363"/>
  <c r="K79" i="363"/>
  <c r="L78" i="363"/>
  <c r="K78" i="363"/>
  <c r="L77" i="363"/>
  <c r="K77" i="363"/>
  <c r="L76" i="363"/>
  <c r="K76" i="363"/>
  <c r="L75" i="363"/>
  <c r="K75" i="363"/>
  <c r="L74" i="363"/>
  <c r="K74" i="363"/>
  <c r="L73" i="363"/>
  <c r="K73" i="363"/>
  <c r="L72" i="363"/>
  <c r="K72" i="363"/>
  <c r="L71" i="363"/>
  <c r="K71" i="363"/>
  <c r="L70" i="363"/>
  <c r="K70" i="363"/>
  <c r="L69" i="363"/>
  <c r="K69" i="363"/>
  <c r="L68" i="363"/>
  <c r="K68" i="363"/>
  <c r="L67" i="363"/>
  <c r="K67" i="363"/>
  <c r="L66" i="363"/>
  <c r="K66" i="363"/>
  <c r="L65" i="363"/>
  <c r="K65" i="363"/>
  <c r="L64" i="363"/>
  <c r="K64" i="363"/>
  <c r="L63" i="363"/>
  <c r="K63" i="363"/>
  <c r="L62" i="363"/>
  <c r="K62" i="363"/>
  <c r="L61" i="363"/>
  <c r="K61" i="363"/>
  <c r="L60" i="363"/>
  <c r="K60" i="363"/>
  <c r="L59" i="363"/>
  <c r="K59" i="363"/>
  <c r="L58" i="363"/>
  <c r="K58" i="363"/>
  <c r="L57" i="363"/>
  <c r="K57" i="363"/>
  <c r="L56" i="363"/>
  <c r="K56" i="363"/>
  <c r="L55" i="363"/>
  <c r="K55" i="363"/>
  <c r="L54" i="363"/>
  <c r="K54" i="363"/>
  <c r="L53" i="363"/>
  <c r="K53" i="363"/>
  <c r="L52" i="363"/>
  <c r="K52" i="363"/>
  <c r="L51" i="363"/>
  <c r="L86" i="363" s="1"/>
  <c r="K51" i="363"/>
  <c r="I86" i="362"/>
  <c r="C7" i="362" s="1"/>
  <c r="L85" i="362"/>
  <c r="K85" i="362"/>
  <c r="L84" i="362"/>
  <c r="K84" i="362"/>
  <c r="L83" i="362"/>
  <c r="K83" i="362"/>
  <c r="L82" i="362"/>
  <c r="K82" i="362"/>
  <c r="L81" i="362"/>
  <c r="K81" i="362"/>
  <c r="L80" i="362"/>
  <c r="K80" i="362"/>
  <c r="L79" i="362"/>
  <c r="K79" i="362"/>
  <c r="L78" i="362"/>
  <c r="K78" i="362"/>
  <c r="L77" i="362"/>
  <c r="K77" i="362"/>
  <c r="L76" i="362"/>
  <c r="K76" i="362"/>
  <c r="L75" i="362"/>
  <c r="K75" i="362"/>
  <c r="L74" i="362"/>
  <c r="K74" i="362"/>
  <c r="L73" i="362"/>
  <c r="K73" i="362"/>
  <c r="L72" i="362"/>
  <c r="K72" i="362"/>
  <c r="L71" i="362"/>
  <c r="K71" i="362"/>
  <c r="L70" i="362"/>
  <c r="K70" i="362"/>
  <c r="L69" i="362"/>
  <c r="K69" i="362"/>
  <c r="L68" i="362"/>
  <c r="K68" i="362"/>
  <c r="L67" i="362"/>
  <c r="K67" i="362"/>
  <c r="L66" i="362"/>
  <c r="K66" i="362"/>
  <c r="L65" i="362"/>
  <c r="K65" i="362"/>
  <c r="L64" i="362"/>
  <c r="K64" i="362"/>
  <c r="L63" i="362"/>
  <c r="K63" i="362"/>
  <c r="L62" i="362"/>
  <c r="K62" i="362"/>
  <c r="L61" i="362"/>
  <c r="K61" i="362"/>
  <c r="L60" i="362"/>
  <c r="K60" i="362"/>
  <c r="L59" i="362"/>
  <c r="K59" i="362"/>
  <c r="L58" i="362"/>
  <c r="K58" i="362"/>
  <c r="L57" i="362"/>
  <c r="K57" i="362"/>
  <c r="L56" i="362"/>
  <c r="K56" i="362"/>
  <c r="L55" i="362"/>
  <c r="K55" i="362"/>
  <c r="L54" i="362"/>
  <c r="K54" i="362"/>
  <c r="L53" i="362"/>
  <c r="K53" i="362"/>
  <c r="L52" i="362"/>
  <c r="K52" i="362"/>
  <c r="L51" i="362"/>
  <c r="L86" i="362" s="1"/>
  <c r="K51" i="362"/>
  <c r="I86" i="361"/>
  <c r="C7" i="361" s="1"/>
  <c r="L85" i="361"/>
  <c r="K85" i="361"/>
  <c r="L84" i="361"/>
  <c r="K84" i="361"/>
  <c r="L83" i="361"/>
  <c r="K83" i="361"/>
  <c r="L82" i="361"/>
  <c r="K82" i="361"/>
  <c r="L81" i="361"/>
  <c r="K81" i="361"/>
  <c r="L80" i="361"/>
  <c r="K80" i="361"/>
  <c r="L79" i="361"/>
  <c r="K79" i="361"/>
  <c r="L78" i="361"/>
  <c r="K78" i="361"/>
  <c r="L77" i="361"/>
  <c r="K77" i="361"/>
  <c r="L76" i="361"/>
  <c r="K76" i="361"/>
  <c r="L75" i="361"/>
  <c r="K75" i="361"/>
  <c r="L74" i="361"/>
  <c r="K74" i="361"/>
  <c r="L73" i="361"/>
  <c r="K73" i="361"/>
  <c r="L72" i="361"/>
  <c r="K72" i="361"/>
  <c r="L71" i="361"/>
  <c r="K71" i="361"/>
  <c r="L70" i="361"/>
  <c r="K70" i="361"/>
  <c r="L69" i="361"/>
  <c r="K69" i="361"/>
  <c r="L68" i="361"/>
  <c r="K68" i="361"/>
  <c r="L67" i="361"/>
  <c r="K67" i="361"/>
  <c r="L66" i="361"/>
  <c r="K66" i="361"/>
  <c r="L65" i="361"/>
  <c r="K65" i="361"/>
  <c r="L64" i="361"/>
  <c r="K64" i="361"/>
  <c r="L63" i="361"/>
  <c r="K63" i="361"/>
  <c r="L62" i="361"/>
  <c r="K62" i="361"/>
  <c r="L61" i="361"/>
  <c r="K61" i="361"/>
  <c r="L60" i="361"/>
  <c r="K60" i="361"/>
  <c r="L59" i="361"/>
  <c r="K59" i="361"/>
  <c r="L58" i="361"/>
  <c r="K58" i="361"/>
  <c r="L57" i="361"/>
  <c r="K57" i="361"/>
  <c r="L56" i="361"/>
  <c r="K56" i="361"/>
  <c r="L55" i="361"/>
  <c r="K55" i="361"/>
  <c r="L54" i="361"/>
  <c r="K54" i="361"/>
  <c r="L53" i="361"/>
  <c r="K53" i="361"/>
  <c r="L52" i="361"/>
  <c r="K52" i="361"/>
  <c r="L51" i="361"/>
  <c r="L86" i="361" s="1"/>
  <c r="K51" i="361"/>
  <c r="I86" i="360"/>
  <c r="C7" i="360" s="1"/>
  <c r="L85" i="360"/>
  <c r="K85" i="360"/>
  <c r="L84" i="360"/>
  <c r="K84" i="360"/>
  <c r="L83" i="360"/>
  <c r="K83" i="360"/>
  <c r="L82" i="360"/>
  <c r="K82" i="360"/>
  <c r="L81" i="360"/>
  <c r="K81" i="360"/>
  <c r="L80" i="360"/>
  <c r="K80" i="360"/>
  <c r="L79" i="360"/>
  <c r="K79" i="360"/>
  <c r="L78" i="360"/>
  <c r="K78" i="360"/>
  <c r="L77" i="360"/>
  <c r="K77" i="360"/>
  <c r="L76" i="360"/>
  <c r="K76" i="360"/>
  <c r="L75" i="360"/>
  <c r="K75" i="360"/>
  <c r="L74" i="360"/>
  <c r="K74" i="360"/>
  <c r="L73" i="360"/>
  <c r="K73" i="360"/>
  <c r="L72" i="360"/>
  <c r="K72" i="360"/>
  <c r="L71" i="360"/>
  <c r="K71" i="360"/>
  <c r="L70" i="360"/>
  <c r="K70" i="360"/>
  <c r="L69" i="360"/>
  <c r="K69" i="360"/>
  <c r="L68" i="360"/>
  <c r="K68" i="360"/>
  <c r="L67" i="360"/>
  <c r="K67" i="360"/>
  <c r="L66" i="360"/>
  <c r="K66" i="360"/>
  <c r="L65" i="360"/>
  <c r="K65" i="360"/>
  <c r="L64" i="360"/>
  <c r="K64" i="360"/>
  <c r="L63" i="360"/>
  <c r="K63" i="360"/>
  <c r="L62" i="360"/>
  <c r="K62" i="360"/>
  <c r="L61" i="360"/>
  <c r="K61" i="360"/>
  <c r="L60" i="360"/>
  <c r="K60" i="360"/>
  <c r="L59" i="360"/>
  <c r="K59" i="360"/>
  <c r="L58" i="360"/>
  <c r="K58" i="360"/>
  <c r="L57" i="360"/>
  <c r="K57" i="360"/>
  <c r="L56" i="360"/>
  <c r="K56" i="360"/>
  <c r="L55" i="360"/>
  <c r="K55" i="360"/>
  <c r="L54" i="360"/>
  <c r="K54" i="360"/>
  <c r="L53" i="360"/>
  <c r="K53" i="360"/>
  <c r="L52" i="360"/>
  <c r="K52" i="360"/>
  <c r="L51" i="360"/>
  <c r="L86" i="360" s="1"/>
  <c r="K51" i="360"/>
  <c r="I86" i="359"/>
  <c r="C7" i="359" s="1"/>
  <c r="L85" i="359"/>
  <c r="K85" i="359"/>
  <c r="L84" i="359"/>
  <c r="K84" i="359"/>
  <c r="L83" i="359"/>
  <c r="K83" i="359"/>
  <c r="L82" i="359"/>
  <c r="K82" i="359"/>
  <c r="L81" i="359"/>
  <c r="K81" i="359"/>
  <c r="L80" i="359"/>
  <c r="K80" i="359"/>
  <c r="L79" i="359"/>
  <c r="K79" i="359"/>
  <c r="L78" i="359"/>
  <c r="K78" i="359"/>
  <c r="L77" i="359"/>
  <c r="K77" i="359"/>
  <c r="L76" i="359"/>
  <c r="K76" i="359"/>
  <c r="L75" i="359"/>
  <c r="K75" i="359"/>
  <c r="L74" i="359"/>
  <c r="K74" i="359"/>
  <c r="L73" i="359"/>
  <c r="K73" i="359"/>
  <c r="L72" i="359"/>
  <c r="K72" i="359"/>
  <c r="L71" i="359"/>
  <c r="K71" i="359"/>
  <c r="L70" i="359"/>
  <c r="K70" i="359"/>
  <c r="L69" i="359"/>
  <c r="K69" i="359"/>
  <c r="L68" i="359"/>
  <c r="K68" i="359"/>
  <c r="L67" i="359"/>
  <c r="K67" i="359"/>
  <c r="L66" i="359"/>
  <c r="K66" i="359"/>
  <c r="L65" i="359"/>
  <c r="K65" i="359"/>
  <c r="L64" i="359"/>
  <c r="K64" i="359"/>
  <c r="L63" i="359"/>
  <c r="K63" i="359"/>
  <c r="L62" i="359"/>
  <c r="K62" i="359"/>
  <c r="L61" i="359"/>
  <c r="K61" i="359"/>
  <c r="L60" i="359"/>
  <c r="K60" i="359"/>
  <c r="L59" i="359"/>
  <c r="K59" i="359"/>
  <c r="L58" i="359"/>
  <c r="K58" i="359"/>
  <c r="L57" i="359"/>
  <c r="K57" i="359"/>
  <c r="L56" i="359"/>
  <c r="K56" i="359"/>
  <c r="L55" i="359"/>
  <c r="K55" i="359"/>
  <c r="L54" i="359"/>
  <c r="K54" i="359"/>
  <c r="L53" i="359"/>
  <c r="K53" i="359"/>
  <c r="L52" i="359"/>
  <c r="K52" i="359"/>
  <c r="L51" i="359"/>
  <c r="L86" i="359" s="1"/>
  <c r="K51" i="359"/>
  <c r="I86" i="358"/>
  <c r="C7" i="358" s="1"/>
  <c r="L85" i="358"/>
  <c r="K85" i="358"/>
  <c r="L84" i="358"/>
  <c r="K84" i="358"/>
  <c r="L83" i="358"/>
  <c r="K83" i="358"/>
  <c r="L82" i="358"/>
  <c r="K82" i="358"/>
  <c r="L81" i="358"/>
  <c r="K81" i="358"/>
  <c r="L80" i="358"/>
  <c r="K80" i="358"/>
  <c r="L79" i="358"/>
  <c r="K79" i="358"/>
  <c r="L78" i="358"/>
  <c r="K78" i="358"/>
  <c r="L77" i="358"/>
  <c r="K77" i="358"/>
  <c r="L76" i="358"/>
  <c r="K76" i="358"/>
  <c r="L75" i="358"/>
  <c r="K75" i="358"/>
  <c r="L74" i="358"/>
  <c r="K74" i="358"/>
  <c r="L73" i="358"/>
  <c r="K73" i="358"/>
  <c r="L72" i="358"/>
  <c r="K72" i="358"/>
  <c r="L71" i="358"/>
  <c r="K71" i="358"/>
  <c r="L70" i="358"/>
  <c r="K70" i="358"/>
  <c r="L69" i="358"/>
  <c r="K69" i="358"/>
  <c r="L68" i="358"/>
  <c r="K68" i="358"/>
  <c r="L67" i="358"/>
  <c r="K67" i="358"/>
  <c r="L66" i="358"/>
  <c r="K66" i="358"/>
  <c r="L65" i="358"/>
  <c r="K65" i="358"/>
  <c r="L64" i="358"/>
  <c r="K64" i="358"/>
  <c r="L63" i="358"/>
  <c r="K63" i="358"/>
  <c r="L62" i="358"/>
  <c r="K62" i="358"/>
  <c r="L61" i="358"/>
  <c r="K61" i="358"/>
  <c r="L60" i="358"/>
  <c r="K60" i="358"/>
  <c r="L59" i="358"/>
  <c r="K59" i="358"/>
  <c r="L58" i="358"/>
  <c r="K58" i="358"/>
  <c r="L57" i="358"/>
  <c r="K57" i="358"/>
  <c r="L56" i="358"/>
  <c r="K56" i="358"/>
  <c r="L55" i="358"/>
  <c r="K55" i="358"/>
  <c r="L54" i="358"/>
  <c r="K54" i="358"/>
  <c r="L53" i="358"/>
  <c r="K53" i="358"/>
  <c r="L52" i="358"/>
  <c r="K52" i="358"/>
  <c r="L51" i="358"/>
  <c r="L86" i="358" s="1"/>
  <c r="K51" i="358"/>
  <c r="I86" i="357"/>
  <c r="C7" i="357" s="1"/>
  <c r="L85" i="357"/>
  <c r="K85" i="357"/>
  <c r="L84" i="357"/>
  <c r="K84" i="357"/>
  <c r="L83" i="357"/>
  <c r="K83" i="357"/>
  <c r="L82" i="357"/>
  <c r="K82" i="357"/>
  <c r="L81" i="357"/>
  <c r="K81" i="357"/>
  <c r="L80" i="357"/>
  <c r="K80" i="357"/>
  <c r="L79" i="357"/>
  <c r="K79" i="357"/>
  <c r="L78" i="357"/>
  <c r="K78" i="357"/>
  <c r="L77" i="357"/>
  <c r="K77" i="357"/>
  <c r="L76" i="357"/>
  <c r="K76" i="357"/>
  <c r="L75" i="357"/>
  <c r="K75" i="357"/>
  <c r="L74" i="357"/>
  <c r="K74" i="357"/>
  <c r="L73" i="357"/>
  <c r="K73" i="357"/>
  <c r="L72" i="357"/>
  <c r="K72" i="357"/>
  <c r="L71" i="357"/>
  <c r="K71" i="357"/>
  <c r="L70" i="357"/>
  <c r="K70" i="357"/>
  <c r="L69" i="357"/>
  <c r="K69" i="357"/>
  <c r="L68" i="357"/>
  <c r="K68" i="357"/>
  <c r="L67" i="357"/>
  <c r="K67" i="357"/>
  <c r="L66" i="357"/>
  <c r="K66" i="357"/>
  <c r="L65" i="357"/>
  <c r="K65" i="357"/>
  <c r="L64" i="357"/>
  <c r="K64" i="357"/>
  <c r="L63" i="357"/>
  <c r="K63" i="357"/>
  <c r="L62" i="357"/>
  <c r="K62" i="357"/>
  <c r="L61" i="357"/>
  <c r="K61" i="357"/>
  <c r="L60" i="357"/>
  <c r="K60" i="357"/>
  <c r="L59" i="357"/>
  <c r="K59" i="357"/>
  <c r="L58" i="357"/>
  <c r="K58" i="357"/>
  <c r="L57" i="357"/>
  <c r="K57" i="357"/>
  <c r="L56" i="357"/>
  <c r="K56" i="357"/>
  <c r="L55" i="357"/>
  <c r="K55" i="357"/>
  <c r="L54" i="357"/>
  <c r="K54" i="357"/>
  <c r="L53" i="357"/>
  <c r="K53" i="357"/>
  <c r="L52" i="357"/>
  <c r="K52" i="357"/>
  <c r="L51" i="357"/>
  <c r="L86" i="357" s="1"/>
  <c r="K51" i="357"/>
  <c r="L85" i="356"/>
  <c r="K85" i="356"/>
  <c r="L84" i="356"/>
  <c r="K84" i="356"/>
  <c r="L83" i="356"/>
  <c r="K83" i="356"/>
  <c r="L82" i="356"/>
  <c r="K82" i="356"/>
  <c r="L81" i="356"/>
  <c r="K81" i="356"/>
  <c r="L80" i="356"/>
  <c r="K80" i="356"/>
  <c r="L79" i="356"/>
  <c r="K79" i="356"/>
  <c r="L78" i="356"/>
  <c r="K78" i="356"/>
  <c r="L77" i="356"/>
  <c r="K77" i="356"/>
  <c r="L76" i="356"/>
  <c r="K76" i="356"/>
  <c r="L75" i="356"/>
  <c r="K75" i="356"/>
  <c r="L74" i="356"/>
  <c r="K74" i="356"/>
  <c r="L73" i="356"/>
  <c r="K73" i="356"/>
  <c r="L72" i="356"/>
  <c r="K72" i="356"/>
  <c r="L71" i="356"/>
  <c r="K71" i="356"/>
  <c r="L70" i="356"/>
  <c r="K70" i="356"/>
  <c r="L69" i="356"/>
  <c r="K69" i="356"/>
  <c r="L68" i="356"/>
  <c r="K68" i="356"/>
  <c r="L67" i="356"/>
  <c r="K67" i="356"/>
  <c r="L66" i="356"/>
  <c r="K66" i="356"/>
  <c r="L65" i="356"/>
  <c r="K65" i="356"/>
  <c r="L64" i="356"/>
  <c r="K64" i="356"/>
  <c r="L63" i="356"/>
  <c r="K63" i="356"/>
  <c r="L62" i="356"/>
  <c r="K62" i="356"/>
  <c r="L61" i="356"/>
  <c r="K61" i="356"/>
  <c r="L60" i="356"/>
  <c r="K60" i="356"/>
  <c r="L59" i="356"/>
  <c r="K59" i="356"/>
  <c r="L58" i="356"/>
  <c r="K58" i="356"/>
  <c r="L57" i="356"/>
  <c r="K57" i="356"/>
  <c r="L56" i="356"/>
  <c r="K56" i="356"/>
  <c r="L55" i="356"/>
  <c r="K55" i="356"/>
  <c r="L54" i="356"/>
  <c r="K54" i="356"/>
  <c r="L53" i="356"/>
  <c r="K53" i="356"/>
  <c r="L52" i="356"/>
  <c r="K52" i="356"/>
  <c r="L51" i="356"/>
  <c r="L86" i="356" s="1"/>
  <c r="K51" i="356"/>
  <c r="C7" i="345"/>
  <c r="I86" i="345"/>
  <c r="L85" i="345"/>
  <c r="K85" i="345"/>
  <c r="L84" i="345"/>
  <c r="K84" i="345"/>
  <c r="L83" i="345"/>
  <c r="K83" i="345"/>
  <c r="L82" i="345"/>
  <c r="K82" i="345"/>
  <c r="L81" i="345"/>
  <c r="K81" i="345"/>
  <c r="L80" i="345"/>
  <c r="K80" i="345"/>
  <c r="L79" i="345"/>
  <c r="K79" i="345"/>
  <c r="L78" i="345"/>
  <c r="K78" i="345"/>
  <c r="L77" i="345"/>
  <c r="K77" i="345"/>
  <c r="L76" i="345"/>
  <c r="K76" i="345"/>
  <c r="L75" i="345"/>
  <c r="K75" i="345"/>
  <c r="L74" i="345"/>
  <c r="K74" i="345"/>
  <c r="L73" i="345"/>
  <c r="K73" i="345"/>
  <c r="L72" i="345"/>
  <c r="K72" i="345"/>
  <c r="L71" i="345"/>
  <c r="K71" i="345"/>
  <c r="L70" i="345"/>
  <c r="K70" i="345"/>
  <c r="L69" i="345"/>
  <c r="K69" i="345"/>
  <c r="L68" i="345"/>
  <c r="K68" i="345"/>
  <c r="L67" i="345"/>
  <c r="K67" i="345"/>
  <c r="L66" i="345"/>
  <c r="K66" i="345"/>
  <c r="L65" i="345"/>
  <c r="K65" i="345"/>
  <c r="L64" i="345"/>
  <c r="K64" i="345"/>
  <c r="L63" i="345"/>
  <c r="K63" i="345"/>
  <c r="L62" i="345"/>
  <c r="K62" i="345"/>
  <c r="L61" i="345"/>
  <c r="K61" i="345"/>
  <c r="L60" i="345"/>
  <c r="K60" i="345"/>
  <c r="L59" i="345"/>
  <c r="K59" i="345"/>
  <c r="L58" i="345"/>
  <c r="K58" i="345"/>
  <c r="L57" i="345"/>
  <c r="K57" i="345"/>
  <c r="L56" i="345"/>
  <c r="K56" i="345"/>
  <c r="L55" i="345"/>
  <c r="K55" i="345"/>
  <c r="L54" i="345"/>
  <c r="K54" i="345"/>
  <c r="L53" i="345"/>
  <c r="K53" i="345"/>
  <c r="L52" i="345"/>
  <c r="K52" i="345"/>
  <c r="L51" i="345"/>
  <c r="L86" i="345" s="1"/>
  <c r="K51" i="345"/>
  <c r="L51" i="282"/>
  <c r="AD40" i="282"/>
  <c r="AD41" i="282"/>
  <c r="AD42" i="282"/>
  <c r="AD43" i="282"/>
  <c r="AD44" i="282"/>
  <c r="AE44" i="282" s="1"/>
  <c r="AD45" i="282"/>
  <c r="AD46" i="282"/>
  <c r="AD47" i="282"/>
  <c r="AD48" i="282"/>
  <c r="I86" i="282"/>
  <c r="AH66" i="356"/>
  <c r="L53" i="282"/>
  <c r="L54" i="282"/>
  <c r="L55" i="282"/>
  <c r="L56" i="282"/>
  <c r="L57" i="282"/>
  <c r="L58" i="282"/>
  <c r="L59" i="282"/>
  <c r="L60" i="282"/>
  <c r="L61" i="282"/>
  <c r="L62" i="282"/>
  <c r="L63" i="282"/>
  <c r="L64" i="282"/>
  <c r="L65" i="282"/>
  <c r="L66" i="282"/>
  <c r="L67" i="282"/>
  <c r="L68" i="282"/>
  <c r="L69" i="282"/>
  <c r="L70" i="282"/>
  <c r="L71" i="282"/>
  <c r="L72" i="282"/>
  <c r="L73" i="282"/>
  <c r="L74" i="282"/>
  <c r="L75" i="282"/>
  <c r="L76" i="282"/>
  <c r="L77" i="282"/>
  <c r="L78" i="282"/>
  <c r="L79" i="282"/>
  <c r="L80" i="282"/>
  <c r="L81" i="282"/>
  <c r="L82" i="282"/>
  <c r="L83" i="282"/>
  <c r="L84" i="282"/>
  <c r="L85" i="282"/>
  <c r="L52" i="282"/>
  <c r="K52" i="282"/>
  <c r="K54" i="282"/>
  <c r="K55" i="282"/>
  <c r="K56" i="282"/>
  <c r="K57" i="282"/>
  <c r="K58" i="282"/>
  <c r="K59" i="282"/>
  <c r="K60" i="282"/>
  <c r="K61" i="282"/>
  <c r="K62" i="282"/>
  <c r="K63" i="282"/>
  <c r="K64" i="282"/>
  <c r="K65" i="282"/>
  <c r="K66" i="282"/>
  <c r="K67" i="282"/>
  <c r="K68" i="282"/>
  <c r="K69" i="282"/>
  <c r="K70" i="282"/>
  <c r="K71" i="282"/>
  <c r="K72" i="282"/>
  <c r="K73" i="282"/>
  <c r="K74" i="282"/>
  <c r="K75" i="282"/>
  <c r="K76" i="282"/>
  <c r="K77" i="282"/>
  <c r="K78" i="282"/>
  <c r="K79" i="282"/>
  <c r="K80" i="282"/>
  <c r="K81" i="282"/>
  <c r="K82" i="282"/>
  <c r="K83" i="282"/>
  <c r="K84" i="282"/>
  <c r="K85" i="282"/>
  <c r="C7" i="282"/>
  <c r="AP14" i="282"/>
  <c r="AP7" i="282"/>
  <c r="G2" i="282"/>
  <c r="G2" i="356"/>
  <c r="G2" i="385"/>
  <c r="G2" i="384"/>
  <c r="G2" i="383"/>
  <c r="G2" i="382"/>
  <c r="G2" i="381"/>
  <c r="G2" i="380"/>
  <c r="G2" i="379"/>
  <c r="G2" i="378"/>
  <c r="G2" i="377"/>
  <c r="G2" i="376"/>
  <c r="G2" i="375"/>
  <c r="G2" i="374"/>
  <c r="G2" i="373"/>
  <c r="AN22" i="249" s="1"/>
  <c r="G2" i="372"/>
  <c r="G2" i="371"/>
  <c r="G2" i="370"/>
  <c r="G2" i="369"/>
  <c r="G2" i="368"/>
  <c r="G2" i="367"/>
  <c r="G2" i="366"/>
  <c r="G2" i="365"/>
  <c r="G2" i="364"/>
  <c r="G2" i="363"/>
  <c r="G2" i="362"/>
  <c r="G2" i="361"/>
  <c r="G2" i="360"/>
  <c r="G2" i="359"/>
  <c r="G2" i="358"/>
  <c r="G2" i="357"/>
  <c r="S6" i="362"/>
  <c r="S7" i="362"/>
  <c r="S8" i="362"/>
  <c r="S9" i="362"/>
  <c r="S10" i="362"/>
  <c r="S11" i="362"/>
  <c r="S12" i="362"/>
  <c r="S13" i="362"/>
  <c r="S14" i="362"/>
  <c r="S15" i="362"/>
  <c r="S16" i="362"/>
  <c r="S17" i="362"/>
  <c r="S18" i="362"/>
  <c r="S19" i="362"/>
  <c r="S20" i="362"/>
  <c r="S21" i="362"/>
  <c r="S22" i="362"/>
  <c r="S23" i="362"/>
  <c r="S24" i="362"/>
  <c r="S25" i="362"/>
  <c r="S26" i="362"/>
  <c r="S27" i="362"/>
  <c r="S28" i="362"/>
  <c r="S29" i="362"/>
  <c r="S6" i="385"/>
  <c r="S7" i="385"/>
  <c r="S8" i="385"/>
  <c r="S9" i="385"/>
  <c r="S10" i="385"/>
  <c r="S11" i="385"/>
  <c r="S12" i="385"/>
  <c r="S13" i="385"/>
  <c r="S14" i="385"/>
  <c r="S15" i="385"/>
  <c r="S16" i="385"/>
  <c r="S17" i="385"/>
  <c r="S18" i="385"/>
  <c r="S19" i="385"/>
  <c r="S20" i="385"/>
  <c r="S21" i="385"/>
  <c r="S22" i="385"/>
  <c r="S23" i="385"/>
  <c r="S24" i="385"/>
  <c r="S25" i="385"/>
  <c r="S26" i="385"/>
  <c r="S27" i="385"/>
  <c r="S28" i="385"/>
  <c r="S29" i="385"/>
  <c r="S6" i="384"/>
  <c r="S7" i="384"/>
  <c r="S8" i="384"/>
  <c r="S9" i="384"/>
  <c r="S10" i="384"/>
  <c r="S11" i="384"/>
  <c r="S12" i="384"/>
  <c r="S13" i="384"/>
  <c r="S14" i="384"/>
  <c r="S15" i="384"/>
  <c r="S16" i="384"/>
  <c r="S17" i="384"/>
  <c r="S18" i="384"/>
  <c r="S19" i="384"/>
  <c r="S20" i="384"/>
  <c r="S21" i="384"/>
  <c r="S22" i="384"/>
  <c r="S23" i="384"/>
  <c r="S24" i="384"/>
  <c r="S25" i="384"/>
  <c r="S26" i="384"/>
  <c r="S27" i="384"/>
  <c r="S28" i="384"/>
  <c r="S29" i="384"/>
  <c r="S6" i="383"/>
  <c r="S7" i="383"/>
  <c r="S8" i="383"/>
  <c r="S9" i="383"/>
  <c r="S10" i="383"/>
  <c r="S11" i="383"/>
  <c r="S12" i="383"/>
  <c r="S13" i="383"/>
  <c r="S14" i="383"/>
  <c r="S15" i="383"/>
  <c r="S16" i="383"/>
  <c r="S17" i="383"/>
  <c r="S18" i="383"/>
  <c r="S19" i="383"/>
  <c r="S20" i="383"/>
  <c r="S21" i="383"/>
  <c r="S22" i="383"/>
  <c r="S23" i="383"/>
  <c r="S24" i="383"/>
  <c r="S25" i="383"/>
  <c r="S26" i="383"/>
  <c r="S27" i="383"/>
  <c r="S28" i="383"/>
  <c r="S29" i="383"/>
  <c r="S6" i="382"/>
  <c r="S7" i="382"/>
  <c r="S8" i="382"/>
  <c r="S9" i="382"/>
  <c r="S10" i="382"/>
  <c r="S11" i="382"/>
  <c r="S12" i="382"/>
  <c r="S13" i="382"/>
  <c r="S14" i="382"/>
  <c r="S15" i="382"/>
  <c r="S16" i="382"/>
  <c r="S17" i="382"/>
  <c r="S18" i="382"/>
  <c r="S19" i="382"/>
  <c r="S20" i="382"/>
  <c r="S21" i="382"/>
  <c r="S22" i="382"/>
  <c r="S23" i="382"/>
  <c r="S24" i="382"/>
  <c r="S25" i="382"/>
  <c r="S26" i="382"/>
  <c r="S27" i="382"/>
  <c r="S28" i="382"/>
  <c r="S29" i="382"/>
  <c r="S6" i="381"/>
  <c r="S7" i="381"/>
  <c r="S8" i="381"/>
  <c r="S9" i="381"/>
  <c r="S10" i="381"/>
  <c r="S11" i="381"/>
  <c r="S12" i="381"/>
  <c r="S13" i="381"/>
  <c r="S14" i="381"/>
  <c r="S15" i="381"/>
  <c r="S16" i="381"/>
  <c r="S17" i="381"/>
  <c r="S18" i="381"/>
  <c r="S19" i="381"/>
  <c r="S20" i="381"/>
  <c r="S21" i="381"/>
  <c r="S22" i="381"/>
  <c r="S23" i="381"/>
  <c r="S24" i="381"/>
  <c r="S25" i="381"/>
  <c r="S26" i="381"/>
  <c r="S27" i="381"/>
  <c r="S28" i="381"/>
  <c r="S29" i="381"/>
  <c r="S6" i="380"/>
  <c r="S7" i="380"/>
  <c r="S8" i="380"/>
  <c r="S9" i="380"/>
  <c r="S10" i="380"/>
  <c r="S11" i="380"/>
  <c r="S12" i="380"/>
  <c r="S13" i="380"/>
  <c r="S14" i="380"/>
  <c r="S15" i="380"/>
  <c r="S16" i="380"/>
  <c r="S17" i="380"/>
  <c r="S18" i="380"/>
  <c r="S19" i="380"/>
  <c r="S20" i="380"/>
  <c r="S21" i="380"/>
  <c r="S22" i="380"/>
  <c r="S23" i="380"/>
  <c r="S24" i="380"/>
  <c r="S25" i="380"/>
  <c r="S26" i="380"/>
  <c r="S27" i="380"/>
  <c r="S28" i="380"/>
  <c r="S29" i="380"/>
  <c r="S6" i="379"/>
  <c r="S7" i="379"/>
  <c r="S8" i="379"/>
  <c r="S9" i="379"/>
  <c r="S10" i="379"/>
  <c r="S11" i="379"/>
  <c r="S12" i="379"/>
  <c r="S13" i="379"/>
  <c r="S14" i="379"/>
  <c r="S15" i="379"/>
  <c r="S16" i="379"/>
  <c r="S17" i="379"/>
  <c r="S18" i="379"/>
  <c r="S19" i="379"/>
  <c r="S20" i="379"/>
  <c r="S21" i="379"/>
  <c r="S22" i="379"/>
  <c r="S23" i="379"/>
  <c r="S24" i="379"/>
  <c r="S25" i="379"/>
  <c r="S26" i="379"/>
  <c r="S27" i="379"/>
  <c r="S28" i="379"/>
  <c r="S29" i="379"/>
  <c r="S6" i="378"/>
  <c r="S7" i="378"/>
  <c r="S8" i="378"/>
  <c r="S9" i="378"/>
  <c r="S10" i="378"/>
  <c r="S11" i="378"/>
  <c r="S12" i="378"/>
  <c r="S13" i="378"/>
  <c r="S14" i="378"/>
  <c r="S15" i="378"/>
  <c r="S16" i="378"/>
  <c r="S17" i="378"/>
  <c r="S18" i="378"/>
  <c r="S19" i="378"/>
  <c r="S20" i="378"/>
  <c r="S21" i="378"/>
  <c r="S22" i="378"/>
  <c r="S23" i="378"/>
  <c r="S24" i="378"/>
  <c r="S25" i="378"/>
  <c r="S26" i="378"/>
  <c r="S27" i="378"/>
  <c r="S28" i="378"/>
  <c r="S29" i="378"/>
  <c r="S6" i="377"/>
  <c r="S7" i="377"/>
  <c r="S8" i="377"/>
  <c r="S9" i="377"/>
  <c r="S10" i="377"/>
  <c r="S11" i="377"/>
  <c r="S12" i="377"/>
  <c r="S13" i="377"/>
  <c r="S14" i="377"/>
  <c r="S15" i="377"/>
  <c r="S16" i="377"/>
  <c r="S17" i="377"/>
  <c r="S18" i="377"/>
  <c r="S19" i="377"/>
  <c r="S20" i="377"/>
  <c r="S21" i="377"/>
  <c r="S22" i="377"/>
  <c r="S23" i="377"/>
  <c r="S24" i="377"/>
  <c r="S25" i="377"/>
  <c r="S26" i="377"/>
  <c r="S27" i="377"/>
  <c r="S28" i="377"/>
  <c r="S29" i="377"/>
  <c r="S6" i="376"/>
  <c r="S7" i="376"/>
  <c r="S8" i="376"/>
  <c r="S9" i="376"/>
  <c r="S10" i="376"/>
  <c r="S11" i="376"/>
  <c r="S12" i="376"/>
  <c r="S13" i="376"/>
  <c r="S14" i="376"/>
  <c r="S15" i="376"/>
  <c r="S16" i="376"/>
  <c r="S17" i="376"/>
  <c r="S18" i="376"/>
  <c r="S19" i="376"/>
  <c r="S20" i="376"/>
  <c r="S21" i="376"/>
  <c r="S22" i="376"/>
  <c r="S23" i="376"/>
  <c r="S24" i="376"/>
  <c r="S25" i="376"/>
  <c r="S26" i="376"/>
  <c r="S27" i="376"/>
  <c r="S28" i="376"/>
  <c r="S29" i="376"/>
  <c r="S6" i="375"/>
  <c r="S7" i="375"/>
  <c r="S8" i="375"/>
  <c r="S9" i="375"/>
  <c r="S10" i="375"/>
  <c r="S11" i="375"/>
  <c r="S12" i="375"/>
  <c r="S13" i="375"/>
  <c r="S14" i="375"/>
  <c r="S15" i="375"/>
  <c r="S16" i="375"/>
  <c r="S17" i="375"/>
  <c r="S18" i="375"/>
  <c r="S19" i="375"/>
  <c r="S20" i="375"/>
  <c r="S21" i="375"/>
  <c r="S22" i="375"/>
  <c r="S23" i="375"/>
  <c r="S24" i="375"/>
  <c r="S25" i="375"/>
  <c r="S26" i="375"/>
  <c r="S27" i="375"/>
  <c r="S28" i="375"/>
  <c r="S29" i="375"/>
  <c r="S6" i="374"/>
  <c r="S7" i="374"/>
  <c r="S8" i="374"/>
  <c r="S9" i="374"/>
  <c r="S10" i="374"/>
  <c r="S11" i="374"/>
  <c r="S12" i="374"/>
  <c r="S13" i="374"/>
  <c r="S14" i="374"/>
  <c r="S15" i="374"/>
  <c r="S16" i="374"/>
  <c r="S17" i="374"/>
  <c r="S18" i="374"/>
  <c r="S19" i="374"/>
  <c r="S20" i="374"/>
  <c r="S21" i="374"/>
  <c r="S22" i="374"/>
  <c r="S23" i="374"/>
  <c r="S24" i="374"/>
  <c r="S25" i="374"/>
  <c r="S26" i="374"/>
  <c r="S27" i="374"/>
  <c r="S28" i="374"/>
  <c r="S29" i="374"/>
  <c r="S6" i="373"/>
  <c r="S7" i="373"/>
  <c r="S8" i="373"/>
  <c r="S9" i="373"/>
  <c r="S10" i="373"/>
  <c r="S11" i="373"/>
  <c r="S12" i="373"/>
  <c r="S13" i="373"/>
  <c r="S14" i="373"/>
  <c r="S15" i="373"/>
  <c r="S16" i="373"/>
  <c r="S17" i="373"/>
  <c r="S18" i="373"/>
  <c r="S19" i="373"/>
  <c r="S20" i="373"/>
  <c r="S21" i="373"/>
  <c r="S22" i="373"/>
  <c r="S23" i="373"/>
  <c r="S24" i="373"/>
  <c r="S25" i="373"/>
  <c r="S26" i="373"/>
  <c r="S27" i="373"/>
  <c r="S28" i="373"/>
  <c r="S29" i="373"/>
  <c r="S6" i="372"/>
  <c r="S7" i="372"/>
  <c r="S8" i="372"/>
  <c r="S9" i="372"/>
  <c r="S10" i="372"/>
  <c r="S11" i="372"/>
  <c r="S12" i="372"/>
  <c r="S13" i="372"/>
  <c r="S14" i="372"/>
  <c r="S15" i="372"/>
  <c r="S16" i="372"/>
  <c r="S17" i="372"/>
  <c r="S18" i="372"/>
  <c r="S19" i="372"/>
  <c r="S20" i="372"/>
  <c r="S21" i="372"/>
  <c r="S22" i="372"/>
  <c r="S23" i="372"/>
  <c r="S24" i="372"/>
  <c r="S25" i="372"/>
  <c r="S26" i="372"/>
  <c r="S27" i="372"/>
  <c r="S28" i="372"/>
  <c r="S29" i="372"/>
  <c r="S6" i="371"/>
  <c r="S7" i="371"/>
  <c r="S8" i="371"/>
  <c r="S9" i="371"/>
  <c r="S10" i="371"/>
  <c r="S11" i="371"/>
  <c r="S12" i="371"/>
  <c r="S13" i="371"/>
  <c r="S14" i="371"/>
  <c r="S15" i="371"/>
  <c r="S16" i="371"/>
  <c r="S17" i="371"/>
  <c r="S18" i="371"/>
  <c r="S19" i="371"/>
  <c r="S20" i="371"/>
  <c r="S21" i="371"/>
  <c r="S22" i="371"/>
  <c r="S23" i="371"/>
  <c r="S24" i="371"/>
  <c r="S25" i="371"/>
  <c r="S26" i="371"/>
  <c r="S27" i="371"/>
  <c r="S28" i="371"/>
  <c r="S29" i="371"/>
  <c r="S6" i="370"/>
  <c r="S7" i="370"/>
  <c r="S8" i="370"/>
  <c r="S9" i="370"/>
  <c r="S10" i="370"/>
  <c r="S11" i="370"/>
  <c r="S12" i="370"/>
  <c r="S13" i="370"/>
  <c r="S14" i="370"/>
  <c r="S15" i="370"/>
  <c r="S16" i="370"/>
  <c r="S17" i="370"/>
  <c r="S18" i="370"/>
  <c r="S19" i="370"/>
  <c r="S20" i="370"/>
  <c r="S21" i="370"/>
  <c r="S22" i="370"/>
  <c r="S23" i="370"/>
  <c r="S24" i="370"/>
  <c r="S25" i="370"/>
  <c r="S26" i="370"/>
  <c r="S27" i="370"/>
  <c r="S28" i="370"/>
  <c r="S29" i="370"/>
  <c r="S6" i="369"/>
  <c r="S7" i="369"/>
  <c r="S8" i="369"/>
  <c r="S9" i="369"/>
  <c r="S10" i="369"/>
  <c r="S11" i="369"/>
  <c r="S12" i="369"/>
  <c r="S13" i="369"/>
  <c r="S14" i="369"/>
  <c r="S15" i="369"/>
  <c r="S16" i="369"/>
  <c r="S17" i="369"/>
  <c r="S18" i="369"/>
  <c r="S19" i="369"/>
  <c r="S20" i="369"/>
  <c r="S21" i="369"/>
  <c r="S22" i="369"/>
  <c r="S23" i="369"/>
  <c r="S24" i="369"/>
  <c r="S25" i="369"/>
  <c r="S26" i="369"/>
  <c r="S27" i="369"/>
  <c r="S28" i="369"/>
  <c r="S29" i="369"/>
  <c r="S6" i="368"/>
  <c r="S7" i="368"/>
  <c r="S8" i="368"/>
  <c r="S9" i="368"/>
  <c r="S10" i="368"/>
  <c r="S11" i="368"/>
  <c r="S12" i="368"/>
  <c r="S13" i="368"/>
  <c r="S14" i="368"/>
  <c r="S15" i="368"/>
  <c r="S16" i="368"/>
  <c r="S17" i="368"/>
  <c r="S18" i="368"/>
  <c r="S19" i="368"/>
  <c r="S20" i="368"/>
  <c r="S21" i="368"/>
  <c r="S22" i="368"/>
  <c r="S23" i="368"/>
  <c r="S24" i="368"/>
  <c r="S25" i="368"/>
  <c r="S26" i="368"/>
  <c r="S27" i="368"/>
  <c r="S28" i="368"/>
  <c r="S29" i="368"/>
  <c r="S6" i="367"/>
  <c r="S7" i="367"/>
  <c r="S8" i="367"/>
  <c r="S9" i="367"/>
  <c r="S10" i="367"/>
  <c r="S11" i="367"/>
  <c r="S12" i="367"/>
  <c r="S13" i="367"/>
  <c r="S14" i="367"/>
  <c r="S15" i="367"/>
  <c r="S16" i="367"/>
  <c r="S17" i="367"/>
  <c r="S18" i="367"/>
  <c r="S19" i="367"/>
  <c r="S20" i="367"/>
  <c r="S21" i="367"/>
  <c r="S22" i="367"/>
  <c r="S23" i="367"/>
  <c r="S24" i="367"/>
  <c r="S25" i="367"/>
  <c r="S26" i="367"/>
  <c r="S27" i="367"/>
  <c r="S28" i="367"/>
  <c r="S29" i="367"/>
  <c r="S6" i="366"/>
  <c r="S7" i="366"/>
  <c r="S8" i="366"/>
  <c r="S9" i="366"/>
  <c r="S10" i="366"/>
  <c r="S11" i="366"/>
  <c r="S12" i="366"/>
  <c r="S13" i="366"/>
  <c r="S14" i="366"/>
  <c r="S15" i="366"/>
  <c r="S16" i="366"/>
  <c r="S17" i="366"/>
  <c r="S18" i="366"/>
  <c r="S19" i="366"/>
  <c r="S20" i="366"/>
  <c r="S21" i="366"/>
  <c r="S22" i="366"/>
  <c r="S23" i="366"/>
  <c r="S24" i="366"/>
  <c r="S25" i="366"/>
  <c r="S26" i="366"/>
  <c r="S27" i="366"/>
  <c r="S28" i="366"/>
  <c r="S29" i="366"/>
  <c r="S6" i="365"/>
  <c r="S7" i="365"/>
  <c r="S8" i="365"/>
  <c r="S9" i="365"/>
  <c r="S10" i="365"/>
  <c r="S11" i="365"/>
  <c r="S12" i="365"/>
  <c r="S13" i="365"/>
  <c r="S14" i="365"/>
  <c r="S15" i="365"/>
  <c r="S16" i="365"/>
  <c r="S17" i="365"/>
  <c r="S18" i="365"/>
  <c r="S19" i="365"/>
  <c r="S20" i="365"/>
  <c r="S21" i="365"/>
  <c r="S22" i="365"/>
  <c r="S23" i="365"/>
  <c r="S24" i="365"/>
  <c r="S25" i="365"/>
  <c r="S26" i="365"/>
  <c r="S27" i="365"/>
  <c r="S28" i="365"/>
  <c r="S29" i="365"/>
  <c r="S6" i="364"/>
  <c r="S7" i="364"/>
  <c r="S8" i="364"/>
  <c r="S9" i="364"/>
  <c r="S10" i="364"/>
  <c r="S11" i="364"/>
  <c r="S12" i="364"/>
  <c r="S13" i="364"/>
  <c r="S14" i="364"/>
  <c r="S15" i="364"/>
  <c r="S16" i="364"/>
  <c r="S17" i="364"/>
  <c r="S18" i="364"/>
  <c r="S19" i="364"/>
  <c r="S20" i="364"/>
  <c r="S21" i="364"/>
  <c r="S22" i="364"/>
  <c r="S23" i="364"/>
  <c r="S24" i="364"/>
  <c r="S25" i="364"/>
  <c r="S26" i="364"/>
  <c r="S27" i="364"/>
  <c r="S28" i="364"/>
  <c r="S29" i="364"/>
  <c r="S6" i="363"/>
  <c r="S7" i="363"/>
  <c r="S8" i="363"/>
  <c r="S9" i="363"/>
  <c r="S10" i="363"/>
  <c r="S11" i="363"/>
  <c r="S12" i="363"/>
  <c r="S13" i="363"/>
  <c r="S14" i="363"/>
  <c r="S15" i="363"/>
  <c r="S16" i="363"/>
  <c r="S17" i="363"/>
  <c r="S18" i="363"/>
  <c r="S19" i="363"/>
  <c r="S20" i="363"/>
  <c r="S21" i="363"/>
  <c r="S22" i="363"/>
  <c r="S23" i="363"/>
  <c r="S24" i="363"/>
  <c r="S25" i="363"/>
  <c r="S26" i="363"/>
  <c r="S27" i="363"/>
  <c r="S28" i="363"/>
  <c r="S29" i="363"/>
  <c r="S6" i="361"/>
  <c r="S7" i="361"/>
  <c r="S8" i="361"/>
  <c r="S9" i="361"/>
  <c r="S10" i="361"/>
  <c r="S11" i="361"/>
  <c r="S12" i="361"/>
  <c r="S13" i="361"/>
  <c r="S14" i="361"/>
  <c r="S15" i="361"/>
  <c r="S16" i="361"/>
  <c r="S17" i="361"/>
  <c r="S18" i="361"/>
  <c r="S19" i="361"/>
  <c r="S20" i="361"/>
  <c r="S21" i="361"/>
  <c r="S22" i="361"/>
  <c r="S23" i="361"/>
  <c r="S24" i="361"/>
  <c r="S25" i="361"/>
  <c r="S26" i="361"/>
  <c r="S27" i="361"/>
  <c r="S28" i="361"/>
  <c r="S29" i="361"/>
  <c r="S6" i="360"/>
  <c r="S7" i="360"/>
  <c r="S8" i="360"/>
  <c r="S9" i="360"/>
  <c r="S10" i="360"/>
  <c r="S11" i="360"/>
  <c r="S12" i="360"/>
  <c r="S13" i="360"/>
  <c r="S14" i="360"/>
  <c r="S15" i="360"/>
  <c r="S16" i="360"/>
  <c r="S17" i="360"/>
  <c r="S18" i="360"/>
  <c r="S19" i="360"/>
  <c r="S20" i="360"/>
  <c r="S21" i="360"/>
  <c r="S22" i="360"/>
  <c r="S23" i="360"/>
  <c r="S24" i="360"/>
  <c r="S25" i="360"/>
  <c r="S26" i="360"/>
  <c r="S27" i="360"/>
  <c r="S28" i="360"/>
  <c r="S29" i="360"/>
  <c r="S6" i="359"/>
  <c r="S7" i="359"/>
  <c r="S8" i="359"/>
  <c r="S9" i="359"/>
  <c r="S10" i="359"/>
  <c r="S11" i="359"/>
  <c r="S12" i="359"/>
  <c r="S13" i="359"/>
  <c r="S14" i="359"/>
  <c r="S15" i="359"/>
  <c r="S16" i="359"/>
  <c r="S17" i="359"/>
  <c r="S18" i="359"/>
  <c r="S19" i="359"/>
  <c r="S20" i="359"/>
  <c r="S21" i="359"/>
  <c r="S22" i="359"/>
  <c r="S23" i="359"/>
  <c r="S24" i="359"/>
  <c r="S25" i="359"/>
  <c r="S26" i="359"/>
  <c r="S27" i="359"/>
  <c r="S28" i="359"/>
  <c r="S29" i="359"/>
  <c r="S6" i="358"/>
  <c r="S7" i="358"/>
  <c r="S8" i="358"/>
  <c r="S9" i="358"/>
  <c r="S10" i="358"/>
  <c r="S11" i="358"/>
  <c r="S12" i="358"/>
  <c r="S13" i="358"/>
  <c r="S14" i="358"/>
  <c r="S15" i="358"/>
  <c r="S16" i="358"/>
  <c r="S17" i="358"/>
  <c r="S18" i="358"/>
  <c r="S19" i="358"/>
  <c r="S20" i="358"/>
  <c r="S21" i="358"/>
  <c r="S22" i="358"/>
  <c r="S23" i="358"/>
  <c r="S24" i="358"/>
  <c r="S25" i="358"/>
  <c r="S26" i="358"/>
  <c r="S27" i="358"/>
  <c r="S28" i="358"/>
  <c r="S29" i="358"/>
  <c r="S6" i="357"/>
  <c r="S7" i="357"/>
  <c r="S8" i="357"/>
  <c r="S9" i="357"/>
  <c r="S10" i="357"/>
  <c r="S11" i="357"/>
  <c r="S12" i="357"/>
  <c r="S13" i="357"/>
  <c r="S14" i="357"/>
  <c r="S15" i="357"/>
  <c r="S16" i="357"/>
  <c r="S17" i="357"/>
  <c r="S18" i="357"/>
  <c r="S19" i="357"/>
  <c r="S20" i="357"/>
  <c r="S21" i="357"/>
  <c r="S22" i="357"/>
  <c r="S23" i="357"/>
  <c r="S24" i="357"/>
  <c r="S25" i="357"/>
  <c r="S26" i="357"/>
  <c r="S27" i="357"/>
  <c r="S28" i="357"/>
  <c r="S29" i="357"/>
  <c r="S6" i="356"/>
  <c r="S7" i="356"/>
  <c r="S8" i="356"/>
  <c r="S9" i="356"/>
  <c r="S10" i="356"/>
  <c r="S11" i="356"/>
  <c r="S12" i="356"/>
  <c r="S13" i="356"/>
  <c r="S14" i="356"/>
  <c r="S15" i="356"/>
  <c r="S16" i="356"/>
  <c r="S17" i="356"/>
  <c r="S18" i="356"/>
  <c r="S19" i="356"/>
  <c r="S20" i="356"/>
  <c r="S21" i="356"/>
  <c r="S22" i="356"/>
  <c r="S23" i="356"/>
  <c r="S24" i="356"/>
  <c r="S25" i="356"/>
  <c r="S26" i="356"/>
  <c r="S27" i="356"/>
  <c r="S28" i="356"/>
  <c r="S29" i="356"/>
  <c r="Y78" i="345"/>
  <c r="Y77" i="345"/>
  <c r="Y76" i="345"/>
  <c r="AH75" i="345"/>
  <c r="AD75" i="345"/>
  <c r="Y75" i="345"/>
  <c r="AH74" i="345"/>
  <c r="AD74" i="345"/>
  <c r="Y74" i="345"/>
  <c r="AH73" i="345"/>
  <c r="AD73" i="345"/>
  <c r="Y73" i="345"/>
  <c r="AH72" i="345"/>
  <c r="AD72" i="345"/>
  <c r="Y72" i="345"/>
  <c r="AH71" i="345"/>
  <c r="AD71" i="345"/>
  <c r="Y71" i="345"/>
  <c r="AH70" i="345"/>
  <c r="AD70" i="345"/>
  <c r="Y70" i="345"/>
  <c r="AH69" i="345"/>
  <c r="AD69" i="345"/>
  <c r="Y69" i="345"/>
  <c r="AH68" i="345"/>
  <c r="AD68" i="345"/>
  <c r="Y68" i="345"/>
  <c r="AH67" i="345"/>
  <c r="AD67" i="345"/>
  <c r="Y67" i="345"/>
  <c r="AH66" i="345"/>
  <c r="AD66" i="345"/>
  <c r="Y66" i="345"/>
  <c r="Y65" i="345"/>
  <c r="Y64" i="345"/>
  <c r="Y63" i="345"/>
  <c r="AH62" i="345"/>
  <c r="AD62" i="345"/>
  <c r="Y62" i="345"/>
  <c r="AH61" i="345"/>
  <c r="AD61" i="345"/>
  <c r="Y61" i="345"/>
  <c r="AH60" i="345"/>
  <c r="AD60" i="345"/>
  <c r="Y60" i="345"/>
  <c r="AH59" i="345"/>
  <c r="AD59" i="345"/>
  <c r="Y59" i="345"/>
  <c r="AH58" i="345"/>
  <c r="AD58" i="345"/>
  <c r="Y58" i="345"/>
  <c r="AH57" i="345"/>
  <c r="AD57" i="345"/>
  <c r="Y57" i="345"/>
  <c r="AH56" i="345"/>
  <c r="AD56" i="345"/>
  <c r="Y56" i="345"/>
  <c r="AH55" i="345"/>
  <c r="AD55" i="345"/>
  <c r="Y55" i="345"/>
  <c r="AH54" i="345"/>
  <c r="AD54" i="345"/>
  <c r="Y54" i="345"/>
  <c r="AH53" i="345"/>
  <c r="AD53" i="345"/>
  <c r="Y53" i="345"/>
  <c r="AH52" i="345"/>
  <c r="AD52" i="345"/>
  <c r="Y52" i="345"/>
  <c r="AH51" i="345"/>
  <c r="AD51" i="345"/>
  <c r="Y51" i="345"/>
  <c r="AH50" i="345"/>
  <c r="AD50" i="345"/>
  <c r="Y50" i="345"/>
  <c r="AH49" i="345"/>
  <c r="AD49" i="345"/>
  <c r="Y49" i="345"/>
  <c r="AH48" i="345"/>
  <c r="AD48" i="345"/>
  <c r="Y48" i="345"/>
  <c r="AH47" i="345"/>
  <c r="AD47" i="345"/>
  <c r="Y47" i="345"/>
  <c r="AR46" i="345"/>
  <c r="AQ46" i="345"/>
  <c r="AH46" i="345"/>
  <c r="AD46" i="345"/>
  <c r="Y46" i="345"/>
  <c r="AR45" i="345"/>
  <c r="AQ45" i="345"/>
  <c r="AH45" i="345"/>
  <c r="AD45" i="345"/>
  <c r="Y45" i="345"/>
  <c r="AR44" i="345"/>
  <c r="AQ44" i="345"/>
  <c r="AH44" i="345"/>
  <c r="AD44" i="345"/>
  <c r="Y44" i="345"/>
  <c r="AR43" i="345"/>
  <c r="AQ43" i="345"/>
  <c r="AH43" i="345"/>
  <c r="AD43" i="345"/>
  <c r="Y43" i="345"/>
  <c r="AR42" i="345"/>
  <c r="AQ42" i="345"/>
  <c r="AH42" i="345"/>
  <c r="AD42" i="345"/>
  <c r="Y42" i="345"/>
  <c r="AR41" i="345"/>
  <c r="AQ41" i="345"/>
  <c r="AH41" i="345"/>
  <c r="AD41" i="345"/>
  <c r="Y41" i="345"/>
  <c r="AR40" i="345"/>
  <c r="AQ40" i="345"/>
  <c r="AS40" i="345" s="1"/>
  <c r="AH40" i="345"/>
  <c r="AD40" i="345"/>
  <c r="Y40" i="345"/>
  <c r="AH39" i="345"/>
  <c r="AE39" i="345"/>
  <c r="Y39" i="345"/>
  <c r="C39" i="345"/>
  <c r="Y38" i="345"/>
  <c r="Y37" i="345"/>
  <c r="AR36" i="345"/>
  <c r="Y36" i="345"/>
  <c r="C36" i="345"/>
  <c r="AR35" i="345"/>
  <c r="AH35" i="345"/>
  <c r="AD35" i="345"/>
  <c r="Y35" i="345"/>
  <c r="AR34" i="345"/>
  <c r="AH34" i="345"/>
  <c r="AD34" i="345"/>
  <c r="Y34" i="345"/>
  <c r="AR33" i="345"/>
  <c r="AH33" i="345"/>
  <c r="AD33" i="345"/>
  <c r="Y33" i="345"/>
  <c r="L33" i="345"/>
  <c r="J33" i="345"/>
  <c r="Z35" i="345" s="1"/>
  <c r="AR32" i="345"/>
  <c r="AH32" i="345"/>
  <c r="AD32" i="345"/>
  <c r="Y32" i="345"/>
  <c r="L32" i="345"/>
  <c r="J32" i="345"/>
  <c r="Z34" i="345" s="1"/>
  <c r="AR31" i="345"/>
  <c r="AH31" i="345"/>
  <c r="AD31" i="345"/>
  <c r="Y31" i="345"/>
  <c r="L31" i="345"/>
  <c r="J31" i="345"/>
  <c r="Z33" i="345" s="1"/>
  <c r="AR30" i="345"/>
  <c r="AH30" i="345"/>
  <c r="AD30" i="345"/>
  <c r="Y30" i="345"/>
  <c r="L30" i="345"/>
  <c r="J30" i="345"/>
  <c r="Z32" i="345" s="1"/>
  <c r="AH29" i="345"/>
  <c r="AD29" i="345"/>
  <c r="Y29" i="345"/>
  <c r="U29" i="345"/>
  <c r="S29" i="345"/>
  <c r="Z59" i="345" s="1"/>
  <c r="L29" i="345"/>
  <c r="J29" i="345"/>
  <c r="Z31" i="345" s="1"/>
  <c r="AH28" i="345"/>
  <c r="AD28" i="345"/>
  <c r="Y28" i="345"/>
  <c r="U28" i="345"/>
  <c r="S28" i="345"/>
  <c r="Z58" i="345" s="1"/>
  <c r="L28" i="345"/>
  <c r="J28" i="345"/>
  <c r="Z30" i="345" s="1"/>
  <c r="AH27" i="345"/>
  <c r="AD27" i="345"/>
  <c r="Y27" i="345"/>
  <c r="U27" i="345"/>
  <c r="S27" i="345"/>
  <c r="Z57" i="345" s="1"/>
  <c r="L27" i="345"/>
  <c r="J27" i="345"/>
  <c r="Z29" i="345" s="1"/>
  <c r="AT26" i="345"/>
  <c r="AP26" i="345"/>
  <c r="AS26" i="345" s="1"/>
  <c r="AH26" i="345"/>
  <c r="AD26" i="345"/>
  <c r="Y26" i="345"/>
  <c r="U26" i="345"/>
  <c r="S26" i="345"/>
  <c r="Z56" i="345" s="1"/>
  <c r="L26" i="345"/>
  <c r="J26" i="345"/>
  <c r="Z28" i="345" s="1"/>
  <c r="AT25" i="345"/>
  <c r="AP25" i="345"/>
  <c r="AS25" i="345" s="1"/>
  <c r="AH25" i="345"/>
  <c r="AD25" i="345"/>
  <c r="Y25" i="345"/>
  <c r="U25" i="345"/>
  <c r="S25" i="345"/>
  <c r="Z55" i="345" s="1"/>
  <c r="L25" i="345"/>
  <c r="J25" i="345"/>
  <c r="Z27" i="345" s="1"/>
  <c r="AT24" i="345"/>
  <c r="AP24" i="345"/>
  <c r="AS24" i="345" s="1"/>
  <c r="AH24" i="345"/>
  <c r="AD24" i="345"/>
  <c r="Y24" i="345"/>
  <c r="U24" i="345"/>
  <c r="S24" i="345"/>
  <c r="Z54" i="345" s="1"/>
  <c r="L24" i="345"/>
  <c r="J24" i="345"/>
  <c r="Z26" i="345" s="1"/>
  <c r="AT23" i="345"/>
  <c r="AP23" i="345"/>
  <c r="AS23" i="345" s="1"/>
  <c r="AH23" i="345"/>
  <c r="AD23" i="345"/>
  <c r="Y23" i="345"/>
  <c r="U23" i="345"/>
  <c r="S23" i="345"/>
  <c r="Z53" i="345" s="1"/>
  <c r="L23" i="345"/>
  <c r="J23" i="345"/>
  <c r="Z25" i="345" s="1"/>
  <c r="AT22" i="345"/>
  <c r="AP22" i="345"/>
  <c r="AS22" i="345" s="1"/>
  <c r="AH22" i="345"/>
  <c r="AD22" i="345"/>
  <c r="Y22" i="345"/>
  <c r="U22" i="345"/>
  <c r="S22" i="345"/>
  <c r="Z52" i="345" s="1"/>
  <c r="L22" i="345"/>
  <c r="J22" i="345"/>
  <c r="Z24" i="345" s="1"/>
  <c r="AT21" i="345"/>
  <c r="AP21" i="345"/>
  <c r="AS21" i="345" s="1"/>
  <c r="AH21" i="345"/>
  <c r="AD21" i="345"/>
  <c r="Y21" i="345"/>
  <c r="U21" i="345"/>
  <c r="S21" i="345"/>
  <c r="Z51" i="345" s="1"/>
  <c r="L21" i="345"/>
  <c r="J21" i="345"/>
  <c r="Z23" i="345" s="1"/>
  <c r="AT20" i="345"/>
  <c r="AP20" i="345"/>
  <c r="AS20" i="345" s="1"/>
  <c r="AH20" i="345"/>
  <c r="AD20" i="345"/>
  <c r="Y20" i="345"/>
  <c r="U20" i="345"/>
  <c r="S20" i="345"/>
  <c r="Z50" i="345" s="1"/>
  <c r="AE48" i="282" s="1"/>
  <c r="L20" i="345"/>
  <c r="J20" i="345"/>
  <c r="Z22" i="345" s="1"/>
  <c r="AT19" i="345"/>
  <c r="AP19" i="345"/>
  <c r="AS19" i="345" s="1"/>
  <c r="AH19" i="345"/>
  <c r="AD19" i="345"/>
  <c r="Y19" i="345"/>
  <c r="U19" i="345"/>
  <c r="S19" i="345"/>
  <c r="Z49" i="345" s="1"/>
  <c r="AE47" i="282" s="1"/>
  <c r="L19" i="345"/>
  <c r="J19" i="345"/>
  <c r="Z21" i="345" s="1"/>
  <c r="AT18" i="345"/>
  <c r="AP18" i="345"/>
  <c r="AS18" i="345" s="1"/>
  <c r="AH18" i="345"/>
  <c r="AD18" i="345"/>
  <c r="Y18" i="345"/>
  <c r="U18" i="345"/>
  <c r="S18" i="345"/>
  <c r="Z48" i="345" s="1"/>
  <c r="L18" i="345"/>
  <c r="J18" i="345"/>
  <c r="Z20" i="345" s="1"/>
  <c r="AT17" i="345"/>
  <c r="AP17" i="345"/>
  <c r="AS17" i="345" s="1"/>
  <c r="AH17" i="345"/>
  <c r="AD17" i="345"/>
  <c r="Y17" i="345"/>
  <c r="U17" i="345"/>
  <c r="S17" i="345"/>
  <c r="Z47" i="345" s="1"/>
  <c r="AE46" i="282" s="1"/>
  <c r="L17" i="345"/>
  <c r="J17" i="345"/>
  <c r="Z19" i="345" s="1"/>
  <c r="AT16" i="345"/>
  <c r="AP16" i="345"/>
  <c r="AS16" i="345" s="1"/>
  <c r="AH16" i="345"/>
  <c r="AD16" i="345"/>
  <c r="Y16" i="345"/>
  <c r="U16" i="345"/>
  <c r="S16" i="345"/>
  <c r="Z46" i="345" s="1"/>
  <c r="L16" i="345"/>
  <c r="J16" i="345"/>
  <c r="Z18" i="345" s="1"/>
  <c r="AT15" i="345"/>
  <c r="AP15" i="345"/>
  <c r="AS15" i="345" s="1"/>
  <c r="AH15" i="345"/>
  <c r="AD15" i="345"/>
  <c r="Y15" i="345"/>
  <c r="U15" i="345"/>
  <c r="S15" i="345"/>
  <c r="Z45" i="345" s="1"/>
  <c r="L15" i="345"/>
  <c r="J15" i="345"/>
  <c r="Z17" i="345" s="1"/>
  <c r="AT14" i="345"/>
  <c r="AP14" i="345"/>
  <c r="AS14" i="345" s="1"/>
  <c r="AH14" i="345"/>
  <c r="AD14" i="345"/>
  <c r="Y14" i="345"/>
  <c r="U14" i="345"/>
  <c r="S14" i="345"/>
  <c r="Z44" i="345" s="1"/>
  <c r="L14" i="345"/>
  <c r="J14" i="345"/>
  <c r="Z16" i="345" s="1"/>
  <c r="AT13" i="345"/>
  <c r="AP13" i="345"/>
  <c r="AS13" i="345" s="1"/>
  <c r="AH13" i="345"/>
  <c r="AD13" i="345"/>
  <c r="Y13" i="345"/>
  <c r="U13" i="345"/>
  <c r="S13" i="345"/>
  <c r="Z43" i="345" s="1"/>
  <c r="L13" i="345"/>
  <c r="J13" i="345"/>
  <c r="Z15" i="345" s="1"/>
  <c r="AT12" i="345"/>
  <c r="AP12" i="345"/>
  <c r="AS12" i="345" s="1"/>
  <c r="AH12" i="345"/>
  <c r="AD12" i="345"/>
  <c r="Y12" i="345"/>
  <c r="U12" i="345"/>
  <c r="S12" i="345"/>
  <c r="Z42" i="345" s="1"/>
  <c r="L12" i="345"/>
  <c r="J12" i="345"/>
  <c r="Z14" i="345" s="1"/>
  <c r="AT11" i="345"/>
  <c r="AP11" i="345"/>
  <c r="AS11" i="345" s="1"/>
  <c r="AH11" i="345"/>
  <c r="AD11" i="345"/>
  <c r="Y11" i="345"/>
  <c r="U11" i="345"/>
  <c r="S11" i="345"/>
  <c r="Z41" i="345" s="1"/>
  <c r="L11" i="345"/>
  <c r="J11" i="345"/>
  <c r="Z13" i="345" s="1"/>
  <c r="AT10" i="345"/>
  <c r="AP10" i="345"/>
  <c r="AS10" i="345" s="1"/>
  <c r="AH10" i="345"/>
  <c r="AD10" i="345"/>
  <c r="Y10" i="345"/>
  <c r="U10" i="345"/>
  <c r="S10" i="345"/>
  <c r="Z40" i="345" s="1"/>
  <c r="L10" i="345"/>
  <c r="J10" i="345"/>
  <c r="Z12" i="345" s="1"/>
  <c r="AT9" i="345"/>
  <c r="AP9" i="345"/>
  <c r="AS9" i="345" s="1"/>
  <c r="AH9" i="345"/>
  <c r="AD9" i="345"/>
  <c r="Y9" i="345"/>
  <c r="U9" i="345"/>
  <c r="S9" i="345"/>
  <c r="Z39" i="345" s="1"/>
  <c r="L9" i="345"/>
  <c r="J9" i="345"/>
  <c r="Z11" i="345" s="1"/>
  <c r="AT8" i="345"/>
  <c r="AP8" i="345"/>
  <c r="AS8" i="345" s="1"/>
  <c r="AH8" i="345"/>
  <c r="AD8" i="345"/>
  <c r="Y8" i="345"/>
  <c r="U8" i="345"/>
  <c r="S8" i="345"/>
  <c r="Z38" i="345" s="1"/>
  <c r="L8" i="345"/>
  <c r="J8" i="345"/>
  <c r="Z10" i="345" s="1"/>
  <c r="AT7" i="345"/>
  <c r="AP7" i="345"/>
  <c r="AS7" i="345" s="1"/>
  <c r="U7" i="345"/>
  <c r="S7" i="345"/>
  <c r="Z37" i="345" s="1"/>
  <c r="L7" i="345"/>
  <c r="J7" i="345"/>
  <c r="Z9" i="345" s="1"/>
  <c r="AT6" i="345"/>
  <c r="AP6" i="345"/>
  <c r="AS6" i="345" s="1"/>
  <c r="U6" i="345"/>
  <c r="S6" i="345"/>
  <c r="L6" i="345"/>
  <c r="J6" i="345"/>
  <c r="C5" i="345"/>
  <c r="S29" i="282"/>
  <c r="S28" i="282"/>
  <c r="S27" i="282"/>
  <c r="S26" i="282"/>
  <c r="S25" i="282"/>
  <c r="S24" i="282"/>
  <c r="S23" i="282"/>
  <c r="S22" i="282"/>
  <c r="S21" i="282"/>
  <c r="S20" i="282"/>
  <c r="S19" i="282"/>
  <c r="S18" i="282"/>
  <c r="S17" i="282"/>
  <c r="S16" i="282"/>
  <c r="S15" i="282"/>
  <c r="S14" i="282"/>
  <c r="S13" i="282"/>
  <c r="S12" i="282"/>
  <c r="S11" i="282"/>
  <c r="S10" i="282"/>
  <c r="S9" i="282"/>
  <c r="S8" i="282"/>
  <c r="S7" i="282"/>
  <c r="S6" i="282"/>
  <c r="AD66" i="356"/>
  <c r="U9" i="282"/>
  <c r="U29" i="385"/>
  <c r="U29" i="384"/>
  <c r="U29" i="383"/>
  <c r="U29" i="382"/>
  <c r="U29" i="381"/>
  <c r="U29" i="380"/>
  <c r="U29" i="379"/>
  <c r="U29" i="378"/>
  <c r="U29" i="377"/>
  <c r="U29" i="376"/>
  <c r="U29" i="375"/>
  <c r="U29" i="374"/>
  <c r="U29" i="373"/>
  <c r="U29" i="372"/>
  <c r="U29" i="371"/>
  <c r="U29" i="370"/>
  <c r="U29" i="369"/>
  <c r="U29" i="368"/>
  <c r="U29" i="367"/>
  <c r="U29" i="366"/>
  <c r="U29" i="365"/>
  <c r="U29" i="364"/>
  <c r="U29" i="363"/>
  <c r="U29" i="362"/>
  <c r="U29" i="361"/>
  <c r="U29" i="360"/>
  <c r="U29" i="359"/>
  <c r="U29" i="358"/>
  <c r="U29" i="357"/>
  <c r="U29" i="356"/>
  <c r="U29" i="282"/>
  <c r="U6" i="385"/>
  <c r="U7" i="385"/>
  <c r="U8" i="385"/>
  <c r="U9" i="385"/>
  <c r="U10" i="385"/>
  <c r="U11" i="385"/>
  <c r="U12" i="385"/>
  <c r="U13" i="385"/>
  <c r="U14" i="385"/>
  <c r="U15" i="385"/>
  <c r="U16" i="385"/>
  <c r="U17" i="385"/>
  <c r="U18" i="385"/>
  <c r="U19" i="385"/>
  <c r="U20" i="385"/>
  <c r="U21" i="385"/>
  <c r="U22" i="385"/>
  <c r="U23" i="385"/>
  <c r="U24" i="385"/>
  <c r="U25" i="385"/>
  <c r="U26" i="385"/>
  <c r="U27" i="385"/>
  <c r="U28" i="385"/>
  <c r="L6" i="385"/>
  <c r="L7" i="385"/>
  <c r="L8" i="385"/>
  <c r="L9" i="385"/>
  <c r="L10" i="385"/>
  <c r="L11" i="385"/>
  <c r="L12" i="385"/>
  <c r="L13" i="385"/>
  <c r="L14" i="385"/>
  <c r="L15" i="385"/>
  <c r="L16" i="385"/>
  <c r="L17" i="385"/>
  <c r="L18" i="385"/>
  <c r="L19" i="385"/>
  <c r="L20" i="385"/>
  <c r="L21" i="385"/>
  <c r="L22" i="385"/>
  <c r="L23" i="385"/>
  <c r="L24" i="385"/>
  <c r="L25" i="385"/>
  <c r="L26" i="385"/>
  <c r="L27" i="385"/>
  <c r="L28" i="385"/>
  <c r="L29" i="385"/>
  <c r="L30" i="385"/>
  <c r="L31" i="385"/>
  <c r="L32" i="385"/>
  <c r="L33" i="385"/>
  <c r="U6" i="384"/>
  <c r="U7" i="384"/>
  <c r="U8" i="384"/>
  <c r="U9" i="384"/>
  <c r="U10" i="384"/>
  <c r="U11" i="384"/>
  <c r="U12" i="384"/>
  <c r="U13" i="384"/>
  <c r="U14" i="384"/>
  <c r="U15" i="384"/>
  <c r="U16" i="384"/>
  <c r="U17" i="384"/>
  <c r="U18" i="384"/>
  <c r="U19" i="384"/>
  <c r="U20" i="384"/>
  <c r="U21" i="384"/>
  <c r="U22" i="384"/>
  <c r="U23" i="384"/>
  <c r="U24" i="384"/>
  <c r="U25" i="384"/>
  <c r="U26" i="384"/>
  <c r="U27" i="384"/>
  <c r="U28" i="384"/>
  <c r="L6" i="384"/>
  <c r="L7" i="384"/>
  <c r="L8" i="384"/>
  <c r="L9" i="384"/>
  <c r="L10" i="384"/>
  <c r="L11" i="384"/>
  <c r="L12" i="384"/>
  <c r="L13" i="384"/>
  <c r="L14" i="384"/>
  <c r="L15" i="384"/>
  <c r="L16" i="384"/>
  <c r="L17" i="384"/>
  <c r="L18" i="384"/>
  <c r="L19" i="384"/>
  <c r="L20" i="384"/>
  <c r="L21" i="384"/>
  <c r="L22" i="384"/>
  <c r="L23" i="384"/>
  <c r="L24" i="384"/>
  <c r="L25" i="384"/>
  <c r="L26" i="384"/>
  <c r="L27" i="384"/>
  <c r="L28" i="384"/>
  <c r="L29" i="384"/>
  <c r="L30" i="384"/>
  <c r="L31" i="384"/>
  <c r="L32" i="384"/>
  <c r="L33" i="384"/>
  <c r="U6" i="383"/>
  <c r="U7" i="383"/>
  <c r="U8" i="383"/>
  <c r="U9" i="383"/>
  <c r="U10" i="383"/>
  <c r="U11" i="383"/>
  <c r="U12" i="383"/>
  <c r="U13" i="383"/>
  <c r="U14" i="383"/>
  <c r="U15" i="383"/>
  <c r="U16" i="383"/>
  <c r="U17" i="383"/>
  <c r="U18" i="383"/>
  <c r="U19" i="383"/>
  <c r="U20" i="383"/>
  <c r="U21" i="383"/>
  <c r="U22" i="383"/>
  <c r="U23" i="383"/>
  <c r="U24" i="383"/>
  <c r="U25" i="383"/>
  <c r="U26" i="383"/>
  <c r="U27" i="383"/>
  <c r="U28" i="383"/>
  <c r="L6" i="383"/>
  <c r="L7" i="383"/>
  <c r="L8" i="383"/>
  <c r="L9" i="383"/>
  <c r="L10" i="383"/>
  <c r="L11" i="383"/>
  <c r="L12" i="383"/>
  <c r="L13" i="383"/>
  <c r="L14" i="383"/>
  <c r="L15" i="383"/>
  <c r="L16" i="383"/>
  <c r="L17" i="383"/>
  <c r="L18" i="383"/>
  <c r="L19" i="383"/>
  <c r="L20" i="383"/>
  <c r="L21" i="383"/>
  <c r="L22" i="383"/>
  <c r="L23" i="383"/>
  <c r="L24" i="383"/>
  <c r="L25" i="383"/>
  <c r="L26" i="383"/>
  <c r="L27" i="383"/>
  <c r="L28" i="383"/>
  <c r="L29" i="383"/>
  <c r="L30" i="383"/>
  <c r="L31" i="383"/>
  <c r="L32" i="383"/>
  <c r="L33" i="383"/>
  <c r="U6" i="382"/>
  <c r="U7" i="382"/>
  <c r="U8" i="382"/>
  <c r="U9" i="382"/>
  <c r="U10" i="382"/>
  <c r="U11" i="382"/>
  <c r="U12" i="382"/>
  <c r="U13" i="382"/>
  <c r="U14" i="382"/>
  <c r="U15" i="382"/>
  <c r="U16" i="382"/>
  <c r="U17" i="382"/>
  <c r="U18" i="382"/>
  <c r="U19" i="382"/>
  <c r="U20" i="382"/>
  <c r="U21" i="382"/>
  <c r="U22" i="382"/>
  <c r="U23" i="382"/>
  <c r="U24" i="382"/>
  <c r="U25" i="382"/>
  <c r="U26" i="382"/>
  <c r="U27" i="382"/>
  <c r="U28" i="382"/>
  <c r="L6" i="382"/>
  <c r="L7" i="382"/>
  <c r="L8" i="382"/>
  <c r="L9" i="382"/>
  <c r="L10" i="382"/>
  <c r="L11" i="382"/>
  <c r="L12" i="382"/>
  <c r="L13" i="382"/>
  <c r="L14" i="382"/>
  <c r="L15" i="382"/>
  <c r="L16" i="382"/>
  <c r="L17" i="382"/>
  <c r="L18" i="382"/>
  <c r="L19" i="382"/>
  <c r="L20" i="382"/>
  <c r="L21" i="382"/>
  <c r="L22" i="382"/>
  <c r="L23" i="382"/>
  <c r="L24" i="382"/>
  <c r="L25" i="382"/>
  <c r="L26" i="382"/>
  <c r="L27" i="382"/>
  <c r="L28" i="382"/>
  <c r="L29" i="382"/>
  <c r="L30" i="382"/>
  <c r="L31" i="382"/>
  <c r="L32" i="382"/>
  <c r="L33" i="382"/>
  <c r="U6" i="381"/>
  <c r="U7" i="381"/>
  <c r="U8" i="381"/>
  <c r="U9" i="381"/>
  <c r="U10" i="381"/>
  <c r="U11" i="381"/>
  <c r="U12" i="381"/>
  <c r="U13" i="381"/>
  <c r="U14" i="381"/>
  <c r="U15" i="381"/>
  <c r="U16" i="381"/>
  <c r="U17" i="381"/>
  <c r="U18" i="381"/>
  <c r="U19" i="381"/>
  <c r="U20" i="381"/>
  <c r="U21" i="381"/>
  <c r="U22" i="381"/>
  <c r="U23" i="381"/>
  <c r="U24" i="381"/>
  <c r="U25" i="381"/>
  <c r="U26" i="381"/>
  <c r="U27" i="381"/>
  <c r="U28" i="381"/>
  <c r="L6" i="381"/>
  <c r="L7" i="381"/>
  <c r="L8" i="381"/>
  <c r="L9" i="381"/>
  <c r="L10" i="381"/>
  <c r="L11" i="381"/>
  <c r="L12" i="381"/>
  <c r="L13" i="381"/>
  <c r="L14" i="381"/>
  <c r="L15" i="381"/>
  <c r="L16" i="381"/>
  <c r="L17" i="381"/>
  <c r="L18" i="381"/>
  <c r="L19" i="381"/>
  <c r="L20" i="381"/>
  <c r="L21" i="381"/>
  <c r="L22" i="381"/>
  <c r="L23" i="381"/>
  <c r="L24" i="381"/>
  <c r="L25" i="381"/>
  <c r="L26" i="381"/>
  <c r="L27" i="381"/>
  <c r="L28" i="381"/>
  <c r="L29" i="381"/>
  <c r="L30" i="381"/>
  <c r="L31" i="381"/>
  <c r="L32" i="381"/>
  <c r="L33" i="381"/>
  <c r="U6" i="380"/>
  <c r="U7" i="380"/>
  <c r="U8" i="380"/>
  <c r="U9" i="380"/>
  <c r="U10" i="380"/>
  <c r="U11" i="380"/>
  <c r="U12" i="380"/>
  <c r="U13" i="380"/>
  <c r="U14" i="380"/>
  <c r="U15" i="380"/>
  <c r="U16" i="380"/>
  <c r="U17" i="380"/>
  <c r="U18" i="380"/>
  <c r="U19" i="380"/>
  <c r="U20" i="380"/>
  <c r="U21" i="380"/>
  <c r="U22" i="380"/>
  <c r="U23" i="380"/>
  <c r="U24" i="380"/>
  <c r="U25" i="380"/>
  <c r="U26" i="380"/>
  <c r="U27" i="380"/>
  <c r="U28" i="380"/>
  <c r="L6" i="380"/>
  <c r="L7" i="380"/>
  <c r="L8" i="380"/>
  <c r="L9" i="380"/>
  <c r="L10" i="380"/>
  <c r="L11" i="380"/>
  <c r="L12" i="380"/>
  <c r="L13" i="380"/>
  <c r="L14" i="380"/>
  <c r="L15" i="380"/>
  <c r="L16" i="380"/>
  <c r="L17" i="380"/>
  <c r="L18" i="380"/>
  <c r="L19" i="380"/>
  <c r="L20" i="380"/>
  <c r="L21" i="380"/>
  <c r="L22" i="380"/>
  <c r="L23" i="380"/>
  <c r="L24" i="380"/>
  <c r="L25" i="380"/>
  <c r="L26" i="380"/>
  <c r="L27" i="380"/>
  <c r="L28" i="380"/>
  <c r="L29" i="380"/>
  <c r="L30" i="380"/>
  <c r="L31" i="380"/>
  <c r="L32" i="380"/>
  <c r="L33" i="380"/>
  <c r="U6" i="379"/>
  <c r="U7" i="379"/>
  <c r="U8" i="379"/>
  <c r="U9" i="379"/>
  <c r="U10" i="379"/>
  <c r="U11" i="379"/>
  <c r="U12" i="379"/>
  <c r="U13" i="379"/>
  <c r="U14" i="379"/>
  <c r="U15" i="379"/>
  <c r="U16" i="379"/>
  <c r="U17" i="379"/>
  <c r="U18" i="379"/>
  <c r="U19" i="379"/>
  <c r="U20" i="379"/>
  <c r="U21" i="379"/>
  <c r="U22" i="379"/>
  <c r="U23" i="379"/>
  <c r="U24" i="379"/>
  <c r="U25" i="379"/>
  <c r="U26" i="379"/>
  <c r="U27" i="379"/>
  <c r="U28" i="379"/>
  <c r="L6" i="379"/>
  <c r="L7" i="379"/>
  <c r="L8" i="379"/>
  <c r="L9" i="379"/>
  <c r="L10" i="379"/>
  <c r="L11" i="379"/>
  <c r="L12" i="379"/>
  <c r="L13" i="379"/>
  <c r="L14" i="379"/>
  <c r="L15" i="379"/>
  <c r="L16" i="379"/>
  <c r="L17" i="379"/>
  <c r="L18" i="379"/>
  <c r="L19" i="379"/>
  <c r="L20" i="379"/>
  <c r="L21" i="379"/>
  <c r="L22" i="379"/>
  <c r="L23" i="379"/>
  <c r="L24" i="379"/>
  <c r="L25" i="379"/>
  <c r="L26" i="379"/>
  <c r="L27" i="379"/>
  <c r="L28" i="379"/>
  <c r="L29" i="379"/>
  <c r="L30" i="379"/>
  <c r="L31" i="379"/>
  <c r="L32" i="379"/>
  <c r="L33" i="379"/>
  <c r="U6" i="378"/>
  <c r="U7" i="378"/>
  <c r="U8" i="378"/>
  <c r="U9" i="378"/>
  <c r="U10" i="378"/>
  <c r="U11" i="378"/>
  <c r="U12" i="378"/>
  <c r="U13" i="378"/>
  <c r="U14" i="378"/>
  <c r="U15" i="378"/>
  <c r="U16" i="378"/>
  <c r="U17" i="378"/>
  <c r="U18" i="378"/>
  <c r="U19" i="378"/>
  <c r="U20" i="378"/>
  <c r="U21" i="378"/>
  <c r="U22" i="378"/>
  <c r="U23" i="378"/>
  <c r="U24" i="378"/>
  <c r="U25" i="378"/>
  <c r="U26" i="378"/>
  <c r="U27" i="378"/>
  <c r="U28" i="378"/>
  <c r="L6" i="378"/>
  <c r="L7" i="378"/>
  <c r="L8" i="378"/>
  <c r="L9" i="378"/>
  <c r="L10" i="378"/>
  <c r="L11" i="378"/>
  <c r="L12" i="378"/>
  <c r="L13" i="378"/>
  <c r="L14" i="378"/>
  <c r="L15" i="378"/>
  <c r="L16" i="378"/>
  <c r="L17" i="378"/>
  <c r="L18" i="378"/>
  <c r="L19" i="378"/>
  <c r="L20" i="378"/>
  <c r="L21" i="378"/>
  <c r="L22" i="378"/>
  <c r="L23" i="378"/>
  <c r="L24" i="378"/>
  <c r="L25" i="378"/>
  <c r="L26" i="378"/>
  <c r="L27" i="378"/>
  <c r="L28" i="378"/>
  <c r="L29" i="378"/>
  <c r="L30" i="378"/>
  <c r="L31" i="378"/>
  <c r="L32" i="378"/>
  <c r="L33" i="378"/>
  <c r="U6" i="377"/>
  <c r="U7" i="377"/>
  <c r="U8" i="377"/>
  <c r="U9" i="377"/>
  <c r="U10" i="377"/>
  <c r="U11" i="377"/>
  <c r="U12" i="377"/>
  <c r="U13" i="377"/>
  <c r="U14" i="377"/>
  <c r="U15" i="377"/>
  <c r="U16" i="377"/>
  <c r="U17" i="377"/>
  <c r="U18" i="377"/>
  <c r="U19" i="377"/>
  <c r="U20" i="377"/>
  <c r="U21" i="377"/>
  <c r="U22" i="377"/>
  <c r="U23" i="377"/>
  <c r="U24" i="377"/>
  <c r="U25" i="377"/>
  <c r="U26" i="377"/>
  <c r="U27" i="377"/>
  <c r="U28" i="377"/>
  <c r="L6" i="377"/>
  <c r="L7" i="377"/>
  <c r="L8" i="377"/>
  <c r="L9" i="377"/>
  <c r="L10" i="377"/>
  <c r="L11" i="377"/>
  <c r="L12" i="377"/>
  <c r="L13" i="377"/>
  <c r="L14" i="377"/>
  <c r="L15" i="377"/>
  <c r="L16" i="377"/>
  <c r="L17" i="377"/>
  <c r="L18" i="377"/>
  <c r="L19" i="377"/>
  <c r="L20" i="377"/>
  <c r="L21" i="377"/>
  <c r="L22" i="377"/>
  <c r="L23" i="377"/>
  <c r="L24" i="377"/>
  <c r="L25" i="377"/>
  <c r="L26" i="377"/>
  <c r="L27" i="377"/>
  <c r="L28" i="377"/>
  <c r="L29" i="377"/>
  <c r="L30" i="377"/>
  <c r="L31" i="377"/>
  <c r="L32" i="377"/>
  <c r="L33" i="377"/>
  <c r="U6" i="376"/>
  <c r="U7" i="376"/>
  <c r="U8" i="376"/>
  <c r="U9" i="376"/>
  <c r="U10" i="376"/>
  <c r="U11" i="376"/>
  <c r="U12" i="376"/>
  <c r="U13" i="376"/>
  <c r="U14" i="376"/>
  <c r="U15" i="376"/>
  <c r="U16" i="376"/>
  <c r="U17" i="376"/>
  <c r="U18" i="376"/>
  <c r="U19" i="376"/>
  <c r="U20" i="376"/>
  <c r="U21" i="376"/>
  <c r="U22" i="376"/>
  <c r="U23" i="376"/>
  <c r="U24" i="376"/>
  <c r="U25" i="376"/>
  <c r="U26" i="376"/>
  <c r="U27" i="376"/>
  <c r="U28" i="376"/>
  <c r="L6" i="376"/>
  <c r="L7" i="376"/>
  <c r="L8" i="376"/>
  <c r="L9" i="376"/>
  <c r="L10" i="376"/>
  <c r="L11" i="376"/>
  <c r="L12" i="376"/>
  <c r="L13" i="376"/>
  <c r="L14" i="376"/>
  <c r="L15" i="376"/>
  <c r="L16" i="376"/>
  <c r="L17" i="376"/>
  <c r="L18" i="376"/>
  <c r="L19" i="376"/>
  <c r="L20" i="376"/>
  <c r="L21" i="376"/>
  <c r="L22" i="376"/>
  <c r="L23" i="376"/>
  <c r="L24" i="376"/>
  <c r="L25" i="376"/>
  <c r="L26" i="376"/>
  <c r="L27" i="376"/>
  <c r="L28" i="376"/>
  <c r="L29" i="376"/>
  <c r="L30" i="376"/>
  <c r="L31" i="376"/>
  <c r="L32" i="376"/>
  <c r="L33" i="376"/>
  <c r="U6" i="375"/>
  <c r="U7" i="375"/>
  <c r="U8" i="375"/>
  <c r="U9" i="375"/>
  <c r="U10" i="375"/>
  <c r="U11" i="375"/>
  <c r="U12" i="375"/>
  <c r="U13" i="375"/>
  <c r="U14" i="375"/>
  <c r="U15" i="375"/>
  <c r="U16" i="375"/>
  <c r="U17" i="375"/>
  <c r="U18" i="375"/>
  <c r="U19" i="375"/>
  <c r="U20" i="375"/>
  <c r="U21" i="375"/>
  <c r="U22" i="375"/>
  <c r="U23" i="375"/>
  <c r="U24" i="375"/>
  <c r="U25" i="375"/>
  <c r="U26" i="375"/>
  <c r="U27" i="375"/>
  <c r="U28" i="375"/>
  <c r="L6" i="375"/>
  <c r="L7" i="375"/>
  <c r="L8" i="375"/>
  <c r="L9" i="375"/>
  <c r="L10" i="375"/>
  <c r="L11" i="375"/>
  <c r="L12" i="375"/>
  <c r="L13" i="375"/>
  <c r="L14" i="375"/>
  <c r="L15" i="375"/>
  <c r="L16" i="375"/>
  <c r="L17" i="375"/>
  <c r="L18" i="375"/>
  <c r="L19" i="375"/>
  <c r="L20" i="375"/>
  <c r="L21" i="375"/>
  <c r="L22" i="375"/>
  <c r="L23" i="375"/>
  <c r="L24" i="375"/>
  <c r="L25" i="375"/>
  <c r="L26" i="375"/>
  <c r="L27" i="375"/>
  <c r="L28" i="375"/>
  <c r="L29" i="375"/>
  <c r="L30" i="375"/>
  <c r="L31" i="375"/>
  <c r="L32" i="375"/>
  <c r="L33" i="375"/>
  <c r="U6" i="374"/>
  <c r="U7" i="374"/>
  <c r="U8" i="374"/>
  <c r="U9" i="374"/>
  <c r="U10" i="374"/>
  <c r="U11" i="374"/>
  <c r="U12" i="374"/>
  <c r="U13" i="374"/>
  <c r="U14" i="374"/>
  <c r="U15" i="374"/>
  <c r="U16" i="374"/>
  <c r="U17" i="374"/>
  <c r="U18" i="374"/>
  <c r="U19" i="374"/>
  <c r="U20" i="374"/>
  <c r="U21" i="374"/>
  <c r="U22" i="374"/>
  <c r="U23" i="374"/>
  <c r="U24" i="374"/>
  <c r="U25" i="374"/>
  <c r="U26" i="374"/>
  <c r="U27" i="374"/>
  <c r="U28" i="374"/>
  <c r="L6" i="374"/>
  <c r="L7" i="374"/>
  <c r="L8" i="374"/>
  <c r="L9" i="374"/>
  <c r="L10" i="374"/>
  <c r="L11" i="374"/>
  <c r="L12" i="374"/>
  <c r="L13" i="374"/>
  <c r="L14" i="374"/>
  <c r="L15" i="374"/>
  <c r="L16" i="374"/>
  <c r="L17" i="374"/>
  <c r="L18" i="374"/>
  <c r="L19" i="374"/>
  <c r="L20" i="374"/>
  <c r="L21" i="374"/>
  <c r="L22" i="374"/>
  <c r="L23" i="374"/>
  <c r="L24" i="374"/>
  <c r="L25" i="374"/>
  <c r="L26" i="374"/>
  <c r="L27" i="374"/>
  <c r="L28" i="374"/>
  <c r="L29" i="374"/>
  <c r="L30" i="374"/>
  <c r="L31" i="374"/>
  <c r="L32" i="374"/>
  <c r="L33" i="374"/>
  <c r="U6" i="373"/>
  <c r="U7" i="373"/>
  <c r="U8" i="373"/>
  <c r="U9" i="373"/>
  <c r="U10" i="373"/>
  <c r="U11" i="373"/>
  <c r="U12" i="373"/>
  <c r="U13" i="373"/>
  <c r="U14" i="373"/>
  <c r="U15" i="373"/>
  <c r="U16" i="373"/>
  <c r="U17" i="373"/>
  <c r="U18" i="373"/>
  <c r="U19" i="373"/>
  <c r="U20" i="373"/>
  <c r="U21" i="373"/>
  <c r="U22" i="373"/>
  <c r="U23" i="373"/>
  <c r="U24" i="373"/>
  <c r="U25" i="373"/>
  <c r="U26" i="373"/>
  <c r="U27" i="373"/>
  <c r="U28" i="373"/>
  <c r="L6" i="373"/>
  <c r="L7" i="373"/>
  <c r="L8" i="373"/>
  <c r="L9" i="373"/>
  <c r="L10" i="373"/>
  <c r="L11" i="373"/>
  <c r="L12" i="373"/>
  <c r="L13" i="373"/>
  <c r="L14" i="373"/>
  <c r="L15" i="373"/>
  <c r="L16" i="373"/>
  <c r="L17" i="373"/>
  <c r="L18" i="373"/>
  <c r="L19" i="373"/>
  <c r="L20" i="373"/>
  <c r="L21" i="373"/>
  <c r="L22" i="373"/>
  <c r="L23" i="373"/>
  <c r="L24" i="373"/>
  <c r="L25" i="373"/>
  <c r="L26" i="373"/>
  <c r="L27" i="373"/>
  <c r="L28" i="373"/>
  <c r="L29" i="373"/>
  <c r="L30" i="373"/>
  <c r="L31" i="373"/>
  <c r="L32" i="373"/>
  <c r="L33" i="373"/>
  <c r="U6" i="372"/>
  <c r="U7" i="372"/>
  <c r="U8" i="372"/>
  <c r="U9" i="372"/>
  <c r="U10" i="372"/>
  <c r="U11" i="372"/>
  <c r="U12" i="372"/>
  <c r="U13" i="372"/>
  <c r="U14" i="372"/>
  <c r="U15" i="372"/>
  <c r="U16" i="372"/>
  <c r="U17" i="372"/>
  <c r="U18" i="372"/>
  <c r="U19" i="372"/>
  <c r="U20" i="372"/>
  <c r="U21" i="372"/>
  <c r="U22" i="372"/>
  <c r="U23" i="372"/>
  <c r="U24" i="372"/>
  <c r="U25" i="372"/>
  <c r="U26" i="372"/>
  <c r="U27" i="372"/>
  <c r="U28" i="372"/>
  <c r="L6" i="372"/>
  <c r="L7" i="372"/>
  <c r="L8" i="372"/>
  <c r="L9" i="372"/>
  <c r="L10" i="372"/>
  <c r="L11" i="372"/>
  <c r="L12" i="372"/>
  <c r="L13" i="372"/>
  <c r="L14" i="372"/>
  <c r="L15" i="372"/>
  <c r="L16" i="372"/>
  <c r="L17" i="372"/>
  <c r="L18" i="372"/>
  <c r="L19" i="372"/>
  <c r="L20" i="372"/>
  <c r="L21" i="372"/>
  <c r="L22" i="372"/>
  <c r="L23" i="372"/>
  <c r="L24" i="372"/>
  <c r="L25" i="372"/>
  <c r="L26" i="372"/>
  <c r="L27" i="372"/>
  <c r="L28" i="372"/>
  <c r="L29" i="372"/>
  <c r="L30" i="372"/>
  <c r="L31" i="372"/>
  <c r="L32" i="372"/>
  <c r="L33" i="372"/>
  <c r="U6" i="371"/>
  <c r="U7" i="371"/>
  <c r="U8" i="371"/>
  <c r="U9" i="371"/>
  <c r="U10" i="371"/>
  <c r="U11" i="371"/>
  <c r="U12" i="371"/>
  <c r="U13" i="371"/>
  <c r="U14" i="371"/>
  <c r="U15" i="371"/>
  <c r="U16" i="371"/>
  <c r="U17" i="371"/>
  <c r="U18" i="371"/>
  <c r="U19" i="371"/>
  <c r="U20" i="371"/>
  <c r="U21" i="371"/>
  <c r="U22" i="371"/>
  <c r="U23" i="371"/>
  <c r="U24" i="371"/>
  <c r="U25" i="371"/>
  <c r="U26" i="371"/>
  <c r="U27" i="371"/>
  <c r="U28" i="371"/>
  <c r="L6" i="371"/>
  <c r="L7" i="371"/>
  <c r="L8" i="371"/>
  <c r="L9" i="371"/>
  <c r="L10" i="371"/>
  <c r="L11" i="371"/>
  <c r="L12" i="371"/>
  <c r="L13" i="371"/>
  <c r="L14" i="371"/>
  <c r="L15" i="371"/>
  <c r="L16" i="371"/>
  <c r="L17" i="371"/>
  <c r="L18" i="371"/>
  <c r="L19" i="371"/>
  <c r="L20" i="371"/>
  <c r="L21" i="371"/>
  <c r="L22" i="371"/>
  <c r="L23" i="371"/>
  <c r="L24" i="371"/>
  <c r="L25" i="371"/>
  <c r="L26" i="371"/>
  <c r="L27" i="371"/>
  <c r="L28" i="371"/>
  <c r="L29" i="371"/>
  <c r="L30" i="371"/>
  <c r="L31" i="371"/>
  <c r="L32" i="371"/>
  <c r="L33" i="371"/>
  <c r="U6" i="370"/>
  <c r="U7" i="370"/>
  <c r="U8" i="370"/>
  <c r="U9" i="370"/>
  <c r="U10" i="370"/>
  <c r="U11" i="370"/>
  <c r="U12" i="370"/>
  <c r="U13" i="370"/>
  <c r="U14" i="370"/>
  <c r="U15" i="370"/>
  <c r="U16" i="370"/>
  <c r="U17" i="370"/>
  <c r="U18" i="370"/>
  <c r="U19" i="370"/>
  <c r="U20" i="370"/>
  <c r="U21" i="370"/>
  <c r="U22" i="370"/>
  <c r="U23" i="370"/>
  <c r="U24" i="370"/>
  <c r="U25" i="370"/>
  <c r="U26" i="370"/>
  <c r="U27" i="370"/>
  <c r="U28" i="370"/>
  <c r="L6" i="370"/>
  <c r="L7" i="370"/>
  <c r="L8" i="370"/>
  <c r="L9" i="370"/>
  <c r="L10" i="370"/>
  <c r="L11" i="370"/>
  <c r="L12" i="370"/>
  <c r="L13" i="370"/>
  <c r="L14" i="370"/>
  <c r="L15" i="370"/>
  <c r="L16" i="370"/>
  <c r="L17" i="370"/>
  <c r="L18" i="370"/>
  <c r="L19" i="370"/>
  <c r="L20" i="370"/>
  <c r="L21" i="370"/>
  <c r="L22" i="370"/>
  <c r="L23" i="370"/>
  <c r="L24" i="370"/>
  <c r="L25" i="370"/>
  <c r="L26" i="370"/>
  <c r="L27" i="370"/>
  <c r="L28" i="370"/>
  <c r="L29" i="370"/>
  <c r="L30" i="370"/>
  <c r="L31" i="370"/>
  <c r="L32" i="370"/>
  <c r="L33" i="370"/>
  <c r="U6" i="369"/>
  <c r="U7" i="369"/>
  <c r="U8" i="369"/>
  <c r="U9" i="369"/>
  <c r="U10" i="369"/>
  <c r="U11" i="369"/>
  <c r="U12" i="369"/>
  <c r="U13" i="369"/>
  <c r="U14" i="369"/>
  <c r="U15" i="369"/>
  <c r="U16" i="369"/>
  <c r="U17" i="369"/>
  <c r="U18" i="369"/>
  <c r="U19" i="369"/>
  <c r="U20" i="369"/>
  <c r="U21" i="369"/>
  <c r="U22" i="369"/>
  <c r="U23" i="369"/>
  <c r="U24" i="369"/>
  <c r="U25" i="369"/>
  <c r="U26" i="369"/>
  <c r="U27" i="369"/>
  <c r="U28" i="369"/>
  <c r="L6" i="369"/>
  <c r="L7" i="369"/>
  <c r="L8" i="369"/>
  <c r="L9" i="369"/>
  <c r="L10" i="369"/>
  <c r="L11" i="369"/>
  <c r="L12" i="369"/>
  <c r="L13" i="369"/>
  <c r="L14" i="369"/>
  <c r="L15" i="369"/>
  <c r="L16" i="369"/>
  <c r="L17" i="369"/>
  <c r="L18" i="369"/>
  <c r="L19" i="369"/>
  <c r="L20" i="369"/>
  <c r="L21" i="369"/>
  <c r="L22" i="369"/>
  <c r="L23" i="369"/>
  <c r="L24" i="369"/>
  <c r="L25" i="369"/>
  <c r="L26" i="369"/>
  <c r="L27" i="369"/>
  <c r="L28" i="369"/>
  <c r="L29" i="369"/>
  <c r="L30" i="369"/>
  <c r="L31" i="369"/>
  <c r="L32" i="369"/>
  <c r="L33" i="369"/>
  <c r="U6" i="368"/>
  <c r="U7" i="368"/>
  <c r="U8" i="368"/>
  <c r="U9" i="368"/>
  <c r="U10" i="368"/>
  <c r="U11" i="368"/>
  <c r="U12" i="368"/>
  <c r="U13" i="368"/>
  <c r="U14" i="368"/>
  <c r="U15" i="368"/>
  <c r="U16" i="368"/>
  <c r="U17" i="368"/>
  <c r="U18" i="368"/>
  <c r="U19" i="368"/>
  <c r="U20" i="368"/>
  <c r="U21" i="368"/>
  <c r="U22" i="368"/>
  <c r="U23" i="368"/>
  <c r="U24" i="368"/>
  <c r="U25" i="368"/>
  <c r="U26" i="368"/>
  <c r="U27" i="368"/>
  <c r="U28" i="368"/>
  <c r="L6" i="368"/>
  <c r="L7" i="368"/>
  <c r="L8" i="368"/>
  <c r="L9" i="368"/>
  <c r="L10" i="368"/>
  <c r="L11" i="368"/>
  <c r="L12" i="368"/>
  <c r="L13" i="368"/>
  <c r="L14" i="368"/>
  <c r="L15" i="368"/>
  <c r="L16" i="368"/>
  <c r="L17" i="368"/>
  <c r="L18" i="368"/>
  <c r="L19" i="368"/>
  <c r="L20" i="368"/>
  <c r="L21" i="368"/>
  <c r="L22" i="368"/>
  <c r="L23" i="368"/>
  <c r="L24" i="368"/>
  <c r="L25" i="368"/>
  <c r="L26" i="368"/>
  <c r="L27" i="368"/>
  <c r="L28" i="368"/>
  <c r="L29" i="368"/>
  <c r="L30" i="368"/>
  <c r="L31" i="368"/>
  <c r="L32" i="368"/>
  <c r="L33" i="368"/>
  <c r="U6" i="367"/>
  <c r="U7" i="367"/>
  <c r="U8" i="367"/>
  <c r="U9" i="367"/>
  <c r="U10" i="367"/>
  <c r="U11" i="367"/>
  <c r="U12" i="367"/>
  <c r="U13" i="367"/>
  <c r="U14" i="367"/>
  <c r="U15" i="367"/>
  <c r="U16" i="367"/>
  <c r="U17" i="367"/>
  <c r="U18" i="367"/>
  <c r="U19" i="367"/>
  <c r="U20" i="367"/>
  <c r="U21" i="367"/>
  <c r="U22" i="367"/>
  <c r="U23" i="367"/>
  <c r="U24" i="367"/>
  <c r="U25" i="367"/>
  <c r="U26" i="367"/>
  <c r="U27" i="367"/>
  <c r="U28" i="367"/>
  <c r="L6" i="367"/>
  <c r="L7" i="367"/>
  <c r="L8" i="367"/>
  <c r="L9" i="367"/>
  <c r="L10" i="367"/>
  <c r="L11" i="367"/>
  <c r="L12" i="367"/>
  <c r="L13" i="367"/>
  <c r="L14" i="367"/>
  <c r="L15" i="367"/>
  <c r="L16" i="367"/>
  <c r="L17" i="367"/>
  <c r="L18" i="367"/>
  <c r="L19" i="367"/>
  <c r="L20" i="367"/>
  <c r="L21" i="367"/>
  <c r="L22" i="367"/>
  <c r="L23" i="367"/>
  <c r="L24" i="367"/>
  <c r="L25" i="367"/>
  <c r="L26" i="367"/>
  <c r="L27" i="367"/>
  <c r="L28" i="367"/>
  <c r="L29" i="367"/>
  <c r="L30" i="367"/>
  <c r="L31" i="367"/>
  <c r="L32" i="367"/>
  <c r="L33" i="367"/>
  <c r="U6" i="366"/>
  <c r="U7" i="366"/>
  <c r="U8" i="366"/>
  <c r="U9" i="366"/>
  <c r="U10" i="366"/>
  <c r="U11" i="366"/>
  <c r="U12" i="366"/>
  <c r="U13" i="366"/>
  <c r="U14" i="366"/>
  <c r="U15" i="366"/>
  <c r="U16" i="366"/>
  <c r="U17" i="366"/>
  <c r="U18" i="366"/>
  <c r="U19" i="366"/>
  <c r="U20" i="366"/>
  <c r="U21" i="366"/>
  <c r="U22" i="366"/>
  <c r="U23" i="366"/>
  <c r="U24" i="366"/>
  <c r="U25" i="366"/>
  <c r="U26" i="366"/>
  <c r="U27" i="366"/>
  <c r="U28" i="366"/>
  <c r="L6" i="366"/>
  <c r="L7" i="366"/>
  <c r="L8" i="366"/>
  <c r="L9" i="366"/>
  <c r="L10" i="366"/>
  <c r="L11" i="366"/>
  <c r="L12" i="366"/>
  <c r="L13" i="366"/>
  <c r="L14" i="366"/>
  <c r="L15" i="366"/>
  <c r="L16" i="366"/>
  <c r="L17" i="366"/>
  <c r="L18" i="366"/>
  <c r="L19" i="366"/>
  <c r="L20" i="366"/>
  <c r="L21" i="366"/>
  <c r="L22" i="366"/>
  <c r="L23" i="366"/>
  <c r="L24" i="366"/>
  <c r="L25" i="366"/>
  <c r="L26" i="366"/>
  <c r="L27" i="366"/>
  <c r="L28" i="366"/>
  <c r="L29" i="366"/>
  <c r="L30" i="366"/>
  <c r="L31" i="366"/>
  <c r="L32" i="366"/>
  <c r="L33" i="366"/>
  <c r="U6" i="365"/>
  <c r="U7" i="365"/>
  <c r="U8" i="365"/>
  <c r="U9" i="365"/>
  <c r="U10" i="365"/>
  <c r="U11" i="365"/>
  <c r="U12" i="365"/>
  <c r="U13" i="365"/>
  <c r="U14" i="365"/>
  <c r="U15" i="365"/>
  <c r="U16" i="365"/>
  <c r="U17" i="365"/>
  <c r="U18" i="365"/>
  <c r="U19" i="365"/>
  <c r="U20" i="365"/>
  <c r="U21" i="365"/>
  <c r="U22" i="365"/>
  <c r="U23" i="365"/>
  <c r="U24" i="365"/>
  <c r="U25" i="365"/>
  <c r="U26" i="365"/>
  <c r="U27" i="365"/>
  <c r="U28" i="365"/>
  <c r="L6" i="365"/>
  <c r="L7" i="365"/>
  <c r="L8" i="365"/>
  <c r="L9" i="365"/>
  <c r="L10" i="365"/>
  <c r="L11" i="365"/>
  <c r="L12" i="365"/>
  <c r="L13" i="365"/>
  <c r="L14" i="365"/>
  <c r="L15" i="365"/>
  <c r="L16" i="365"/>
  <c r="L17" i="365"/>
  <c r="L18" i="365"/>
  <c r="L19" i="365"/>
  <c r="L20" i="365"/>
  <c r="L21" i="365"/>
  <c r="L22" i="365"/>
  <c r="L23" i="365"/>
  <c r="L24" i="365"/>
  <c r="L25" i="365"/>
  <c r="L26" i="365"/>
  <c r="L27" i="365"/>
  <c r="L28" i="365"/>
  <c r="L29" i="365"/>
  <c r="L30" i="365"/>
  <c r="L31" i="365"/>
  <c r="L32" i="365"/>
  <c r="L33" i="365"/>
  <c r="U6" i="364"/>
  <c r="U7" i="364"/>
  <c r="U8" i="364"/>
  <c r="U9" i="364"/>
  <c r="U10" i="364"/>
  <c r="U11" i="364"/>
  <c r="U12" i="364"/>
  <c r="U13" i="364"/>
  <c r="U14" i="364"/>
  <c r="U15" i="364"/>
  <c r="U16" i="364"/>
  <c r="U17" i="364"/>
  <c r="U18" i="364"/>
  <c r="U19" i="364"/>
  <c r="U20" i="364"/>
  <c r="U21" i="364"/>
  <c r="U22" i="364"/>
  <c r="U23" i="364"/>
  <c r="U24" i="364"/>
  <c r="U25" i="364"/>
  <c r="U26" i="364"/>
  <c r="U27" i="364"/>
  <c r="U28" i="364"/>
  <c r="L6" i="364"/>
  <c r="L7" i="364"/>
  <c r="L8" i="364"/>
  <c r="L9" i="364"/>
  <c r="L10" i="364"/>
  <c r="L11" i="364"/>
  <c r="L12" i="364"/>
  <c r="L13" i="364"/>
  <c r="L14" i="364"/>
  <c r="L15" i="364"/>
  <c r="L16" i="364"/>
  <c r="L17" i="364"/>
  <c r="L18" i="364"/>
  <c r="L19" i="364"/>
  <c r="L20" i="364"/>
  <c r="L21" i="364"/>
  <c r="L22" i="364"/>
  <c r="L23" i="364"/>
  <c r="L24" i="364"/>
  <c r="L25" i="364"/>
  <c r="L26" i="364"/>
  <c r="L27" i="364"/>
  <c r="L28" i="364"/>
  <c r="L29" i="364"/>
  <c r="L30" i="364"/>
  <c r="L31" i="364"/>
  <c r="L32" i="364"/>
  <c r="L33" i="364"/>
  <c r="U6" i="363"/>
  <c r="U7" i="363"/>
  <c r="U8" i="363"/>
  <c r="U9" i="363"/>
  <c r="U10" i="363"/>
  <c r="U11" i="363"/>
  <c r="U12" i="363"/>
  <c r="U13" i="363"/>
  <c r="U14" i="363"/>
  <c r="U15" i="363"/>
  <c r="U16" i="363"/>
  <c r="U17" i="363"/>
  <c r="U18" i="363"/>
  <c r="U19" i="363"/>
  <c r="U20" i="363"/>
  <c r="U21" i="363"/>
  <c r="U22" i="363"/>
  <c r="U23" i="363"/>
  <c r="U24" i="363"/>
  <c r="U25" i="363"/>
  <c r="U26" i="363"/>
  <c r="U27" i="363"/>
  <c r="U28" i="363"/>
  <c r="L6" i="363"/>
  <c r="L7" i="363"/>
  <c r="L8" i="363"/>
  <c r="L9" i="363"/>
  <c r="L10" i="363"/>
  <c r="L11" i="363"/>
  <c r="L12" i="363"/>
  <c r="L13" i="363"/>
  <c r="L14" i="363"/>
  <c r="L15" i="363"/>
  <c r="L16" i="363"/>
  <c r="L17" i="363"/>
  <c r="L18" i="363"/>
  <c r="L19" i="363"/>
  <c r="L20" i="363"/>
  <c r="L21" i="363"/>
  <c r="L22" i="363"/>
  <c r="L23" i="363"/>
  <c r="L24" i="363"/>
  <c r="L25" i="363"/>
  <c r="L26" i="363"/>
  <c r="L27" i="363"/>
  <c r="L28" i="363"/>
  <c r="L29" i="363"/>
  <c r="L30" i="363"/>
  <c r="L31" i="363"/>
  <c r="L32" i="363"/>
  <c r="L33" i="363"/>
  <c r="U6" i="362"/>
  <c r="U7" i="362"/>
  <c r="U8" i="362"/>
  <c r="U9" i="362"/>
  <c r="U10" i="362"/>
  <c r="U11" i="362"/>
  <c r="U12" i="362"/>
  <c r="U13" i="362"/>
  <c r="U14" i="362"/>
  <c r="U15" i="362"/>
  <c r="U16" i="362"/>
  <c r="U17" i="362"/>
  <c r="U18" i="362"/>
  <c r="U19" i="362"/>
  <c r="U20" i="362"/>
  <c r="U21" i="362"/>
  <c r="U22" i="362"/>
  <c r="U23" i="362"/>
  <c r="U24" i="362"/>
  <c r="U25" i="362"/>
  <c r="U26" i="362"/>
  <c r="U27" i="362"/>
  <c r="U28" i="362"/>
  <c r="L6" i="362"/>
  <c r="L7" i="362"/>
  <c r="L8" i="362"/>
  <c r="L9" i="362"/>
  <c r="L10" i="362"/>
  <c r="L11" i="362"/>
  <c r="L12" i="362"/>
  <c r="L13" i="362"/>
  <c r="L14" i="362"/>
  <c r="L15" i="362"/>
  <c r="L16" i="362"/>
  <c r="L17" i="362"/>
  <c r="L18" i="362"/>
  <c r="L19" i="362"/>
  <c r="L20" i="362"/>
  <c r="L21" i="362"/>
  <c r="L22" i="362"/>
  <c r="L23" i="362"/>
  <c r="L24" i="362"/>
  <c r="L25" i="362"/>
  <c r="L26" i="362"/>
  <c r="L27" i="362"/>
  <c r="L28" i="362"/>
  <c r="L29" i="362"/>
  <c r="L30" i="362"/>
  <c r="L31" i="362"/>
  <c r="L32" i="362"/>
  <c r="L33" i="362"/>
  <c r="U6" i="361"/>
  <c r="U7" i="361"/>
  <c r="U8" i="361"/>
  <c r="U9" i="361"/>
  <c r="U10" i="361"/>
  <c r="U11" i="361"/>
  <c r="U12" i="361"/>
  <c r="U13" i="361"/>
  <c r="U14" i="361"/>
  <c r="U15" i="361"/>
  <c r="U16" i="361"/>
  <c r="U17" i="361"/>
  <c r="U18" i="361"/>
  <c r="U19" i="361"/>
  <c r="U20" i="361"/>
  <c r="U21" i="361"/>
  <c r="U22" i="361"/>
  <c r="U23" i="361"/>
  <c r="U24" i="361"/>
  <c r="U25" i="361"/>
  <c r="U26" i="361"/>
  <c r="U27" i="361"/>
  <c r="U28" i="361"/>
  <c r="L6" i="361"/>
  <c r="L7" i="361"/>
  <c r="L8" i="361"/>
  <c r="L9" i="361"/>
  <c r="L10" i="361"/>
  <c r="L11" i="361"/>
  <c r="L12" i="361"/>
  <c r="L13" i="361"/>
  <c r="L14" i="361"/>
  <c r="L15" i="361"/>
  <c r="L16" i="361"/>
  <c r="L17" i="361"/>
  <c r="L18" i="361"/>
  <c r="L19" i="361"/>
  <c r="L20" i="361"/>
  <c r="L21" i="361"/>
  <c r="L22" i="361"/>
  <c r="L23" i="361"/>
  <c r="L24" i="361"/>
  <c r="L25" i="361"/>
  <c r="L26" i="361"/>
  <c r="L27" i="361"/>
  <c r="L28" i="361"/>
  <c r="L29" i="361"/>
  <c r="L30" i="361"/>
  <c r="L31" i="361"/>
  <c r="L32" i="361"/>
  <c r="L33" i="361"/>
  <c r="U6" i="360"/>
  <c r="U7" i="360"/>
  <c r="U8" i="360"/>
  <c r="U9" i="360"/>
  <c r="U10" i="360"/>
  <c r="U11" i="360"/>
  <c r="U12" i="360"/>
  <c r="U13" i="360"/>
  <c r="U14" i="360"/>
  <c r="U15" i="360"/>
  <c r="U16" i="360"/>
  <c r="U17" i="360"/>
  <c r="U18" i="360"/>
  <c r="U19" i="360"/>
  <c r="U20" i="360"/>
  <c r="U21" i="360"/>
  <c r="U22" i="360"/>
  <c r="U23" i="360"/>
  <c r="U24" i="360"/>
  <c r="U25" i="360"/>
  <c r="U26" i="360"/>
  <c r="U27" i="360"/>
  <c r="U28" i="360"/>
  <c r="L6" i="360"/>
  <c r="L7" i="360"/>
  <c r="L8" i="360"/>
  <c r="L9" i="360"/>
  <c r="L10" i="360"/>
  <c r="L11" i="360"/>
  <c r="L12" i="360"/>
  <c r="L13" i="360"/>
  <c r="L14" i="360"/>
  <c r="L15" i="360"/>
  <c r="L16" i="360"/>
  <c r="L17" i="360"/>
  <c r="L18" i="360"/>
  <c r="L19" i="360"/>
  <c r="L20" i="360"/>
  <c r="L21" i="360"/>
  <c r="L22" i="360"/>
  <c r="L23" i="360"/>
  <c r="L24" i="360"/>
  <c r="L25" i="360"/>
  <c r="L26" i="360"/>
  <c r="L27" i="360"/>
  <c r="L28" i="360"/>
  <c r="L29" i="360"/>
  <c r="L30" i="360"/>
  <c r="L31" i="360"/>
  <c r="L32" i="360"/>
  <c r="L33" i="360"/>
  <c r="U6" i="359"/>
  <c r="U7" i="359"/>
  <c r="U8" i="359"/>
  <c r="U9" i="359"/>
  <c r="U10" i="359"/>
  <c r="U11" i="359"/>
  <c r="U12" i="359"/>
  <c r="U13" i="359"/>
  <c r="U14" i="359"/>
  <c r="U15" i="359"/>
  <c r="U16" i="359"/>
  <c r="U17" i="359"/>
  <c r="U18" i="359"/>
  <c r="U19" i="359"/>
  <c r="U20" i="359"/>
  <c r="U21" i="359"/>
  <c r="U22" i="359"/>
  <c r="U23" i="359"/>
  <c r="U24" i="359"/>
  <c r="U25" i="359"/>
  <c r="U26" i="359"/>
  <c r="U27" i="359"/>
  <c r="U28" i="359"/>
  <c r="L6" i="359"/>
  <c r="L7" i="359"/>
  <c r="L8" i="359"/>
  <c r="L9" i="359"/>
  <c r="L10" i="359"/>
  <c r="L11" i="359"/>
  <c r="L12" i="359"/>
  <c r="L13" i="359"/>
  <c r="L14" i="359"/>
  <c r="L15" i="359"/>
  <c r="L16" i="359"/>
  <c r="L17" i="359"/>
  <c r="L18" i="359"/>
  <c r="L19" i="359"/>
  <c r="L20" i="359"/>
  <c r="L21" i="359"/>
  <c r="L22" i="359"/>
  <c r="L23" i="359"/>
  <c r="L24" i="359"/>
  <c r="L25" i="359"/>
  <c r="L26" i="359"/>
  <c r="L27" i="359"/>
  <c r="L28" i="359"/>
  <c r="L29" i="359"/>
  <c r="L30" i="359"/>
  <c r="L31" i="359"/>
  <c r="L32" i="359"/>
  <c r="L33" i="359"/>
  <c r="U6" i="358"/>
  <c r="U7" i="358"/>
  <c r="U8" i="358"/>
  <c r="U9" i="358"/>
  <c r="U10" i="358"/>
  <c r="U11" i="358"/>
  <c r="U12" i="358"/>
  <c r="U13" i="358"/>
  <c r="U14" i="358"/>
  <c r="U15" i="358"/>
  <c r="U16" i="358"/>
  <c r="U17" i="358"/>
  <c r="U18" i="358"/>
  <c r="U19" i="358"/>
  <c r="U20" i="358"/>
  <c r="U21" i="358"/>
  <c r="U22" i="358"/>
  <c r="U23" i="358"/>
  <c r="U24" i="358"/>
  <c r="U25" i="358"/>
  <c r="U26" i="358"/>
  <c r="U27" i="358"/>
  <c r="U28" i="358"/>
  <c r="L6" i="358"/>
  <c r="L7" i="358"/>
  <c r="L8" i="358"/>
  <c r="L9" i="358"/>
  <c r="L10" i="358"/>
  <c r="L11" i="358"/>
  <c r="L12" i="358"/>
  <c r="L13" i="358"/>
  <c r="L14" i="358"/>
  <c r="L15" i="358"/>
  <c r="L16" i="358"/>
  <c r="L17" i="358"/>
  <c r="L18" i="358"/>
  <c r="L19" i="358"/>
  <c r="L20" i="358"/>
  <c r="L21" i="358"/>
  <c r="L22" i="358"/>
  <c r="L23" i="358"/>
  <c r="L24" i="358"/>
  <c r="L25" i="358"/>
  <c r="L26" i="358"/>
  <c r="L27" i="358"/>
  <c r="L28" i="358"/>
  <c r="L29" i="358"/>
  <c r="L30" i="358"/>
  <c r="L31" i="358"/>
  <c r="L32" i="358"/>
  <c r="L33" i="358"/>
  <c r="U6" i="357"/>
  <c r="U7" i="357"/>
  <c r="U8" i="357"/>
  <c r="U9" i="357"/>
  <c r="U10" i="357"/>
  <c r="U11" i="357"/>
  <c r="U12" i="357"/>
  <c r="U13" i="357"/>
  <c r="U14" i="357"/>
  <c r="U15" i="357"/>
  <c r="U16" i="357"/>
  <c r="U17" i="357"/>
  <c r="U18" i="357"/>
  <c r="U19" i="357"/>
  <c r="U20" i="357"/>
  <c r="U21" i="357"/>
  <c r="U22" i="357"/>
  <c r="U23" i="357"/>
  <c r="U24" i="357"/>
  <c r="U25" i="357"/>
  <c r="U26" i="357"/>
  <c r="U27" i="357"/>
  <c r="U28" i="357"/>
  <c r="L6" i="357"/>
  <c r="L7" i="357"/>
  <c r="L8" i="357"/>
  <c r="L9" i="357"/>
  <c r="L10" i="357"/>
  <c r="L11" i="357"/>
  <c r="L12" i="357"/>
  <c r="L13" i="357"/>
  <c r="L14" i="357"/>
  <c r="L15" i="357"/>
  <c r="L16" i="357"/>
  <c r="L17" i="357"/>
  <c r="L18" i="357"/>
  <c r="L19" i="357"/>
  <c r="L20" i="357"/>
  <c r="L21" i="357"/>
  <c r="L22" i="357"/>
  <c r="L23" i="357"/>
  <c r="L24" i="357"/>
  <c r="L25" i="357"/>
  <c r="L26" i="357"/>
  <c r="L27" i="357"/>
  <c r="L28" i="357"/>
  <c r="L29" i="357"/>
  <c r="L30" i="357"/>
  <c r="L31" i="357"/>
  <c r="L32" i="357"/>
  <c r="L33" i="357"/>
  <c r="U6" i="356"/>
  <c r="U7" i="356"/>
  <c r="U8" i="356"/>
  <c r="U9" i="356"/>
  <c r="U10" i="356"/>
  <c r="U11" i="356"/>
  <c r="U12" i="356"/>
  <c r="U13" i="356"/>
  <c r="U14" i="356"/>
  <c r="U15" i="356"/>
  <c r="U16" i="356"/>
  <c r="U17" i="356"/>
  <c r="U18" i="356"/>
  <c r="U19" i="356"/>
  <c r="U20" i="356"/>
  <c r="U21" i="356"/>
  <c r="U22" i="356"/>
  <c r="U23" i="356"/>
  <c r="U24" i="356"/>
  <c r="U25" i="356"/>
  <c r="U26" i="356"/>
  <c r="U27" i="356"/>
  <c r="U28" i="356"/>
  <c r="L6" i="356"/>
  <c r="L7" i="356"/>
  <c r="L8" i="356"/>
  <c r="L9" i="356"/>
  <c r="L10" i="356"/>
  <c r="L11" i="356"/>
  <c r="L12" i="356"/>
  <c r="L13" i="356"/>
  <c r="L14" i="356"/>
  <c r="L15" i="356"/>
  <c r="L16" i="356"/>
  <c r="L17" i="356"/>
  <c r="L18" i="356"/>
  <c r="L19" i="356"/>
  <c r="L20" i="356"/>
  <c r="L21" i="356"/>
  <c r="L22" i="356"/>
  <c r="L23" i="356"/>
  <c r="L24" i="356"/>
  <c r="L25" i="356"/>
  <c r="L26" i="356"/>
  <c r="L27" i="356"/>
  <c r="L28" i="356"/>
  <c r="L29" i="356"/>
  <c r="L30" i="356"/>
  <c r="L31" i="356"/>
  <c r="L32" i="356"/>
  <c r="L33" i="356"/>
  <c r="U28" i="282"/>
  <c r="U27" i="282"/>
  <c r="U26" i="282"/>
  <c r="U25" i="282"/>
  <c r="U24" i="282"/>
  <c r="U23" i="282"/>
  <c r="U22" i="282"/>
  <c r="U21" i="282"/>
  <c r="U20" i="282"/>
  <c r="U19" i="282"/>
  <c r="U18" i="282"/>
  <c r="U17" i="282"/>
  <c r="U16" i="282"/>
  <c r="U15" i="282"/>
  <c r="U14" i="282"/>
  <c r="U13" i="282"/>
  <c r="U12" i="282"/>
  <c r="U11" i="282"/>
  <c r="U10" i="282"/>
  <c r="U8" i="282"/>
  <c r="U7" i="282"/>
  <c r="U6" i="282"/>
  <c r="L6" i="282"/>
  <c r="L33" i="282"/>
  <c r="L32" i="282"/>
  <c r="L31" i="282"/>
  <c r="L30" i="282"/>
  <c r="L29" i="282"/>
  <c r="L28" i="282"/>
  <c r="L27" i="282"/>
  <c r="L26" i="282"/>
  <c r="L25" i="282"/>
  <c r="L24" i="282"/>
  <c r="L23" i="282"/>
  <c r="L22" i="282"/>
  <c r="L21" i="282"/>
  <c r="L20" i="282"/>
  <c r="L19" i="282"/>
  <c r="L18" i="282"/>
  <c r="L17" i="282"/>
  <c r="L16" i="282"/>
  <c r="L15" i="282"/>
  <c r="L14" i="282"/>
  <c r="L13" i="282"/>
  <c r="L12" i="282"/>
  <c r="L11" i="282"/>
  <c r="L10" i="282"/>
  <c r="L9" i="282"/>
  <c r="L8" i="282"/>
  <c r="L7" i="282"/>
  <c r="BQ19" i="249"/>
  <c r="BQ18" i="249"/>
  <c r="BQ17" i="249"/>
  <c r="BQ16" i="249"/>
  <c r="BQ15" i="249"/>
  <c r="BQ14" i="249"/>
  <c r="BQ13" i="249"/>
  <c r="BQ12" i="249"/>
  <c r="BQ11" i="249"/>
  <c r="BQ10" i="249"/>
  <c r="BQ9" i="249"/>
  <c r="BQ8" i="249"/>
  <c r="BQ7" i="249"/>
  <c r="BQ6" i="249"/>
  <c r="BQ5" i="249"/>
  <c r="BN20" i="249"/>
  <c r="BN19" i="249"/>
  <c r="BN18" i="249"/>
  <c r="BN17" i="249"/>
  <c r="BN16" i="249"/>
  <c r="BN15" i="249"/>
  <c r="BN14" i="249"/>
  <c r="BN13" i="249"/>
  <c r="BN12" i="249"/>
  <c r="BN11" i="249"/>
  <c r="BN10" i="249"/>
  <c r="BN9" i="249"/>
  <c r="BN8" i="249"/>
  <c r="BN7" i="249"/>
  <c r="AH12" i="282"/>
  <c r="AH8" i="282"/>
  <c r="AH10" i="282"/>
  <c r="AH39" i="282"/>
  <c r="AH44" i="282"/>
  <c r="AH40" i="282"/>
  <c r="AP12" i="282"/>
  <c r="AF23" i="356" l="1"/>
  <c r="AF24" i="356"/>
  <c r="AF25" i="356"/>
  <c r="AF26" i="356"/>
  <c r="AF27" i="356"/>
  <c r="AF28" i="356"/>
  <c r="AF29" i="356"/>
  <c r="AF30" i="356"/>
  <c r="AF31" i="356"/>
  <c r="AF32" i="356"/>
  <c r="AF33" i="356"/>
  <c r="AF34" i="356"/>
  <c r="AF35" i="356"/>
  <c r="AF66" i="356"/>
  <c r="AF75" i="356"/>
  <c r="L86" i="282"/>
  <c r="AF23" i="357"/>
  <c r="AF24" i="357"/>
  <c r="AF25" i="357"/>
  <c r="AF26" i="357"/>
  <c r="AF27" i="357"/>
  <c r="AF28" i="357"/>
  <c r="AF29" i="357"/>
  <c r="AF30" i="357"/>
  <c r="AF31" i="357"/>
  <c r="AF32" i="357"/>
  <c r="AF33" i="357"/>
  <c r="AF34" i="357"/>
  <c r="AF35" i="357"/>
  <c r="AF53" i="357"/>
  <c r="AF54" i="357"/>
  <c r="AF55" i="357"/>
  <c r="AF56" i="357"/>
  <c r="AF57" i="357"/>
  <c r="AF58" i="357"/>
  <c r="AF59" i="357"/>
  <c r="AF66" i="357"/>
  <c r="AF67" i="357"/>
  <c r="AF68" i="357"/>
  <c r="AF69" i="357"/>
  <c r="AF70" i="357"/>
  <c r="AF71" i="357"/>
  <c r="AF72" i="357"/>
  <c r="AF73" i="357"/>
  <c r="AF74" i="357"/>
  <c r="AF75" i="357"/>
  <c r="AF24" i="358"/>
  <c r="AF25" i="358"/>
  <c r="AF26" i="358"/>
  <c r="AF27" i="358"/>
  <c r="AF28" i="358"/>
  <c r="AF29" i="358"/>
  <c r="AF30" i="358"/>
  <c r="AF31" i="358"/>
  <c r="AF32" i="358"/>
  <c r="AF33" i="358"/>
  <c r="AF34" i="358"/>
  <c r="AF35" i="358"/>
  <c r="AF70" i="358"/>
  <c r="AF71" i="358"/>
  <c r="AF72" i="358"/>
  <c r="AF73" i="358"/>
  <c r="AF74" i="358"/>
  <c r="AF75" i="358"/>
  <c r="AF25" i="359"/>
  <c r="AF26" i="359"/>
  <c r="AF27" i="359"/>
  <c r="AF28" i="359"/>
  <c r="AF29" i="359"/>
  <c r="AF30" i="359"/>
  <c r="AF31" i="359"/>
  <c r="AF32" i="359"/>
  <c r="AF24" i="360"/>
  <c r="AF25" i="360"/>
  <c r="AF26" i="360"/>
  <c r="AF27" i="360"/>
  <c r="AF28" i="360"/>
  <c r="AF29" i="360"/>
  <c r="AF30" i="360"/>
  <c r="AF31" i="360"/>
  <c r="AF32" i="360"/>
  <c r="AF33" i="360"/>
  <c r="AF34" i="360"/>
  <c r="AF35" i="360"/>
  <c r="AF54" i="360"/>
  <c r="AF55" i="360"/>
  <c r="AF56" i="360"/>
  <c r="AF57" i="360"/>
  <c r="AF70" i="360"/>
  <c r="AF71" i="360"/>
  <c r="AF72" i="360"/>
  <c r="AF73" i="360"/>
  <c r="AF74" i="360"/>
  <c r="AF75" i="360"/>
  <c r="AF25" i="361"/>
  <c r="AF26" i="361"/>
  <c r="AF27" i="361"/>
  <c r="AF28" i="361"/>
  <c r="AF29" i="361"/>
  <c r="AF30" i="361"/>
  <c r="AF31" i="361"/>
  <c r="AF32" i="361"/>
  <c r="AF33" i="361"/>
  <c r="AF34" i="361"/>
  <c r="AF35" i="361"/>
  <c r="AF55" i="361"/>
  <c r="AF56" i="361"/>
  <c r="AF57" i="361"/>
  <c r="AF58" i="361"/>
  <c r="AF69" i="361"/>
  <c r="AF70" i="361"/>
  <c r="AF71" i="361"/>
  <c r="AF72" i="361"/>
  <c r="AF73" i="361"/>
  <c r="AF74" i="361"/>
  <c r="AF75" i="361"/>
  <c r="AF25" i="362"/>
  <c r="AF26" i="362"/>
  <c r="AF27" i="362"/>
  <c r="AF28" i="362"/>
  <c r="AF29" i="362"/>
  <c r="AF30" i="362"/>
  <c r="AF31" i="362"/>
  <c r="AF32" i="362"/>
  <c r="AF33" i="362"/>
  <c r="AF34" i="362"/>
  <c r="AF35" i="362"/>
  <c r="AF57" i="362"/>
  <c r="AF58" i="362"/>
  <c r="AF75" i="362"/>
  <c r="AF22" i="363"/>
  <c r="AF23" i="363"/>
  <c r="AF24" i="363"/>
  <c r="AF25" i="363"/>
  <c r="AF26" i="363"/>
  <c r="AF27" i="363"/>
  <c r="AF28" i="363"/>
  <c r="AF29" i="363"/>
  <c r="AF30" i="363"/>
  <c r="AF31" i="363"/>
  <c r="AF32" i="363"/>
  <c r="AF33" i="363"/>
  <c r="AF34" i="363"/>
  <c r="AF35" i="363"/>
  <c r="AF73" i="363"/>
  <c r="AF74" i="363"/>
  <c r="AF75" i="363"/>
  <c r="AF21" i="364"/>
  <c r="AF22" i="364"/>
  <c r="AF23" i="364"/>
  <c r="AF24" i="364"/>
  <c r="AF25" i="364"/>
  <c r="AF26" i="364"/>
  <c r="AF27" i="364"/>
  <c r="AF28" i="364"/>
  <c r="AF29" i="364"/>
  <c r="AF30" i="364"/>
  <c r="AF31" i="364"/>
  <c r="AF32" i="364"/>
  <c r="AF33" i="364"/>
  <c r="AF34" i="364"/>
  <c r="AF35" i="364"/>
  <c r="AF49" i="364"/>
  <c r="AF50" i="364"/>
  <c r="AF51" i="364"/>
  <c r="AF52" i="364"/>
  <c r="AF53" i="364"/>
  <c r="AF54" i="364"/>
  <c r="AF55" i="364"/>
  <c r="AF56" i="364"/>
  <c r="AF57" i="364"/>
  <c r="AF58" i="364"/>
  <c r="AF59" i="364"/>
  <c r="AF66" i="364"/>
  <c r="AF67" i="364"/>
  <c r="AF68" i="364"/>
  <c r="AF69" i="364"/>
  <c r="AF70" i="364"/>
  <c r="AF71" i="364"/>
  <c r="AF72" i="364"/>
  <c r="AF73" i="364"/>
  <c r="AF74" i="364"/>
  <c r="AF75" i="364"/>
  <c r="AF21" i="365"/>
  <c r="AF22" i="365"/>
  <c r="AF23" i="365"/>
  <c r="AF24" i="365"/>
  <c r="AF25" i="365"/>
  <c r="AF26" i="365"/>
  <c r="AF27" i="365"/>
  <c r="AF28" i="365"/>
  <c r="AF29" i="365"/>
  <c r="AF30" i="365"/>
  <c r="AF31" i="365"/>
  <c r="AF32" i="365"/>
  <c r="AF33" i="365"/>
  <c r="AF34" i="365"/>
  <c r="AF35" i="365"/>
  <c r="AF52" i="365"/>
  <c r="AF53" i="365"/>
  <c r="AF54" i="365"/>
  <c r="AF55" i="365"/>
  <c r="AF56" i="365"/>
  <c r="AF57" i="365"/>
  <c r="AF58" i="365"/>
  <c r="AF59" i="365"/>
  <c r="AF75" i="365"/>
  <c r="AF21" i="366"/>
  <c r="AF22" i="366"/>
  <c r="AF23" i="366"/>
  <c r="AF24" i="366"/>
  <c r="AF25" i="366"/>
  <c r="AF26" i="366"/>
  <c r="AF27" i="366"/>
  <c r="AF28" i="366"/>
  <c r="AF29" i="366"/>
  <c r="AF30" i="366"/>
  <c r="AF31" i="366"/>
  <c r="AF32" i="366"/>
  <c r="AF33" i="366"/>
  <c r="AF34" i="366"/>
  <c r="AF35" i="366"/>
  <c r="AF73" i="366"/>
  <c r="AF74" i="366"/>
  <c r="AF75" i="366"/>
  <c r="AF22" i="367"/>
  <c r="AF23" i="367"/>
  <c r="AF24" i="367"/>
  <c r="AF25" i="367"/>
  <c r="AF26" i="367"/>
  <c r="AF27" i="367"/>
  <c r="AF28" i="367"/>
  <c r="AF29" i="367"/>
  <c r="AF30" i="367"/>
  <c r="AF31" i="367"/>
  <c r="AF32" i="367"/>
  <c r="AF33" i="367"/>
  <c r="AF34" i="367"/>
  <c r="AF35" i="367"/>
  <c r="AF52" i="367"/>
  <c r="AF54" i="367"/>
  <c r="AF55" i="367"/>
  <c r="AF56" i="367"/>
  <c r="AF57" i="367"/>
  <c r="AF58" i="367"/>
  <c r="AF59" i="367"/>
  <c r="AF71" i="367"/>
  <c r="AF73" i="367"/>
  <c r="AF74" i="367"/>
  <c r="AF75" i="367"/>
  <c r="AF22" i="368"/>
  <c r="AF23" i="368"/>
  <c r="AF24" i="368"/>
  <c r="AF25" i="368"/>
  <c r="AF26" i="368"/>
  <c r="AF27" i="368"/>
  <c r="AF28" i="368"/>
  <c r="AF29" i="368"/>
  <c r="AF30" i="368"/>
  <c r="AF31" i="368"/>
  <c r="AF32" i="368"/>
  <c r="AF33" i="368"/>
  <c r="AF34" i="368"/>
  <c r="AF35" i="368"/>
  <c r="AF53" i="368"/>
  <c r="AF54" i="368"/>
  <c r="AF55" i="368"/>
  <c r="AF56" i="368"/>
  <c r="AF57" i="368"/>
  <c r="AF58" i="368"/>
  <c r="AF59" i="368"/>
  <c r="AF72" i="368"/>
  <c r="AF73" i="368"/>
  <c r="AF74" i="368"/>
  <c r="AF75" i="368"/>
  <c r="AF22" i="369"/>
  <c r="AF23" i="369"/>
  <c r="AF24" i="369"/>
  <c r="AF25" i="369"/>
  <c r="AF26" i="369"/>
  <c r="AF27" i="369"/>
  <c r="AF28" i="369"/>
  <c r="AF29" i="369"/>
  <c r="AF30" i="369"/>
  <c r="AF31" i="369"/>
  <c r="AF32" i="369"/>
  <c r="AF33" i="369"/>
  <c r="AF34" i="369"/>
  <c r="AF35" i="369"/>
  <c r="AF54" i="369"/>
  <c r="AF55" i="369"/>
  <c r="AF56" i="369"/>
  <c r="AF57" i="369"/>
  <c r="AF58" i="369"/>
  <c r="AF59" i="369"/>
  <c r="AF68" i="369"/>
  <c r="AF69" i="369"/>
  <c r="AF70" i="369"/>
  <c r="AF71" i="369"/>
  <c r="AF72" i="369"/>
  <c r="AF73" i="369"/>
  <c r="AF74" i="369"/>
  <c r="AF75" i="369"/>
  <c r="AF23" i="370"/>
  <c r="AF24" i="370"/>
  <c r="AF25" i="370"/>
  <c r="AF26" i="370"/>
  <c r="AF27" i="370"/>
  <c r="AF28" i="370"/>
  <c r="AF29" i="370"/>
  <c r="AF30" i="370"/>
  <c r="AF31" i="370"/>
  <c r="AF32" i="370"/>
  <c r="AF33" i="370"/>
  <c r="AF34" i="370"/>
  <c r="AF35" i="370"/>
  <c r="AF69" i="370"/>
  <c r="AF70" i="370"/>
  <c r="AF71" i="370"/>
  <c r="AF72" i="370"/>
  <c r="AF73" i="370"/>
  <c r="AF74" i="370"/>
  <c r="AF75" i="370"/>
  <c r="AF22" i="371"/>
  <c r="AF23" i="371"/>
  <c r="AF24" i="371"/>
  <c r="AF25" i="371"/>
  <c r="AF26" i="371"/>
  <c r="AF27" i="371"/>
  <c r="AF28" i="371"/>
  <c r="AF29" i="371"/>
  <c r="AF30" i="371"/>
  <c r="AF31" i="371"/>
  <c r="AF32" i="371"/>
  <c r="AF33" i="371"/>
  <c r="AF34" i="371"/>
  <c r="AF35" i="371"/>
  <c r="AF66" i="371"/>
  <c r="AF67" i="371"/>
  <c r="AF68" i="371"/>
  <c r="AF69" i="371"/>
  <c r="AF70" i="371"/>
  <c r="AF71" i="371"/>
  <c r="AF72" i="371"/>
  <c r="AF73" i="371"/>
  <c r="AF74" i="371"/>
  <c r="AF75" i="371"/>
  <c r="AF22" i="372"/>
  <c r="AF23" i="372"/>
  <c r="AF24" i="372"/>
  <c r="AF25" i="372"/>
  <c r="AF26" i="372"/>
  <c r="AF27" i="372"/>
  <c r="AF28" i="372"/>
  <c r="AF29" i="372"/>
  <c r="AF30" i="372"/>
  <c r="AF31" i="372"/>
  <c r="AF32" i="372"/>
  <c r="AF33" i="372"/>
  <c r="AF34" i="372"/>
  <c r="AF35" i="372"/>
  <c r="AF74" i="372"/>
  <c r="AF75" i="372"/>
  <c r="AF21" i="374"/>
  <c r="AF22" i="374"/>
  <c r="AF23" i="374"/>
  <c r="AF24" i="374"/>
  <c r="AF25" i="374"/>
  <c r="AF26" i="374"/>
  <c r="AF27" i="374"/>
  <c r="AF28" i="374"/>
  <c r="AF29" i="374"/>
  <c r="AF30" i="374"/>
  <c r="AF31" i="374"/>
  <c r="AF32" i="374"/>
  <c r="AF33" i="374"/>
  <c r="AF34" i="374"/>
  <c r="AF35" i="374"/>
  <c r="AF68" i="374"/>
  <c r="AF69" i="374"/>
  <c r="AF70" i="374"/>
  <c r="AF71" i="374"/>
  <c r="AF72" i="374"/>
  <c r="AF73" i="374"/>
  <c r="AF74" i="374"/>
  <c r="AF75" i="374"/>
  <c r="AF21" i="375"/>
  <c r="AF22" i="375"/>
  <c r="AF23" i="375"/>
  <c r="AF24" i="375"/>
  <c r="AF25" i="375"/>
  <c r="AF26" i="375"/>
  <c r="AF27" i="375"/>
  <c r="AF28" i="375"/>
  <c r="AF29" i="375"/>
  <c r="AF30" i="375"/>
  <c r="AF31" i="375"/>
  <c r="AF32" i="375"/>
  <c r="AF33" i="375"/>
  <c r="AF34" i="375"/>
  <c r="AF35" i="375"/>
  <c r="AF73" i="375"/>
  <c r="AF74" i="375"/>
  <c r="AF75" i="375"/>
  <c r="AF21" i="376"/>
  <c r="AF22" i="376"/>
  <c r="AF23" i="376"/>
  <c r="AF24" i="376"/>
  <c r="AF25" i="376"/>
  <c r="AF26" i="376"/>
  <c r="AF27" i="376"/>
  <c r="AF28" i="376"/>
  <c r="AF29" i="376"/>
  <c r="AF30" i="376"/>
  <c r="AF31" i="376"/>
  <c r="AF32" i="376"/>
  <c r="AF33" i="376"/>
  <c r="AF34" i="376"/>
  <c r="AF35" i="376"/>
  <c r="AF21" i="377"/>
  <c r="AF22" i="377"/>
  <c r="AF23" i="377"/>
  <c r="AF24" i="377"/>
  <c r="AF25" i="377"/>
  <c r="AF26" i="377"/>
  <c r="AF27" i="377"/>
  <c r="AF28" i="377"/>
  <c r="AF29" i="377"/>
  <c r="AF30" i="377"/>
  <c r="AF31" i="377"/>
  <c r="AF32" i="377"/>
  <c r="AF33" i="377"/>
  <c r="AF34" i="377"/>
  <c r="AF35" i="377"/>
  <c r="AF73" i="377"/>
  <c r="AF74" i="377"/>
  <c r="AF75" i="377"/>
  <c r="AF21" i="378"/>
  <c r="AF22" i="378"/>
  <c r="AF23" i="378"/>
  <c r="AF24" i="378"/>
  <c r="AF25" i="378"/>
  <c r="AF26" i="378"/>
  <c r="AF27" i="378"/>
  <c r="AF28" i="378"/>
  <c r="AF29" i="378"/>
  <c r="AF30" i="378"/>
  <c r="AF31" i="378"/>
  <c r="AF32" i="378"/>
  <c r="AF33" i="378"/>
  <c r="AF34" i="378"/>
  <c r="AF35" i="378"/>
  <c r="AF66" i="378"/>
  <c r="AF67" i="378"/>
  <c r="AF68" i="378"/>
  <c r="AF69" i="378"/>
  <c r="AF70" i="378"/>
  <c r="AF71" i="378"/>
  <c r="AF72" i="378"/>
  <c r="AF73" i="378"/>
  <c r="AF74" i="378"/>
  <c r="AF75" i="378"/>
  <c r="AF21" i="379"/>
  <c r="AF22" i="379"/>
  <c r="AF23" i="379"/>
  <c r="AF24" i="379"/>
  <c r="AF25" i="379"/>
  <c r="AF26" i="379"/>
  <c r="AF27" i="379"/>
  <c r="AF28" i="379"/>
  <c r="AF29" i="379"/>
  <c r="AF30" i="379"/>
  <c r="AF31" i="379"/>
  <c r="AF32" i="379"/>
  <c r="AF33" i="379"/>
  <c r="AF34" i="379"/>
  <c r="AF35" i="379"/>
  <c r="AF71" i="379"/>
  <c r="AF72" i="379"/>
  <c r="AF73" i="379"/>
  <c r="AF74" i="379"/>
  <c r="AF75" i="379"/>
  <c r="AF21" i="380"/>
  <c r="AF22" i="380"/>
  <c r="AF23" i="380"/>
  <c r="AF24" i="380"/>
  <c r="AF25" i="380"/>
  <c r="AF26" i="380"/>
  <c r="AF27" i="380"/>
  <c r="AF28" i="380"/>
  <c r="AF29" i="380"/>
  <c r="AF30" i="380"/>
  <c r="AF31" i="380"/>
  <c r="AF32" i="380"/>
  <c r="AF33" i="380"/>
  <c r="AF34" i="380"/>
  <c r="AF35" i="380"/>
  <c r="AF52" i="380"/>
  <c r="AF53" i="380"/>
  <c r="AF54" i="380"/>
  <c r="AF55" i="380"/>
  <c r="AF56" i="380"/>
  <c r="AF57" i="380"/>
  <c r="AF58" i="380"/>
  <c r="AF59" i="380"/>
  <c r="AF74" i="380"/>
  <c r="AF75" i="380"/>
  <c r="AF8" i="381"/>
  <c r="AF9" i="381"/>
  <c r="AF10" i="381"/>
  <c r="AF11" i="381"/>
  <c r="AF12" i="381"/>
  <c r="AF13" i="381"/>
  <c r="AF14" i="381"/>
  <c r="AF15" i="381"/>
  <c r="AF16" i="381"/>
  <c r="AF17" i="381"/>
  <c r="AF18" i="381"/>
  <c r="AF19" i="381"/>
  <c r="AF20" i="381"/>
  <c r="AF21" i="381"/>
  <c r="AF22" i="381"/>
  <c r="AF23" i="381"/>
  <c r="AF24" i="381"/>
  <c r="AF25" i="381"/>
  <c r="AF26" i="381"/>
  <c r="AF27" i="381"/>
  <c r="AF28" i="381"/>
  <c r="AF29" i="381"/>
  <c r="AF30" i="381"/>
  <c r="AF31" i="381"/>
  <c r="AF32" i="381"/>
  <c r="AF33" i="381"/>
  <c r="AF34" i="381"/>
  <c r="AF35" i="381"/>
  <c r="AF39" i="381"/>
  <c r="AF40" i="381"/>
  <c r="AF41" i="381"/>
  <c r="AF42" i="381"/>
  <c r="AF43" i="381"/>
  <c r="AF44" i="381"/>
  <c r="AF45" i="381"/>
  <c r="AF46" i="381"/>
  <c r="AF47" i="381"/>
  <c r="AF48" i="381"/>
  <c r="AF49" i="381"/>
  <c r="AF50" i="381"/>
  <c r="AF51" i="381"/>
  <c r="AF52" i="381"/>
  <c r="AF53" i="381"/>
  <c r="AF54" i="381"/>
  <c r="AF55" i="381"/>
  <c r="AF56" i="381"/>
  <c r="AF57" i="381"/>
  <c r="AF58" i="381"/>
  <c r="AF59" i="381"/>
  <c r="AF60" i="381"/>
  <c r="AF61" i="381"/>
  <c r="AF62" i="381"/>
  <c r="AF66" i="381"/>
  <c r="AF67" i="381"/>
  <c r="AF68" i="381"/>
  <c r="AF69" i="381"/>
  <c r="AF70" i="381"/>
  <c r="AF71" i="381"/>
  <c r="AF72" i="381"/>
  <c r="AF73" i="381"/>
  <c r="AF74" i="381"/>
  <c r="AF75" i="381"/>
  <c r="AF8" i="382"/>
  <c r="AF9" i="382"/>
  <c r="AF10" i="382"/>
  <c r="AF11" i="382"/>
  <c r="AF12" i="382"/>
  <c r="AF13" i="382"/>
  <c r="AF14" i="382"/>
  <c r="AF15" i="382"/>
  <c r="AF16" i="382"/>
  <c r="AF17" i="382"/>
  <c r="AF18" i="382"/>
  <c r="AF19" i="382"/>
  <c r="AF20" i="382"/>
  <c r="AF21" i="382"/>
  <c r="AF22" i="382"/>
  <c r="AF23" i="382"/>
  <c r="AF24" i="382"/>
  <c r="AF25" i="382"/>
  <c r="AF26" i="382"/>
  <c r="AF27" i="382"/>
  <c r="AF28" i="382"/>
  <c r="AF29" i="382"/>
  <c r="AF30" i="382"/>
  <c r="AF31" i="382"/>
  <c r="AF32" i="382"/>
  <c r="AF33" i="382"/>
  <c r="AF34" i="382"/>
  <c r="AF35" i="382"/>
  <c r="AF39" i="382"/>
  <c r="AF40" i="382"/>
  <c r="AF41" i="382"/>
  <c r="AF42" i="382"/>
  <c r="AF43" i="382"/>
  <c r="AF44" i="382"/>
  <c r="AF45" i="382"/>
  <c r="AF46" i="382"/>
  <c r="AF47" i="382"/>
  <c r="AF48" i="382"/>
  <c r="AF49" i="382"/>
  <c r="AF50" i="382"/>
  <c r="AF51" i="382"/>
  <c r="AF52" i="382"/>
  <c r="AF53" i="382"/>
  <c r="AF54" i="382"/>
  <c r="AF55" i="382"/>
  <c r="AF56" i="382"/>
  <c r="AF57" i="382"/>
  <c r="AF58" i="382"/>
  <c r="AF59" i="382"/>
  <c r="AF60" i="382"/>
  <c r="AF61" i="382"/>
  <c r="AF62" i="382"/>
  <c r="AF66" i="382"/>
  <c r="AF67" i="382"/>
  <c r="AF68" i="382"/>
  <c r="AF69" i="382"/>
  <c r="AF70" i="382"/>
  <c r="AF71" i="382"/>
  <c r="AF72" i="382"/>
  <c r="AF73" i="382"/>
  <c r="AF74" i="382"/>
  <c r="AF75" i="382"/>
  <c r="AF8" i="383"/>
  <c r="AF9" i="383"/>
  <c r="AF10" i="383"/>
  <c r="AF11" i="383"/>
  <c r="AF12" i="383"/>
  <c r="AF13" i="383"/>
  <c r="AF14" i="383"/>
  <c r="AF15" i="383"/>
  <c r="AF16" i="383"/>
  <c r="AF17" i="383"/>
  <c r="AF18" i="383"/>
  <c r="AF19" i="383"/>
  <c r="AF20" i="383"/>
  <c r="AF21" i="383"/>
  <c r="AF22" i="383"/>
  <c r="AF23" i="383"/>
  <c r="AF24" i="383"/>
  <c r="AF25" i="383"/>
  <c r="AF26" i="383"/>
  <c r="AF27" i="383"/>
  <c r="AF28" i="383"/>
  <c r="AF29" i="383"/>
  <c r="AF30" i="383"/>
  <c r="AF31" i="383"/>
  <c r="AF32" i="383"/>
  <c r="AF33" i="383"/>
  <c r="AF34" i="383"/>
  <c r="AF35" i="383"/>
  <c r="AF39" i="383"/>
  <c r="AF40" i="383"/>
  <c r="AF41" i="383"/>
  <c r="AF42" i="383"/>
  <c r="AF43" i="383"/>
  <c r="AF44" i="383"/>
  <c r="AF45" i="383"/>
  <c r="AF46" i="383"/>
  <c r="AF47" i="383"/>
  <c r="AF48" i="383"/>
  <c r="AF49" i="383"/>
  <c r="AF50" i="383"/>
  <c r="AF51" i="383"/>
  <c r="AF52" i="383"/>
  <c r="AF53" i="383"/>
  <c r="AF54" i="383"/>
  <c r="AF55" i="383"/>
  <c r="AF56" i="383"/>
  <c r="AF57" i="383"/>
  <c r="AF58" i="383"/>
  <c r="AF59" i="383"/>
  <c r="AF60" i="383"/>
  <c r="AF61" i="383"/>
  <c r="AF62" i="383"/>
  <c r="AF66" i="383"/>
  <c r="AF67" i="383"/>
  <c r="AF68" i="383"/>
  <c r="AF69" i="383"/>
  <c r="AF70" i="383"/>
  <c r="AF71" i="383"/>
  <c r="AF72" i="383"/>
  <c r="AF73" i="383"/>
  <c r="AF74" i="383"/>
  <c r="AF75" i="383"/>
  <c r="AF8" i="384"/>
  <c r="AF9" i="384"/>
  <c r="AF10" i="384"/>
  <c r="AF11" i="384"/>
  <c r="AF12" i="384"/>
  <c r="AF13" i="384"/>
  <c r="AF14" i="384"/>
  <c r="AF15" i="384"/>
  <c r="AF16" i="384"/>
  <c r="AF17" i="384"/>
  <c r="AF18" i="384"/>
  <c r="AF19" i="384"/>
  <c r="AF20" i="384"/>
  <c r="AF21" i="384"/>
  <c r="AF22" i="384"/>
  <c r="AF23" i="384"/>
  <c r="AF24" i="384"/>
  <c r="AF25" i="384"/>
  <c r="AF26" i="384"/>
  <c r="AF27" i="384"/>
  <c r="AF28" i="384"/>
  <c r="AF29" i="384"/>
  <c r="AF30" i="384"/>
  <c r="AF31" i="384"/>
  <c r="AF32" i="384"/>
  <c r="AF33" i="384"/>
  <c r="AF34" i="384"/>
  <c r="AF35" i="384"/>
  <c r="AF39" i="384"/>
  <c r="AF40" i="384"/>
  <c r="AF41" i="384"/>
  <c r="AF42" i="384"/>
  <c r="AF43" i="384"/>
  <c r="AF44" i="384"/>
  <c r="AF45" i="384"/>
  <c r="AF46" i="384"/>
  <c r="AF47" i="384"/>
  <c r="AF48" i="384"/>
  <c r="AF49" i="384"/>
  <c r="AF50" i="384"/>
  <c r="AF51" i="384"/>
  <c r="AF52" i="384"/>
  <c r="AF53" i="384"/>
  <c r="AF54" i="384"/>
  <c r="AF55" i="384"/>
  <c r="AF56" i="384"/>
  <c r="AF57" i="384"/>
  <c r="AF58" i="384"/>
  <c r="AF59" i="384"/>
  <c r="AF60" i="384"/>
  <c r="AF61" i="384"/>
  <c r="AF62" i="384"/>
  <c r="AF66" i="384"/>
  <c r="AF67" i="384"/>
  <c r="AF68" i="384"/>
  <c r="AF69" i="384"/>
  <c r="AF70" i="384"/>
  <c r="AF71" i="384"/>
  <c r="AF72" i="384"/>
  <c r="AF73" i="384"/>
  <c r="AF74" i="384"/>
  <c r="AF75" i="384"/>
  <c r="AF8" i="385"/>
  <c r="AF9" i="385"/>
  <c r="AF10" i="385"/>
  <c r="AF11" i="385"/>
  <c r="AF12" i="385"/>
  <c r="AF13" i="385"/>
  <c r="AF14" i="385"/>
  <c r="AF15" i="385"/>
  <c r="AF16" i="385"/>
  <c r="AF17" i="385"/>
  <c r="AF18" i="385"/>
  <c r="AF19" i="385"/>
  <c r="AF20" i="385"/>
  <c r="AF21" i="385"/>
  <c r="AF22" i="385"/>
  <c r="AF23" i="385"/>
  <c r="AF24" i="385"/>
  <c r="AF25" i="385"/>
  <c r="AF26" i="385"/>
  <c r="AF27" i="385"/>
  <c r="AF28" i="385"/>
  <c r="AF29" i="385"/>
  <c r="AF30" i="385"/>
  <c r="AF31" i="385"/>
  <c r="AF32" i="385"/>
  <c r="AF33" i="385"/>
  <c r="AF34" i="385"/>
  <c r="AF35" i="385"/>
  <c r="AF39" i="385"/>
  <c r="AF40" i="385"/>
  <c r="AF41" i="385"/>
  <c r="AF42" i="385"/>
  <c r="AF43" i="385"/>
  <c r="AF44" i="385"/>
  <c r="AF45" i="385"/>
  <c r="AF46" i="385"/>
  <c r="AF47" i="385"/>
  <c r="AF48" i="385"/>
  <c r="AF49" i="385"/>
  <c r="AF50" i="385"/>
  <c r="AF51" i="385"/>
  <c r="AF52" i="385"/>
  <c r="AF53" i="385"/>
  <c r="AF54" i="385"/>
  <c r="AF55" i="385"/>
  <c r="AF56" i="385"/>
  <c r="AF57" i="385"/>
  <c r="AF58" i="385"/>
  <c r="AF59" i="385"/>
  <c r="AF60" i="385"/>
  <c r="AF61" i="385"/>
  <c r="AF62" i="385"/>
  <c r="AF66" i="385"/>
  <c r="AF67" i="385"/>
  <c r="AF68" i="385"/>
  <c r="AF69" i="385"/>
  <c r="AF70" i="385"/>
  <c r="AF71" i="385"/>
  <c r="AF72" i="385"/>
  <c r="AF73" i="385"/>
  <c r="AF74" i="385"/>
  <c r="AF75" i="385"/>
  <c r="AF8" i="345"/>
  <c r="AF9" i="345"/>
  <c r="AF10" i="345"/>
  <c r="AF11" i="345"/>
  <c r="AF12" i="345"/>
  <c r="AF13" i="345"/>
  <c r="AF14" i="345"/>
  <c r="AF15" i="345"/>
  <c r="AF16" i="345"/>
  <c r="AF17" i="345"/>
  <c r="AF18" i="345"/>
  <c r="AF19" i="345"/>
  <c r="AF20" i="345"/>
  <c r="AF21" i="345"/>
  <c r="AF22" i="345"/>
  <c r="AF23" i="345"/>
  <c r="AF24" i="345"/>
  <c r="AF25" i="345"/>
  <c r="AF26" i="345"/>
  <c r="AF27" i="345"/>
  <c r="AF28" i="345"/>
  <c r="AF29" i="345"/>
  <c r="AF30" i="345"/>
  <c r="AF31" i="345"/>
  <c r="AF32" i="345"/>
  <c r="AF33" i="345"/>
  <c r="AF34" i="345"/>
  <c r="AF35" i="345"/>
  <c r="AF39" i="345"/>
  <c r="AF40" i="345"/>
  <c r="AF41" i="345"/>
  <c r="AF42" i="345"/>
  <c r="AF43" i="345"/>
  <c r="AF44" i="345"/>
  <c r="AF45" i="345"/>
  <c r="AF46" i="345"/>
  <c r="AF47" i="345"/>
  <c r="AF48" i="345"/>
  <c r="AF49" i="345"/>
  <c r="AF50" i="345"/>
  <c r="AF51" i="345"/>
  <c r="AF52" i="345"/>
  <c r="AF53" i="345"/>
  <c r="AF54" i="345"/>
  <c r="AF55" i="345"/>
  <c r="AF56" i="345"/>
  <c r="AF57" i="345"/>
  <c r="AF58" i="345"/>
  <c r="AF59" i="345"/>
  <c r="AF60" i="345"/>
  <c r="AF61" i="345"/>
  <c r="AF62" i="345"/>
  <c r="AF66" i="345"/>
  <c r="AF67" i="345"/>
  <c r="AF68" i="345"/>
  <c r="AF69" i="345"/>
  <c r="AF70" i="345"/>
  <c r="AF71" i="345"/>
  <c r="AF72" i="345"/>
  <c r="AF73" i="345"/>
  <c r="AF74" i="345"/>
  <c r="AF75" i="345"/>
  <c r="AF39" i="282"/>
  <c r="AF47" i="282"/>
  <c r="AF48" i="282"/>
  <c r="J34" i="345"/>
  <c r="Z8" i="345"/>
  <c r="Z36" i="345"/>
  <c r="S30" i="345"/>
  <c r="AE8" i="345"/>
  <c r="AE9" i="345"/>
  <c r="AG9" i="345" s="1"/>
  <c r="AE10" i="345"/>
  <c r="AG10" i="345" s="1"/>
  <c r="AE11" i="345"/>
  <c r="AG11" i="345" s="1"/>
  <c r="AE12" i="345"/>
  <c r="AG12" i="345" s="1"/>
  <c r="AE13" i="345"/>
  <c r="AG13" i="345" s="1"/>
  <c r="AE14" i="345"/>
  <c r="AG14" i="345" s="1"/>
  <c r="AE15" i="345"/>
  <c r="AG15" i="345" s="1"/>
  <c r="AE16" i="345"/>
  <c r="AG16" i="345" s="1"/>
  <c r="AE17" i="345"/>
  <c r="AG17" i="345" s="1"/>
  <c r="AE18" i="345"/>
  <c r="AG18" i="345" s="1"/>
  <c r="AE19" i="345"/>
  <c r="AG19" i="345" s="1"/>
  <c r="AE20" i="345"/>
  <c r="AG20" i="345" s="1"/>
  <c r="AE21" i="345"/>
  <c r="AG21" i="345" s="1"/>
  <c r="AE22" i="345"/>
  <c r="AG22" i="345" s="1"/>
  <c r="AE23" i="345"/>
  <c r="AG23" i="345" s="1"/>
  <c r="AE24" i="345"/>
  <c r="AG24" i="345" s="1"/>
  <c r="AE25" i="345"/>
  <c r="AG25" i="345" s="1"/>
  <c r="AE26" i="345"/>
  <c r="AG26" i="345" s="1"/>
  <c r="AE27" i="345"/>
  <c r="AG27" i="345" s="1"/>
  <c r="AE28" i="345"/>
  <c r="AG28" i="345" s="1"/>
  <c r="AE29" i="345"/>
  <c r="AG29" i="345" s="1"/>
  <c r="AE30" i="345"/>
  <c r="AG30" i="345" s="1"/>
  <c r="AE31" i="345"/>
  <c r="AG31" i="345" s="1"/>
  <c r="AE32" i="345"/>
  <c r="AG32" i="345" s="1"/>
  <c r="AE33" i="345"/>
  <c r="AG33" i="345" s="1"/>
  <c r="AE34" i="345"/>
  <c r="AG34" i="345" s="1"/>
  <c r="AE35" i="345"/>
  <c r="AG35" i="345" s="1"/>
  <c r="AG39" i="345"/>
  <c r="AE40" i="345"/>
  <c r="AE41" i="345"/>
  <c r="AG41" i="345" s="1"/>
  <c r="AE42" i="345"/>
  <c r="AG42" i="345" s="1"/>
  <c r="AE43" i="345"/>
  <c r="AG43" i="345" s="1"/>
  <c r="AE44" i="345"/>
  <c r="AG44" i="345" s="1"/>
  <c r="AE45" i="345"/>
  <c r="AG45" i="345" s="1"/>
  <c r="AE46" i="345"/>
  <c r="AG46" i="345" s="1"/>
  <c r="AE47" i="345"/>
  <c r="AG47" i="345" s="1"/>
  <c r="AE48" i="345"/>
  <c r="AG48" i="345" s="1"/>
  <c r="AE49" i="345"/>
  <c r="AG49" i="345" s="1"/>
  <c r="AE50" i="345"/>
  <c r="AG50" i="345" s="1"/>
  <c r="AE51" i="345"/>
  <c r="AG51" i="345" s="1"/>
  <c r="AE52" i="345"/>
  <c r="AG52" i="345" s="1"/>
  <c r="AE53" i="345"/>
  <c r="AG53" i="345" s="1"/>
  <c r="AE54" i="345"/>
  <c r="AG54" i="345" s="1"/>
  <c r="AE55" i="345"/>
  <c r="AG55" i="345" s="1"/>
  <c r="AE56" i="345"/>
  <c r="AG56" i="345" s="1"/>
  <c r="AE57" i="345"/>
  <c r="AG57" i="345" s="1"/>
  <c r="AE58" i="345"/>
  <c r="AG58" i="345" s="1"/>
  <c r="AE59" i="345"/>
  <c r="AG59" i="345" s="1"/>
  <c r="AE60" i="345"/>
  <c r="AG60" i="345" s="1"/>
  <c r="AE61" i="345"/>
  <c r="AG61" i="345" s="1"/>
  <c r="AE62" i="345"/>
  <c r="AG62" i="345" s="1"/>
  <c r="AE66" i="345"/>
  <c r="AE67" i="345"/>
  <c r="AG67" i="345" s="1"/>
  <c r="AE68" i="345"/>
  <c r="AG68" i="345" s="1"/>
  <c r="AE69" i="345"/>
  <c r="AG69" i="345" s="1"/>
  <c r="AE70" i="345"/>
  <c r="AG70" i="345" s="1"/>
  <c r="AE71" i="345"/>
  <c r="AG71" i="345" s="1"/>
  <c r="AE72" i="345"/>
  <c r="AG72" i="345" s="1"/>
  <c r="AE73" i="345"/>
  <c r="AG73" i="345" s="1"/>
  <c r="AE74" i="345"/>
  <c r="AG74" i="345" s="1"/>
  <c r="AE75" i="345"/>
  <c r="AG75" i="345" s="1"/>
  <c r="J10" i="282"/>
  <c r="Y10" i="282"/>
  <c r="AD10" i="282"/>
  <c r="AF10" i="282" s="1"/>
  <c r="AP10" i="282"/>
  <c r="AS10" i="282" s="1"/>
  <c r="AT10" i="282"/>
  <c r="BJ34" i="249"/>
  <c r="BJ33" i="249"/>
  <c r="BJ32" i="249"/>
  <c r="BJ31" i="249"/>
  <c r="BJ30" i="249"/>
  <c r="BJ29" i="249"/>
  <c r="BJ28" i="249"/>
  <c r="BJ27" i="249"/>
  <c r="BJ26" i="249"/>
  <c r="BJ25" i="249"/>
  <c r="BJ24" i="249"/>
  <c r="BJ23" i="249"/>
  <c r="BJ22" i="249"/>
  <c r="BJ21" i="249"/>
  <c r="BJ4" i="249"/>
  <c r="BI34" i="249"/>
  <c r="BI33" i="249"/>
  <c r="BI32" i="249"/>
  <c r="BI31" i="249"/>
  <c r="BI30" i="249"/>
  <c r="BI29" i="249"/>
  <c r="BI28" i="249"/>
  <c r="BI27" i="249"/>
  <c r="BI26" i="249"/>
  <c r="BI25" i="249"/>
  <c r="BI24" i="249"/>
  <c r="BI23" i="249"/>
  <c r="BI22" i="249"/>
  <c r="BI21" i="249"/>
  <c r="BI4" i="249"/>
  <c r="BH34" i="249"/>
  <c r="BH33" i="249"/>
  <c r="BH32" i="249"/>
  <c r="BH31" i="249"/>
  <c r="BH30" i="249"/>
  <c r="BH29" i="249"/>
  <c r="BH28" i="249"/>
  <c r="BH27" i="249"/>
  <c r="BH26" i="249"/>
  <c r="BH25" i="249"/>
  <c r="BH24" i="249"/>
  <c r="BH23" i="249"/>
  <c r="BH22" i="249"/>
  <c r="BH21" i="249"/>
  <c r="BH4" i="249"/>
  <c r="BG34" i="249"/>
  <c r="BG33" i="249"/>
  <c r="BG32" i="249"/>
  <c r="BG31" i="249"/>
  <c r="BG30" i="249"/>
  <c r="BG29" i="249"/>
  <c r="BG28" i="249"/>
  <c r="BG27" i="249"/>
  <c r="BG26" i="249"/>
  <c r="BG25" i="249"/>
  <c r="BG24" i="249"/>
  <c r="BG23" i="249"/>
  <c r="BG22" i="249"/>
  <c r="BG21" i="249"/>
  <c r="BG4" i="249"/>
  <c r="BF34" i="249"/>
  <c r="BF33" i="249"/>
  <c r="BF32" i="249"/>
  <c r="BF31" i="249"/>
  <c r="BF30" i="249"/>
  <c r="BF29" i="249"/>
  <c r="BF28" i="249"/>
  <c r="BF27" i="249"/>
  <c r="BF26" i="249"/>
  <c r="BF25" i="249"/>
  <c r="BF24" i="249"/>
  <c r="BF23" i="249"/>
  <c r="BF22" i="249"/>
  <c r="BF21" i="249"/>
  <c r="BF4" i="249"/>
  <c r="BK34" i="249"/>
  <c r="BK33" i="249"/>
  <c r="BK32" i="249"/>
  <c r="BK31" i="249"/>
  <c r="BK30" i="249"/>
  <c r="BK29" i="249"/>
  <c r="BK28" i="249"/>
  <c r="BK27" i="249"/>
  <c r="BK26" i="249"/>
  <c r="BK25" i="249"/>
  <c r="BK24" i="249"/>
  <c r="BK23" i="249"/>
  <c r="BK22" i="249"/>
  <c r="BK21" i="249"/>
  <c r="BK4" i="249"/>
  <c r="BE34" i="249"/>
  <c r="BE33" i="249"/>
  <c r="BE32" i="249"/>
  <c r="BE31" i="249"/>
  <c r="BE30" i="249"/>
  <c r="BE29" i="249"/>
  <c r="BE28" i="249"/>
  <c r="BE27" i="249"/>
  <c r="BE26" i="249"/>
  <c r="BE25" i="249"/>
  <c r="BE24" i="249"/>
  <c r="BE23" i="249"/>
  <c r="BE22" i="249"/>
  <c r="BE21" i="249"/>
  <c r="BE4" i="249"/>
  <c r="BD34" i="249"/>
  <c r="BD33" i="249"/>
  <c r="BD32" i="249"/>
  <c r="BD31" i="249"/>
  <c r="BD30" i="249"/>
  <c r="BD29" i="249"/>
  <c r="BD28" i="249"/>
  <c r="BD27" i="249"/>
  <c r="BD26" i="249"/>
  <c r="BD25" i="249"/>
  <c r="BD24" i="249"/>
  <c r="BD23" i="249"/>
  <c r="BD22" i="249"/>
  <c r="BD21" i="249"/>
  <c r="BD4" i="249"/>
  <c r="BC34" i="249"/>
  <c r="BC33" i="249"/>
  <c r="BC32" i="249"/>
  <c r="BC31" i="249"/>
  <c r="BC30" i="249"/>
  <c r="BC29" i="249"/>
  <c r="BC28" i="249"/>
  <c r="BC27" i="249"/>
  <c r="BC26" i="249"/>
  <c r="BC25" i="249"/>
  <c r="BC24" i="249"/>
  <c r="BC23" i="249"/>
  <c r="BC22" i="249"/>
  <c r="BC21" i="249"/>
  <c r="BC4" i="249"/>
  <c r="BB34" i="249"/>
  <c r="BB33" i="249"/>
  <c r="BB32" i="249"/>
  <c r="BB31" i="249"/>
  <c r="BB30" i="249"/>
  <c r="BB29" i="249"/>
  <c r="BB28" i="249"/>
  <c r="BB27" i="249"/>
  <c r="BB26" i="249"/>
  <c r="BB25" i="249"/>
  <c r="BB24" i="249"/>
  <c r="BB23" i="249"/>
  <c r="BB22" i="249"/>
  <c r="BB21" i="249"/>
  <c r="BB4" i="249"/>
  <c r="BA34" i="249"/>
  <c r="BA33" i="249"/>
  <c r="BA32" i="249"/>
  <c r="BA31" i="249"/>
  <c r="BA30" i="249"/>
  <c r="BA29" i="249"/>
  <c r="BA28" i="249"/>
  <c r="BA27" i="249"/>
  <c r="BA26" i="249"/>
  <c r="BA25" i="249"/>
  <c r="BA24" i="249"/>
  <c r="BA23" i="249"/>
  <c r="BA22" i="249"/>
  <c r="BA21" i="249"/>
  <c r="BA4" i="249"/>
  <c r="AZ34" i="249"/>
  <c r="AQ34" i="249"/>
  <c r="AP34" i="249"/>
  <c r="AZ33" i="249"/>
  <c r="AQ33" i="249"/>
  <c r="AP33" i="249"/>
  <c r="AZ32" i="249"/>
  <c r="AQ32" i="249"/>
  <c r="AP32" i="249"/>
  <c r="AZ31" i="249"/>
  <c r="AQ31" i="249"/>
  <c r="AP31" i="249"/>
  <c r="AZ30" i="249"/>
  <c r="AQ30" i="249"/>
  <c r="AP30" i="249"/>
  <c r="AZ29" i="249"/>
  <c r="AQ29" i="249"/>
  <c r="AP29" i="249"/>
  <c r="AZ28" i="249"/>
  <c r="AQ28" i="249"/>
  <c r="AP28" i="249"/>
  <c r="AZ27" i="249"/>
  <c r="AQ27" i="249"/>
  <c r="AP27" i="249"/>
  <c r="AZ26" i="249"/>
  <c r="AQ26" i="249"/>
  <c r="AP26" i="249"/>
  <c r="AZ25" i="249"/>
  <c r="AQ25" i="249"/>
  <c r="AP25" i="249"/>
  <c r="AZ24" i="249"/>
  <c r="AQ24" i="249"/>
  <c r="AP24" i="249"/>
  <c r="AZ23" i="249"/>
  <c r="AQ23" i="249"/>
  <c r="AP23" i="249"/>
  <c r="AZ22" i="249"/>
  <c r="AQ22" i="249"/>
  <c r="AP22" i="249"/>
  <c r="AZ21" i="249"/>
  <c r="AQ21" i="249"/>
  <c r="AP21" i="249"/>
  <c r="AH19" i="249"/>
  <c r="AH18" i="249"/>
  <c r="AH17" i="249"/>
  <c r="AH16" i="249"/>
  <c r="AH15" i="249"/>
  <c r="AH14" i="249"/>
  <c r="AH13" i="249"/>
  <c r="AH12" i="249"/>
  <c r="AH11" i="249"/>
  <c r="AH10" i="249"/>
  <c r="AH9" i="249"/>
  <c r="AH8" i="249"/>
  <c r="AH7" i="249"/>
  <c r="AH6" i="249"/>
  <c r="AH5" i="249"/>
  <c r="AG19" i="249"/>
  <c r="AG18" i="249"/>
  <c r="AG17" i="249"/>
  <c r="AG16" i="249"/>
  <c r="AG15" i="249"/>
  <c r="AG14" i="249"/>
  <c r="AG13" i="249"/>
  <c r="AG12" i="249"/>
  <c r="AG11" i="249"/>
  <c r="AG10" i="249"/>
  <c r="AG9" i="249"/>
  <c r="AG8" i="249"/>
  <c r="AG7" i="249"/>
  <c r="AG6" i="249"/>
  <c r="AG5" i="249"/>
  <c r="AF19" i="249"/>
  <c r="AF18" i="249"/>
  <c r="AF17" i="249"/>
  <c r="AF16" i="249"/>
  <c r="AF15" i="249"/>
  <c r="AF14" i="249"/>
  <c r="AF13" i="249"/>
  <c r="AF12" i="249"/>
  <c r="AF11" i="249"/>
  <c r="AF10" i="249"/>
  <c r="AF9" i="249"/>
  <c r="AF8" i="249"/>
  <c r="AF7" i="249"/>
  <c r="AF6" i="249"/>
  <c r="AF5" i="249"/>
  <c r="AE19" i="249"/>
  <c r="AE18" i="249"/>
  <c r="AE17" i="249"/>
  <c r="AE16" i="249"/>
  <c r="AE15" i="249"/>
  <c r="AE14" i="249"/>
  <c r="AE13" i="249"/>
  <c r="AE12" i="249"/>
  <c r="AE11" i="249"/>
  <c r="AE10" i="249"/>
  <c r="AE9" i="249"/>
  <c r="AE8" i="249"/>
  <c r="AE7" i="249"/>
  <c r="AE6" i="249"/>
  <c r="AE5" i="249"/>
  <c r="AD19" i="249"/>
  <c r="AD18" i="249"/>
  <c r="AD17" i="249"/>
  <c r="AD16" i="249"/>
  <c r="AD15" i="249"/>
  <c r="AD14" i="249"/>
  <c r="AD13" i="249"/>
  <c r="AD12" i="249"/>
  <c r="AD11" i="249"/>
  <c r="AD10" i="249"/>
  <c r="AD9" i="249"/>
  <c r="AD8" i="249"/>
  <c r="AD7" i="249"/>
  <c r="AD6" i="249"/>
  <c r="AD5" i="249"/>
  <c r="AC19" i="249"/>
  <c r="AC18" i="249"/>
  <c r="AC17" i="249"/>
  <c r="AC16" i="249"/>
  <c r="AC15" i="249"/>
  <c r="AC14" i="249"/>
  <c r="AC13" i="249"/>
  <c r="AC12" i="249"/>
  <c r="AC11" i="249"/>
  <c r="AC10" i="249"/>
  <c r="AC9" i="249"/>
  <c r="AC8" i="249"/>
  <c r="AC7" i="249"/>
  <c r="AC6" i="249"/>
  <c r="AC5" i="249"/>
  <c r="AB19" i="249"/>
  <c r="AB18" i="249"/>
  <c r="AB17" i="249"/>
  <c r="AB16" i="249"/>
  <c r="AB15" i="249"/>
  <c r="AB14" i="249"/>
  <c r="AB13" i="249"/>
  <c r="AB12" i="249"/>
  <c r="AB11" i="249"/>
  <c r="AB10" i="249"/>
  <c r="AB9" i="249"/>
  <c r="AB8" i="249"/>
  <c r="AB7" i="249"/>
  <c r="AB6" i="249"/>
  <c r="AB5" i="249"/>
  <c r="AA19" i="249"/>
  <c r="AA18" i="249"/>
  <c r="AA17" i="249"/>
  <c r="AA16" i="249"/>
  <c r="AA15" i="249"/>
  <c r="AA14" i="249"/>
  <c r="AA13" i="249"/>
  <c r="AA12" i="249"/>
  <c r="AA11" i="249"/>
  <c r="AA10" i="249"/>
  <c r="AA9" i="249"/>
  <c r="AA8" i="249"/>
  <c r="AA7" i="249"/>
  <c r="AA6" i="249"/>
  <c r="AA5" i="249"/>
  <c r="Z19" i="249"/>
  <c r="Z18" i="249"/>
  <c r="Z17" i="249"/>
  <c r="Z16" i="249"/>
  <c r="Z15" i="249"/>
  <c r="Z14" i="249"/>
  <c r="Z13" i="249"/>
  <c r="Z12" i="249"/>
  <c r="Z11" i="249"/>
  <c r="Z10" i="249"/>
  <c r="Z9" i="249"/>
  <c r="Z8" i="249"/>
  <c r="Z7" i="249"/>
  <c r="Z6" i="249"/>
  <c r="Z5" i="249"/>
  <c r="Y19" i="249"/>
  <c r="Y18" i="249"/>
  <c r="Y17" i="249"/>
  <c r="Y16" i="249"/>
  <c r="Y15" i="249"/>
  <c r="Y14" i="249"/>
  <c r="Y13" i="249"/>
  <c r="Y12" i="249"/>
  <c r="Y11" i="249"/>
  <c r="Y10" i="249"/>
  <c r="Y9" i="249"/>
  <c r="Y8" i="249"/>
  <c r="Y7" i="249"/>
  <c r="Y6" i="249"/>
  <c r="Y5" i="249"/>
  <c r="X19" i="249"/>
  <c r="X18" i="249"/>
  <c r="X17" i="249"/>
  <c r="X16" i="249"/>
  <c r="X15" i="249"/>
  <c r="X14" i="249"/>
  <c r="X13" i="249"/>
  <c r="X12" i="249"/>
  <c r="X11" i="249"/>
  <c r="X10" i="249"/>
  <c r="X9" i="249"/>
  <c r="X8" i="249"/>
  <c r="X7" i="249"/>
  <c r="X6" i="249"/>
  <c r="X5" i="249"/>
  <c r="W19" i="249"/>
  <c r="W18" i="249"/>
  <c r="W17" i="249"/>
  <c r="W16" i="249"/>
  <c r="W15" i="249"/>
  <c r="W14" i="249"/>
  <c r="W13" i="249"/>
  <c r="W12" i="249"/>
  <c r="W11" i="249"/>
  <c r="W10" i="249"/>
  <c r="W9" i="249"/>
  <c r="W8" i="249"/>
  <c r="W7" i="249"/>
  <c r="W6" i="249"/>
  <c r="W5" i="249"/>
  <c r="V19" i="249"/>
  <c r="V18" i="249"/>
  <c r="V17" i="249"/>
  <c r="V16" i="249"/>
  <c r="V15" i="249"/>
  <c r="V14" i="249"/>
  <c r="V13" i="249"/>
  <c r="V12" i="249"/>
  <c r="V11" i="249"/>
  <c r="V10" i="249"/>
  <c r="V9" i="249"/>
  <c r="V8" i="249"/>
  <c r="V7" i="249"/>
  <c r="V6" i="249"/>
  <c r="V5" i="249"/>
  <c r="U19" i="249"/>
  <c r="U18" i="249"/>
  <c r="U17" i="249"/>
  <c r="U16" i="249"/>
  <c r="U15" i="249"/>
  <c r="U14" i="249"/>
  <c r="U13" i="249"/>
  <c r="U12" i="249"/>
  <c r="U11" i="249"/>
  <c r="U10" i="249"/>
  <c r="U9" i="249"/>
  <c r="U8" i="249"/>
  <c r="U7" i="249"/>
  <c r="U6" i="249"/>
  <c r="U5" i="249"/>
  <c r="T19" i="249"/>
  <c r="T18" i="249"/>
  <c r="T17" i="249"/>
  <c r="T16" i="249"/>
  <c r="T15" i="249"/>
  <c r="T14" i="249"/>
  <c r="T13" i="249"/>
  <c r="T12" i="249"/>
  <c r="T11" i="249"/>
  <c r="T10" i="249"/>
  <c r="T9" i="249"/>
  <c r="T8" i="249"/>
  <c r="T7" i="249"/>
  <c r="T6" i="249"/>
  <c r="T5" i="249"/>
  <c r="S19" i="249"/>
  <c r="S18" i="249"/>
  <c r="S17" i="249"/>
  <c r="S16" i="249"/>
  <c r="S15" i="249"/>
  <c r="S14" i="249"/>
  <c r="S13" i="249"/>
  <c r="S12" i="249"/>
  <c r="S11" i="249"/>
  <c r="S10" i="249"/>
  <c r="S9" i="249"/>
  <c r="S8" i="249"/>
  <c r="S7" i="249"/>
  <c r="S6" i="249"/>
  <c r="S5" i="249"/>
  <c r="R19" i="249"/>
  <c r="R18" i="249"/>
  <c r="R17" i="249"/>
  <c r="R16" i="249"/>
  <c r="R15" i="249"/>
  <c r="R14" i="249"/>
  <c r="R13" i="249"/>
  <c r="R12" i="249"/>
  <c r="R11" i="249"/>
  <c r="R10" i="249"/>
  <c r="R9" i="249"/>
  <c r="R8" i="249"/>
  <c r="R7" i="249"/>
  <c r="R6" i="249"/>
  <c r="R5" i="249"/>
  <c r="Q19" i="249"/>
  <c r="Q18" i="249"/>
  <c r="Q17" i="249"/>
  <c r="Q16" i="249"/>
  <c r="Q15" i="249"/>
  <c r="Q14" i="249"/>
  <c r="Q13" i="249"/>
  <c r="Q12" i="249"/>
  <c r="Q11" i="249"/>
  <c r="Q10" i="249"/>
  <c r="Q9" i="249"/>
  <c r="Q8" i="249"/>
  <c r="Q7" i="249"/>
  <c r="Q6" i="249"/>
  <c r="Q5" i="249"/>
  <c r="P19" i="249"/>
  <c r="P18" i="249"/>
  <c r="P17" i="249"/>
  <c r="P16" i="249"/>
  <c r="P15" i="249"/>
  <c r="P14" i="249"/>
  <c r="P13" i="249"/>
  <c r="P12" i="249"/>
  <c r="P11" i="249"/>
  <c r="P10" i="249"/>
  <c r="P9" i="249"/>
  <c r="P8" i="249"/>
  <c r="P7" i="249"/>
  <c r="P6" i="249"/>
  <c r="P5" i="249"/>
  <c r="O19" i="249"/>
  <c r="O18" i="249"/>
  <c r="O17" i="249"/>
  <c r="O16" i="249"/>
  <c r="O15" i="249"/>
  <c r="O14" i="249"/>
  <c r="O13" i="249"/>
  <c r="O12" i="249"/>
  <c r="O11" i="249"/>
  <c r="O10" i="249"/>
  <c r="O9" i="249"/>
  <c r="O8" i="249"/>
  <c r="O7" i="249"/>
  <c r="O6" i="249"/>
  <c r="O5" i="249"/>
  <c r="N19" i="249"/>
  <c r="N18" i="249"/>
  <c r="N17" i="249"/>
  <c r="N16" i="249"/>
  <c r="N15" i="249"/>
  <c r="N14" i="249"/>
  <c r="N13" i="249"/>
  <c r="N12" i="249"/>
  <c r="N11" i="249"/>
  <c r="N10" i="249"/>
  <c r="N9" i="249"/>
  <c r="N8" i="249"/>
  <c r="N7" i="249"/>
  <c r="N6" i="249"/>
  <c r="N5" i="249"/>
  <c r="M19" i="249"/>
  <c r="M18" i="249"/>
  <c r="M17" i="249"/>
  <c r="M16" i="249"/>
  <c r="M15" i="249"/>
  <c r="M14" i="249"/>
  <c r="M13" i="249"/>
  <c r="M12" i="249"/>
  <c r="M11" i="249"/>
  <c r="M10" i="249"/>
  <c r="M9" i="249"/>
  <c r="M8" i="249"/>
  <c r="M7" i="249"/>
  <c r="M6" i="249"/>
  <c r="M5" i="249"/>
  <c r="L19" i="249"/>
  <c r="L18" i="249"/>
  <c r="L17" i="249"/>
  <c r="L16" i="249"/>
  <c r="L15" i="249"/>
  <c r="L14" i="249"/>
  <c r="L13" i="249"/>
  <c r="L12" i="249"/>
  <c r="L11" i="249"/>
  <c r="L10" i="249"/>
  <c r="L9" i="249"/>
  <c r="L8" i="249"/>
  <c r="L7" i="249"/>
  <c r="L6" i="249"/>
  <c r="L5" i="249"/>
  <c r="K19" i="249"/>
  <c r="K18" i="249"/>
  <c r="K17" i="249"/>
  <c r="K16" i="249"/>
  <c r="K15" i="249"/>
  <c r="K14" i="249"/>
  <c r="K13" i="249"/>
  <c r="K12" i="249"/>
  <c r="K11" i="249"/>
  <c r="K10" i="249"/>
  <c r="K9" i="249"/>
  <c r="K8" i="249"/>
  <c r="K7" i="249"/>
  <c r="K6" i="249"/>
  <c r="K5" i="249"/>
  <c r="J19" i="249"/>
  <c r="J18" i="249"/>
  <c r="J17" i="249"/>
  <c r="J16" i="249"/>
  <c r="J15" i="249"/>
  <c r="J14" i="249"/>
  <c r="J13" i="249"/>
  <c r="J12" i="249"/>
  <c r="J11" i="249"/>
  <c r="J10" i="249"/>
  <c r="J9" i="249"/>
  <c r="J8" i="249"/>
  <c r="J7" i="249"/>
  <c r="J6" i="249"/>
  <c r="J5" i="249"/>
  <c r="I19" i="249"/>
  <c r="I18" i="249"/>
  <c r="I17" i="249"/>
  <c r="I16" i="249"/>
  <c r="I15" i="249"/>
  <c r="I14" i="249"/>
  <c r="I13" i="249"/>
  <c r="I12" i="249"/>
  <c r="I11" i="249"/>
  <c r="I10" i="249"/>
  <c r="I9" i="249"/>
  <c r="I8" i="249"/>
  <c r="I7" i="249"/>
  <c r="I6" i="249"/>
  <c r="I5" i="249"/>
  <c r="H19" i="249"/>
  <c r="H18" i="249"/>
  <c r="H17" i="249"/>
  <c r="H16" i="249"/>
  <c r="H15" i="249"/>
  <c r="H14" i="249"/>
  <c r="H13" i="249"/>
  <c r="H12" i="249"/>
  <c r="H11" i="249"/>
  <c r="H10" i="249"/>
  <c r="H9" i="249"/>
  <c r="H8" i="249"/>
  <c r="H7" i="249"/>
  <c r="H6" i="249"/>
  <c r="H5" i="249"/>
  <c r="G19" i="249"/>
  <c r="G18" i="249"/>
  <c r="G17" i="249"/>
  <c r="G16" i="249"/>
  <c r="G15" i="249"/>
  <c r="G14" i="249"/>
  <c r="G13" i="249"/>
  <c r="G12" i="249"/>
  <c r="G11" i="249"/>
  <c r="G10" i="249"/>
  <c r="G9" i="249"/>
  <c r="G8" i="249"/>
  <c r="G7" i="249"/>
  <c r="G6" i="249"/>
  <c r="G5" i="249"/>
  <c r="F19" i="249"/>
  <c r="F18" i="249"/>
  <c r="F17" i="249"/>
  <c r="F16" i="249"/>
  <c r="F15" i="249"/>
  <c r="F14" i="249"/>
  <c r="F13" i="249"/>
  <c r="F12" i="249"/>
  <c r="F11" i="249"/>
  <c r="F10" i="249"/>
  <c r="F9" i="249"/>
  <c r="F8" i="249"/>
  <c r="F7" i="249"/>
  <c r="F6" i="249"/>
  <c r="F5" i="249"/>
  <c r="E19" i="249"/>
  <c r="E18" i="249"/>
  <c r="E17" i="249"/>
  <c r="E16" i="249"/>
  <c r="E15" i="249"/>
  <c r="E14" i="249"/>
  <c r="E13" i="249"/>
  <c r="E12" i="249"/>
  <c r="E11" i="249"/>
  <c r="E10" i="249"/>
  <c r="E9" i="249"/>
  <c r="E8" i="249"/>
  <c r="E7" i="249"/>
  <c r="E6" i="249"/>
  <c r="E5" i="249"/>
  <c r="Y78" i="385"/>
  <c r="Y77" i="385"/>
  <c r="Y76" i="385"/>
  <c r="AH75" i="385"/>
  <c r="AD75" i="385"/>
  <c r="Y75" i="385"/>
  <c r="AH74" i="385"/>
  <c r="AD74" i="385"/>
  <c r="Y74" i="385"/>
  <c r="AH73" i="385"/>
  <c r="AD73" i="385"/>
  <c r="Y73" i="385"/>
  <c r="AH72" i="385"/>
  <c r="AD72" i="385"/>
  <c r="Y72" i="385"/>
  <c r="AH71" i="385"/>
  <c r="AD71" i="385"/>
  <c r="Y71" i="385"/>
  <c r="AH70" i="385"/>
  <c r="AD70" i="385"/>
  <c r="Y70" i="385"/>
  <c r="AH69" i="385"/>
  <c r="AD69" i="385"/>
  <c r="Y69" i="385"/>
  <c r="AH68" i="385"/>
  <c r="AD68" i="385"/>
  <c r="Y68" i="385"/>
  <c r="AH67" i="385"/>
  <c r="AD67" i="385"/>
  <c r="Y67" i="385"/>
  <c r="AH66" i="385"/>
  <c r="AD66" i="385"/>
  <c r="Y66" i="385"/>
  <c r="Y65" i="385"/>
  <c r="Y64" i="385"/>
  <c r="Y63" i="385"/>
  <c r="AH62" i="385"/>
  <c r="AD62" i="385"/>
  <c r="Y62" i="385"/>
  <c r="AH61" i="385"/>
  <c r="AD61" i="385"/>
  <c r="Y61" i="385"/>
  <c r="AH60" i="385"/>
  <c r="AD60" i="385"/>
  <c r="Y60" i="385"/>
  <c r="AH59" i="385"/>
  <c r="AD59" i="385"/>
  <c r="Y59" i="385"/>
  <c r="AH58" i="385"/>
  <c r="AD58" i="385"/>
  <c r="Y58" i="385"/>
  <c r="AH57" i="385"/>
  <c r="AD57" i="385"/>
  <c r="Y57" i="385"/>
  <c r="AH56" i="385"/>
  <c r="AD56" i="385"/>
  <c r="Y56" i="385"/>
  <c r="AH55" i="385"/>
  <c r="AD55" i="385"/>
  <c r="Y55" i="385"/>
  <c r="AH54" i="385"/>
  <c r="AD54" i="385"/>
  <c r="Y54" i="385"/>
  <c r="AH53" i="385"/>
  <c r="AD53" i="385"/>
  <c r="Y53" i="385"/>
  <c r="AH52" i="385"/>
  <c r="AD52" i="385"/>
  <c r="Y52" i="385"/>
  <c r="AH51" i="385"/>
  <c r="AD51" i="385"/>
  <c r="Y51" i="385"/>
  <c r="AH50" i="385"/>
  <c r="AD50" i="385"/>
  <c r="Y50" i="385"/>
  <c r="AH49" i="385"/>
  <c r="AD49" i="385"/>
  <c r="Y49" i="385"/>
  <c r="AH48" i="385"/>
  <c r="AD48" i="385"/>
  <c r="Y48" i="385"/>
  <c r="AH47" i="385"/>
  <c r="AD47" i="385"/>
  <c r="Y47" i="385"/>
  <c r="AR46" i="385"/>
  <c r="AQ46" i="385"/>
  <c r="AH46" i="385"/>
  <c r="AD46" i="385"/>
  <c r="Y46" i="385"/>
  <c r="AR45" i="385"/>
  <c r="AQ45" i="385"/>
  <c r="AH45" i="385"/>
  <c r="AD45" i="385"/>
  <c r="Y45" i="385"/>
  <c r="AR44" i="385"/>
  <c r="AQ44" i="385"/>
  <c r="AH44" i="385"/>
  <c r="AD44" i="385"/>
  <c r="Y44" i="385"/>
  <c r="AR43" i="385"/>
  <c r="AQ43" i="385"/>
  <c r="AH43" i="385"/>
  <c r="AD43" i="385"/>
  <c r="Y43" i="385"/>
  <c r="AR42" i="385"/>
  <c r="AQ42" i="385"/>
  <c r="AH42" i="385"/>
  <c r="AD42" i="385"/>
  <c r="Y42" i="385"/>
  <c r="AR41" i="385"/>
  <c r="AQ41" i="385"/>
  <c r="AH41" i="385"/>
  <c r="AD41" i="385"/>
  <c r="Y41" i="385"/>
  <c r="AR40" i="385"/>
  <c r="AQ40" i="385"/>
  <c r="AH40" i="385"/>
  <c r="AD40" i="385"/>
  <c r="Y40" i="385"/>
  <c r="AH39" i="385"/>
  <c r="AD39" i="385"/>
  <c r="Y39" i="385"/>
  <c r="C39" i="385"/>
  <c r="AY34" i="249" s="1"/>
  <c r="Y38" i="385"/>
  <c r="Y37" i="385"/>
  <c r="AR36" i="385"/>
  <c r="Y36" i="385"/>
  <c r="C36" i="385"/>
  <c r="AT34" i="249" s="1"/>
  <c r="AR35" i="385"/>
  <c r="AH35" i="385"/>
  <c r="AD35" i="385"/>
  <c r="Y35" i="385"/>
  <c r="AR34" i="385"/>
  <c r="AH34" i="385"/>
  <c r="AD34" i="385"/>
  <c r="Y34" i="385"/>
  <c r="AR33" i="385"/>
  <c r="AH33" i="385"/>
  <c r="AD33" i="385"/>
  <c r="Y33" i="385"/>
  <c r="J33" i="385"/>
  <c r="Z35" i="385" s="1"/>
  <c r="AR32" i="385"/>
  <c r="AH32" i="385"/>
  <c r="AD32" i="385"/>
  <c r="Y32" i="385"/>
  <c r="J32" i="385"/>
  <c r="Z34" i="385" s="1"/>
  <c r="AR31" i="385"/>
  <c r="AH31" i="385"/>
  <c r="AD31" i="385"/>
  <c r="Y31" i="385"/>
  <c r="J31" i="385"/>
  <c r="Z33" i="385" s="1"/>
  <c r="AR30" i="385"/>
  <c r="AH30" i="385"/>
  <c r="AD30" i="385"/>
  <c r="Y30" i="385"/>
  <c r="J30" i="385"/>
  <c r="Z32" i="385" s="1"/>
  <c r="AH29" i="385"/>
  <c r="AD29" i="385"/>
  <c r="Y29" i="385"/>
  <c r="Z59" i="385"/>
  <c r="J29" i="385"/>
  <c r="Z31" i="385" s="1"/>
  <c r="AH28" i="385"/>
  <c r="AD28" i="385"/>
  <c r="Y28" i="385"/>
  <c r="Z58" i="385"/>
  <c r="J28" i="385"/>
  <c r="Z30" i="385" s="1"/>
  <c r="AH27" i="385"/>
  <c r="AD27" i="385"/>
  <c r="Y27" i="385"/>
  <c r="Z57" i="385"/>
  <c r="J27" i="385"/>
  <c r="Z29" i="385" s="1"/>
  <c r="AT26" i="385"/>
  <c r="AP26" i="385"/>
  <c r="AS26" i="385" s="1"/>
  <c r="AH26" i="385"/>
  <c r="AD26" i="385"/>
  <c r="Y26" i="385"/>
  <c r="J26" i="385"/>
  <c r="Z28" i="385" s="1"/>
  <c r="AT25" i="385"/>
  <c r="AP25" i="385"/>
  <c r="AS25" i="385" s="1"/>
  <c r="AH25" i="385"/>
  <c r="AD25" i="385"/>
  <c r="Y25" i="385"/>
  <c r="Z55" i="385"/>
  <c r="J25" i="385"/>
  <c r="Z27" i="385" s="1"/>
  <c r="AT24" i="385"/>
  <c r="AP24" i="385"/>
  <c r="AS24" i="385" s="1"/>
  <c r="AH24" i="385"/>
  <c r="AD24" i="385"/>
  <c r="Y24" i="385"/>
  <c r="Z54" i="385"/>
  <c r="J24" i="385"/>
  <c r="Z26" i="385" s="1"/>
  <c r="AT23" i="385"/>
  <c r="AP23" i="385"/>
  <c r="AS23" i="385" s="1"/>
  <c r="AH23" i="385"/>
  <c r="AD23" i="385"/>
  <c r="Y23" i="385"/>
  <c r="Z53" i="385"/>
  <c r="J23" i="385"/>
  <c r="Z25" i="385" s="1"/>
  <c r="AT22" i="385"/>
  <c r="AP22" i="385"/>
  <c r="AS22" i="385" s="1"/>
  <c r="AH22" i="385"/>
  <c r="AD22" i="385"/>
  <c r="Y22" i="385"/>
  <c r="Z52" i="385"/>
  <c r="J22" i="385"/>
  <c r="Z24" i="385" s="1"/>
  <c r="AT21" i="385"/>
  <c r="AP21" i="385"/>
  <c r="AS21" i="385" s="1"/>
  <c r="AH21" i="385"/>
  <c r="AD21" i="385"/>
  <c r="Y21" i="385"/>
  <c r="Z51" i="385"/>
  <c r="J21" i="385"/>
  <c r="Z23" i="385" s="1"/>
  <c r="AT20" i="385"/>
  <c r="AP20" i="385"/>
  <c r="AS20" i="385" s="1"/>
  <c r="AH20" i="385"/>
  <c r="AD20" i="385"/>
  <c r="Y20" i="385"/>
  <c r="Z50" i="385"/>
  <c r="J20" i="385"/>
  <c r="Z22" i="385" s="1"/>
  <c r="AT19" i="385"/>
  <c r="AP19" i="385"/>
  <c r="AS19" i="385" s="1"/>
  <c r="AH19" i="385"/>
  <c r="AD19" i="385"/>
  <c r="Y19" i="385"/>
  <c r="Z49" i="385"/>
  <c r="J19" i="385"/>
  <c r="Z21" i="385" s="1"/>
  <c r="AT18" i="385"/>
  <c r="AP18" i="385"/>
  <c r="AS18" i="385" s="1"/>
  <c r="AH18" i="385"/>
  <c r="AD18" i="385"/>
  <c r="Y18" i="385"/>
  <c r="Z48" i="385"/>
  <c r="J18" i="385"/>
  <c r="Z20" i="385" s="1"/>
  <c r="AT17" i="385"/>
  <c r="AP17" i="385"/>
  <c r="AS17" i="385" s="1"/>
  <c r="AH17" i="385"/>
  <c r="AD17" i="385"/>
  <c r="Y17" i="385"/>
  <c r="Z47" i="385"/>
  <c r="J17" i="385"/>
  <c r="Z19" i="385" s="1"/>
  <c r="AT16" i="385"/>
  <c r="AP16" i="385"/>
  <c r="AS16" i="385" s="1"/>
  <c r="AH16" i="385"/>
  <c r="AD16" i="385"/>
  <c r="Y16" i="385"/>
  <c r="Z46" i="385"/>
  <c r="J16" i="385"/>
  <c r="Z18" i="385" s="1"/>
  <c r="AT15" i="385"/>
  <c r="AP15" i="385"/>
  <c r="AS15" i="385" s="1"/>
  <c r="AH15" i="385"/>
  <c r="AD15" i="385"/>
  <c r="Y15" i="385"/>
  <c r="Z45" i="385"/>
  <c r="J15" i="385"/>
  <c r="Z17" i="385" s="1"/>
  <c r="AT14" i="385"/>
  <c r="AP14" i="385"/>
  <c r="AS14" i="385" s="1"/>
  <c r="AH14" i="385"/>
  <c r="AD14" i="385"/>
  <c r="Y14" i="385"/>
  <c r="Z44" i="385"/>
  <c r="J14" i="385"/>
  <c r="Z16" i="385" s="1"/>
  <c r="AT13" i="385"/>
  <c r="AP13" i="385"/>
  <c r="AS13" i="385" s="1"/>
  <c r="AH13" i="385"/>
  <c r="AD13" i="385"/>
  <c r="Y13" i="385"/>
  <c r="Z43" i="385"/>
  <c r="J13" i="385"/>
  <c r="Z15" i="385" s="1"/>
  <c r="AT12" i="385"/>
  <c r="AP12" i="385"/>
  <c r="AS12" i="385" s="1"/>
  <c r="AH12" i="385"/>
  <c r="AD12" i="385"/>
  <c r="Y12" i="385"/>
  <c r="Z42" i="385"/>
  <c r="J12" i="385"/>
  <c r="Z14" i="385" s="1"/>
  <c r="AT11" i="385"/>
  <c r="AP11" i="385"/>
  <c r="AS11" i="385" s="1"/>
  <c r="AH11" i="385"/>
  <c r="AD11" i="385"/>
  <c r="Y11" i="385"/>
  <c r="Z41" i="385"/>
  <c r="J11" i="385"/>
  <c r="Z13" i="385" s="1"/>
  <c r="AT10" i="385"/>
  <c r="AP10" i="385"/>
  <c r="AS10" i="385" s="1"/>
  <c r="AH10" i="385"/>
  <c r="AD10" i="385"/>
  <c r="Y10" i="385"/>
  <c r="Z40" i="385"/>
  <c r="J10" i="385"/>
  <c r="Z12" i="385" s="1"/>
  <c r="AT9" i="385"/>
  <c r="AP9" i="385"/>
  <c r="AS9" i="385" s="1"/>
  <c r="AH9" i="385"/>
  <c r="AD9" i="385"/>
  <c r="Y9" i="385"/>
  <c r="Z39" i="385"/>
  <c r="J9" i="385"/>
  <c r="Z11" i="385" s="1"/>
  <c r="AT8" i="385"/>
  <c r="AP8" i="385"/>
  <c r="AS8" i="385" s="1"/>
  <c r="AH8" i="385"/>
  <c r="AD8" i="385"/>
  <c r="Y8" i="385"/>
  <c r="Z38" i="385"/>
  <c r="J8" i="385"/>
  <c r="Z10" i="385" s="1"/>
  <c r="AT7" i="385"/>
  <c r="AP7" i="385"/>
  <c r="AS7" i="385" s="1"/>
  <c r="Z37" i="385"/>
  <c r="J7" i="385"/>
  <c r="Z9" i="385" s="1"/>
  <c r="AT6" i="385"/>
  <c r="AP6" i="385"/>
  <c r="AS6" i="385" s="1"/>
  <c r="Z36" i="385"/>
  <c r="J6" i="385"/>
  <c r="Z8" i="385" s="1"/>
  <c r="Y78" i="384"/>
  <c r="Y77" i="384"/>
  <c r="Y76" i="384"/>
  <c r="AH75" i="384"/>
  <c r="AD75" i="384"/>
  <c r="Y75" i="384"/>
  <c r="AH74" i="384"/>
  <c r="AD74" i="384"/>
  <c r="Y74" i="384"/>
  <c r="AH73" i="384"/>
  <c r="AD73" i="384"/>
  <c r="Y73" i="384"/>
  <c r="AH72" i="384"/>
  <c r="AD72" i="384"/>
  <c r="Y72" i="384"/>
  <c r="AH71" i="384"/>
  <c r="AD71" i="384"/>
  <c r="Y71" i="384"/>
  <c r="AH70" i="384"/>
  <c r="AD70" i="384"/>
  <c r="Y70" i="384"/>
  <c r="AH69" i="384"/>
  <c r="AD69" i="384"/>
  <c r="Y69" i="384"/>
  <c r="AH68" i="384"/>
  <c r="AD68" i="384"/>
  <c r="Y68" i="384"/>
  <c r="AH67" i="384"/>
  <c r="AD67" i="384"/>
  <c r="Y67" i="384"/>
  <c r="AH66" i="384"/>
  <c r="AD66" i="384"/>
  <c r="Y66" i="384"/>
  <c r="Y65" i="384"/>
  <c r="Y64" i="384"/>
  <c r="Y63" i="384"/>
  <c r="AH62" i="384"/>
  <c r="AD62" i="384"/>
  <c r="Y62" i="384"/>
  <c r="AH61" i="384"/>
  <c r="AD61" i="384"/>
  <c r="Y61" i="384"/>
  <c r="AH60" i="384"/>
  <c r="AD60" i="384"/>
  <c r="Y60" i="384"/>
  <c r="AH59" i="384"/>
  <c r="AD59" i="384"/>
  <c r="Y59" i="384"/>
  <c r="AH58" i="384"/>
  <c r="AD58" i="384"/>
  <c r="Y58" i="384"/>
  <c r="AH57" i="384"/>
  <c r="AD57" i="384"/>
  <c r="Y57" i="384"/>
  <c r="AH56" i="384"/>
  <c r="AD56" i="384"/>
  <c r="Y56" i="384"/>
  <c r="AH55" i="384"/>
  <c r="AD55" i="384"/>
  <c r="Y55" i="384"/>
  <c r="AH54" i="384"/>
  <c r="AD54" i="384"/>
  <c r="Y54" i="384"/>
  <c r="AH53" i="384"/>
  <c r="AD53" i="384"/>
  <c r="Y53" i="384"/>
  <c r="AH52" i="384"/>
  <c r="AD52" i="384"/>
  <c r="Y52" i="384"/>
  <c r="AH51" i="384"/>
  <c r="AD51" i="384"/>
  <c r="Y51" i="384"/>
  <c r="AH50" i="384"/>
  <c r="AD50" i="384"/>
  <c r="Y50" i="384"/>
  <c r="AH49" i="384"/>
  <c r="AD49" i="384"/>
  <c r="Y49" i="384"/>
  <c r="AH48" i="384"/>
  <c r="AD48" i="384"/>
  <c r="Y48" i="384"/>
  <c r="AH47" i="384"/>
  <c r="AD47" i="384"/>
  <c r="Y47" i="384"/>
  <c r="AR46" i="384"/>
  <c r="AQ46" i="384"/>
  <c r="AH46" i="384"/>
  <c r="AD46" i="384"/>
  <c r="Y46" i="384"/>
  <c r="AR45" i="384"/>
  <c r="AQ45" i="384"/>
  <c r="AH45" i="384"/>
  <c r="AD45" i="384"/>
  <c r="Y45" i="384"/>
  <c r="AR44" i="384"/>
  <c r="AQ44" i="384"/>
  <c r="AH44" i="384"/>
  <c r="AD44" i="384"/>
  <c r="Y44" i="384"/>
  <c r="AR43" i="384"/>
  <c r="AQ43" i="384"/>
  <c r="AH43" i="384"/>
  <c r="AD43" i="384"/>
  <c r="Y43" i="384"/>
  <c r="AR42" i="384"/>
  <c r="AQ42" i="384"/>
  <c r="AH42" i="384"/>
  <c r="AD42" i="384"/>
  <c r="Y42" i="384"/>
  <c r="AR41" i="384"/>
  <c r="AQ41" i="384"/>
  <c r="AH41" i="384"/>
  <c r="AD41" i="384"/>
  <c r="Y41" i="384"/>
  <c r="AR40" i="384"/>
  <c r="AQ40" i="384"/>
  <c r="AH40" i="384"/>
  <c r="AD40" i="384"/>
  <c r="Y40" i="384"/>
  <c r="AH39" i="384"/>
  <c r="AD39" i="384"/>
  <c r="Y39" i="384"/>
  <c r="C39" i="384"/>
  <c r="AY33" i="249" s="1"/>
  <c r="Y38" i="384"/>
  <c r="Y37" i="384"/>
  <c r="AR36" i="384"/>
  <c r="Y36" i="384"/>
  <c r="C36" i="384"/>
  <c r="AT33" i="249" s="1"/>
  <c r="AR35" i="384"/>
  <c r="AH35" i="384"/>
  <c r="AD35" i="384"/>
  <c r="Y35" i="384"/>
  <c r="AR34" i="384"/>
  <c r="AH34" i="384"/>
  <c r="AD34" i="384"/>
  <c r="Y34" i="384"/>
  <c r="AR33" i="384"/>
  <c r="AH33" i="384"/>
  <c r="AD33" i="384"/>
  <c r="Y33" i="384"/>
  <c r="J33" i="384"/>
  <c r="Z35" i="384" s="1"/>
  <c r="AR32" i="384"/>
  <c r="AH32" i="384"/>
  <c r="AD32" i="384"/>
  <c r="Y32" i="384"/>
  <c r="J32" i="384"/>
  <c r="Z34" i="384" s="1"/>
  <c r="AR31" i="384"/>
  <c r="AH31" i="384"/>
  <c r="AD31" i="384"/>
  <c r="Y31" i="384"/>
  <c r="J31" i="384"/>
  <c r="Z33" i="384" s="1"/>
  <c r="AR30" i="384"/>
  <c r="AH30" i="384"/>
  <c r="AD30" i="384"/>
  <c r="Y30" i="384"/>
  <c r="J30" i="384"/>
  <c r="Z32" i="384" s="1"/>
  <c r="AH29" i="384"/>
  <c r="AD29" i="384"/>
  <c r="Y29" i="384"/>
  <c r="Z59" i="384"/>
  <c r="J29" i="384"/>
  <c r="Z31" i="384" s="1"/>
  <c r="AH28" i="384"/>
  <c r="AD28" i="384"/>
  <c r="Y28" i="384"/>
  <c r="Z58" i="384"/>
  <c r="J28" i="384"/>
  <c r="Z30" i="384" s="1"/>
  <c r="AH27" i="384"/>
  <c r="AD27" i="384"/>
  <c r="Y27" i="384"/>
  <c r="Z57" i="384"/>
  <c r="J27" i="384"/>
  <c r="Z29" i="384" s="1"/>
  <c r="AT26" i="384"/>
  <c r="AP26" i="384"/>
  <c r="AS26" i="384" s="1"/>
  <c r="AH26" i="384"/>
  <c r="AD26" i="384"/>
  <c r="Y26" i="384"/>
  <c r="Z56" i="384"/>
  <c r="J26" i="384"/>
  <c r="Z28" i="384" s="1"/>
  <c r="AT25" i="384"/>
  <c r="AP25" i="384"/>
  <c r="AS25" i="384" s="1"/>
  <c r="AH25" i="384"/>
  <c r="AD25" i="384"/>
  <c r="Y25" i="384"/>
  <c r="Z55" i="384"/>
  <c r="J25" i="384"/>
  <c r="Z27" i="384" s="1"/>
  <c r="AT24" i="384"/>
  <c r="AP24" i="384"/>
  <c r="AS24" i="384" s="1"/>
  <c r="AH24" i="384"/>
  <c r="AD24" i="384"/>
  <c r="Y24" i="384"/>
  <c r="Z54" i="384"/>
  <c r="J24" i="384"/>
  <c r="Z26" i="384" s="1"/>
  <c r="AT23" i="384"/>
  <c r="AP23" i="384"/>
  <c r="AS23" i="384" s="1"/>
  <c r="AH23" i="384"/>
  <c r="AD23" i="384"/>
  <c r="Y23" i="384"/>
  <c r="Z53" i="384"/>
  <c r="J23" i="384"/>
  <c r="Z25" i="384" s="1"/>
  <c r="AT22" i="384"/>
  <c r="AP22" i="384"/>
  <c r="AS22" i="384" s="1"/>
  <c r="AH22" i="384"/>
  <c r="AD22" i="384"/>
  <c r="Y22" i="384"/>
  <c r="Z52" i="384"/>
  <c r="J22" i="384"/>
  <c r="Z24" i="384" s="1"/>
  <c r="AT21" i="384"/>
  <c r="AP21" i="384"/>
  <c r="AS21" i="384" s="1"/>
  <c r="AH21" i="384"/>
  <c r="AD21" i="384"/>
  <c r="Y21" i="384"/>
  <c r="Z51" i="384"/>
  <c r="J21" i="384"/>
  <c r="Z23" i="384" s="1"/>
  <c r="AT20" i="384"/>
  <c r="AP20" i="384"/>
  <c r="AS20" i="384" s="1"/>
  <c r="AH20" i="384"/>
  <c r="AD20" i="384"/>
  <c r="Y20" i="384"/>
  <c r="Z50" i="384"/>
  <c r="J20" i="384"/>
  <c r="Z22" i="384" s="1"/>
  <c r="AT19" i="384"/>
  <c r="AP19" i="384"/>
  <c r="AS19" i="384" s="1"/>
  <c r="AH19" i="384"/>
  <c r="AD19" i="384"/>
  <c r="Y19" i="384"/>
  <c r="Z49" i="384"/>
  <c r="J19" i="384"/>
  <c r="Z21" i="384" s="1"/>
  <c r="AT18" i="384"/>
  <c r="AP18" i="384"/>
  <c r="AS18" i="384" s="1"/>
  <c r="AH18" i="384"/>
  <c r="AD18" i="384"/>
  <c r="Y18" i="384"/>
  <c r="Z48" i="384"/>
  <c r="J18" i="384"/>
  <c r="Z20" i="384" s="1"/>
  <c r="AT17" i="384"/>
  <c r="AP17" i="384"/>
  <c r="AS17" i="384" s="1"/>
  <c r="AH17" i="384"/>
  <c r="AD17" i="384"/>
  <c r="Y17" i="384"/>
  <c r="Z47" i="384"/>
  <c r="J17" i="384"/>
  <c r="Z19" i="384" s="1"/>
  <c r="AT16" i="384"/>
  <c r="AP16" i="384"/>
  <c r="AS16" i="384" s="1"/>
  <c r="AH16" i="384"/>
  <c r="AD16" i="384"/>
  <c r="Y16" i="384"/>
  <c r="Z46" i="384"/>
  <c r="J16" i="384"/>
  <c r="Z18" i="384" s="1"/>
  <c r="AT15" i="384"/>
  <c r="AP15" i="384"/>
  <c r="AS15" i="384" s="1"/>
  <c r="AH15" i="384"/>
  <c r="AD15" i="384"/>
  <c r="Y15" i="384"/>
  <c r="Z45" i="384"/>
  <c r="J15" i="384"/>
  <c r="Z17" i="384" s="1"/>
  <c r="AT14" i="384"/>
  <c r="AP14" i="384"/>
  <c r="AS14" i="384" s="1"/>
  <c r="AH14" i="384"/>
  <c r="AD14" i="384"/>
  <c r="Y14" i="384"/>
  <c r="Z44" i="384"/>
  <c r="J14" i="384"/>
  <c r="Z16" i="384" s="1"/>
  <c r="AT13" i="384"/>
  <c r="AP13" i="384"/>
  <c r="AS13" i="384" s="1"/>
  <c r="AH13" i="384"/>
  <c r="AD13" i="384"/>
  <c r="Y13" i="384"/>
  <c r="Z43" i="384"/>
  <c r="J13" i="384"/>
  <c r="Z15" i="384" s="1"/>
  <c r="AT12" i="384"/>
  <c r="AP12" i="384"/>
  <c r="AS12" i="384" s="1"/>
  <c r="AH12" i="384"/>
  <c r="AD12" i="384"/>
  <c r="Y12" i="384"/>
  <c r="Z42" i="384"/>
  <c r="J12" i="384"/>
  <c r="Z14" i="384" s="1"/>
  <c r="AT11" i="384"/>
  <c r="AP11" i="384"/>
  <c r="AS11" i="384" s="1"/>
  <c r="AH11" i="384"/>
  <c r="AD11" i="384"/>
  <c r="Y11" i="384"/>
  <c r="Z41" i="384"/>
  <c r="J11" i="384"/>
  <c r="Z13" i="384" s="1"/>
  <c r="AT10" i="384"/>
  <c r="AP10" i="384"/>
  <c r="AS10" i="384" s="1"/>
  <c r="AH10" i="384"/>
  <c r="AD10" i="384"/>
  <c r="Y10" i="384"/>
  <c r="Z40" i="384"/>
  <c r="J10" i="384"/>
  <c r="Z12" i="384" s="1"/>
  <c r="AT9" i="384"/>
  <c r="AP9" i="384"/>
  <c r="AS9" i="384" s="1"/>
  <c r="AH9" i="384"/>
  <c r="AD9" i="384"/>
  <c r="Y9" i="384"/>
  <c r="Z39" i="384"/>
  <c r="J9" i="384"/>
  <c r="Z11" i="384" s="1"/>
  <c r="AT8" i="384"/>
  <c r="AP8" i="384"/>
  <c r="AS8" i="384" s="1"/>
  <c r="AH8" i="384"/>
  <c r="AD8" i="384"/>
  <c r="Y8" i="384"/>
  <c r="Z38" i="384"/>
  <c r="J8" i="384"/>
  <c r="Z10" i="384" s="1"/>
  <c r="AT7" i="384"/>
  <c r="AP7" i="384"/>
  <c r="AS7" i="384" s="1"/>
  <c r="Z37" i="384"/>
  <c r="J7" i="384"/>
  <c r="Z9" i="384" s="1"/>
  <c r="AT6" i="384"/>
  <c r="AP6" i="384"/>
  <c r="AS6" i="384" s="1"/>
  <c r="J6" i="384"/>
  <c r="Z8" i="384" s="1"/>
  <c r="C5" i="384"/>
  <c r="AO33" i="249" s="1"/>
  <c r="Y78" i="383"/>
  <c r="Y77" i="383"/>
  <c r="Y76" i="383"/>
  <c r="AH75" i="383"/>
  <c r="AD75" i="383"/>
  <c r="Y75" i="383"/>
  <c r="AH74" i="383"/>
  <c r="AD74" i="383"/>
  <c r="Y74" i="383"/>
  <c r="AH73" i="383"/>
  <c r="AD73" i="383"/>
  <c r="Y73" i="383"/>
  <c r="AH72" i="383"/>
  <c r="AD72" i="383"/>
  <c r="Y72" i="383"/>
  <c r="AH71" i="383"/>
  <c r="AD71" i="383"/>
  <c r="Y71" i="383"/>
  <c r="AH70" i="383"/>
  <c r="AD70" i="383"/>
  <c r="Y70" i="383"/>
  <c r="AH69" i="383"/>
  <c r="AD69" i="383"/>
  <c r="Y69" i="383"/>
  <c r="AH68" i="383"/>
  <c r="AD68" i="383"/>
  <c r="Y68" i="383"/>
  <c r="AH67" i="383"/>
  <c r="AD67" i="383"/>
  <c r="Y67" i="383"/>
  <c r="AH66" i="383"/>
  <c r="AD66" i="383"/>
  <c r="Y66" i="383"/>
  <c r="Y65" i="383"/>
  <c r="Y64" i="383"/>
  <c r="Y63" i="383"/>
  <c r="AH62" i="383"/>
  <c r="AD62" i="383"/>
  <c r="Y62" i="383"/>
  <c r="AH61" i="383"/>
  <c r="AD61" i="383"/>
  <c r="Y61" i="383"/>
  <c r="AH60" i="383"/>
  <c r="AD60" i="383"/>
  <c r="Y60" i="383"/>
  <c r="AH59" i="383"/>
  <c r="AD59" i="383"/>
  <c r="Y59" i="383"/>
  <c r="AH58" i="383"/>
  <c r="AD58" i="383"/>
  <c r="Y58" i="383"/>
  <c r="AH57" i="383"/>
  <c r="AD57" i="383"/>
  <c r="Y57" i="383"/>
  <c r="AH56" i="383"/>
  <c r="AD56" i="383"/>
  <c r="Y56" i="383"/>
  <c r="AH55" i="383"/>
  <c r="AD55" i="383"/>
  <c r="Y55" i="383"/>
  <c r="AH54" i="383"/>
  <c r="AD54" i="383"/>
  <c r="Y54" i="383"/>
  <c r="AH53" i="383"/>
  <c r="AD53" i="383"/>
  <c r="Y53" i="383"/>
  <c r="AH52" i="383"/>
  <c r="AD52" i="383"/>
  <c r="Y52" i="383"/>
  <c r="AH51" i="383"/>
  <c r="AD51" i="383"/>
  <c r="Y51" i="383"/>
  <c r="AH50" i="383"/>
  <c r="AD50" i="383"/>
  <c r="Y50" i="383"/>
  <c r="AH49" i="383"/>
  <c r="AD49" i="383"/>
  <c r="Y49" i="383"/>
  <c r="AH48" i="383"/>
  <c r="AD48" i="383"/>
  <c r="Y48" i="383"/>
  <c r="AH47" i="383"/>
  <c r="AD47" i="383"/>
  <c r="Y47" i="383"/>
  <c r="AR46" i="383"/>
  <c r="AQ46" i="383"/>
  <c r="AH46" i="383"/>
  <c r="AD46" i="383"/>
  <c r="Y46" i="383"/>
  <c r="AR45" i="383"/>
  <c r="AQ45" i="383"/>
  <c r="AH45" i="383"/>
  <c r="AD45" i="383"/>
  <c r="Y45" i="383"/>
  <c r="AR44" i="383"/>
  <c r="AQ44" i="383"/>
  <c r="AH44" i="383"/>
  <c r="AD44" i="383"/>
  <c r="Y44" i="383"/>
  <c r="AR43" i="383"/>
  <c r="AQ43" i="383"/>
  <c r="AH43" i="383"/>
  <c r="AD43" i="383"/>
  <c r="Y43" i="383"/>
  <c r="AR42" i="383"/>
  <c r="AQ42" i="383"/>
  <c r="AH42" i="383"/>
  <c r="AD42" i="383"/>
  <c r="Y42" i="383"/>
  <c r="AR41" i="383"/>
  <c r="AQ41" i="383"/>
  <c r="AH41" i="383"/>
  <c r="AD41" i="383"/>
  <c r="Y41" i="383"/>
  <c r="AR40" i="383"/>
  <c r="AQ40" i="383"/>
  <c r="AS40" i="383" s="1"/>
  <c r="AH40" i="383"/>
  <c r="AD40" i="383"/>
  <c r="Y40" i="383"/>
  <c r="AH39" i="383"/>
  <c r="AD39" i="383"/>
  <c r="Y39" i="383"/>
  <c r="C39" i="383"/>
  <c r="AY32" i="249" s="1"/>
  <c r="Y38" i="383"/>
  <c r="Y37" i="383"/>
  <c r="AR36" i="383"/>
  <c r="Y36" i="383"/>
  <c r="C36" i="383"/>
  <c r="AR35" i="383"/>
  <c r="AH35" i="383"/>
  <c r="AD35" i="383"/>
  <c r="Y35" i="383"/>
  <c r="AR34" i="383"/>
  <c r="AH34" i="383"/>
  <c r="AD34" i="383"/>
  <c r="Y34" i="383"/>
  <c r="AR33" i="383"/>
  <c r="AH33" i="383"/>
  <c r="AD33" i="383"/>
  <c r="Y33" i="383"/>
  <c r="J33" i="383"/>
  <c r="Z35" i="383" s="1"/>
  <c r="AR32" i="383"/>
  <c r="AH32" i="383"/>
  <c r="AD32" i="383"/>
  <c r="Y32" i="383"/>
  <c r="J32" i="383"/>
  <c r="Z34" i="383" s="1"/>
  <c r="AR31" i="383"/>
  <c r="AH31" i="383"/>
  <c r="AD31" i="383"/>
  <c r="Y31" i="383"/>
  <c r="J31" i="383"/>
  <c r="Z33" i="383" s="1"/>
  <c r="AR30" i="383"/>
  <c r="AH30" i="383"/>
  <c r="AD30" i="383"/>
  <c r="Y30" i="383"/>
  <c r="J30" i="383"/>
  <c r="Z32" i="383" s="1"/>
  <c r="AH29" i="383"/>
  <c r="AD29" i="383"/>
  <c r="Y29" i="383"/>
  <c r="Z59" i="383"/>
  <c r="J29" i="383"/>
  <c r="Z31" i="383" s="1"/>
  <c r="AH28" i="383"/>
  <c r="AD28" i="383"/>
  <c r="Y28" i="383"/>
  <c r="Z58" i="383"/>
  <c r="J28" i="383"/>
  <c r="Z30" i="383" s="1"/>
  <c r="AH27" i="383"/>
  <c r="AD27" i="383"/>
  <c r="Y27" i="383"/>
  <c r="Z57" i="383"/>
  <c r="J27" i="383"/>
  <c r="Z29" i="383" s="1"/>
  <c r="AT26" i="383"/>
  <c r="AP26" i="383"/>
  <c r="AS26" i="383" s="1"/>
  <c r="AH26" i="383"/>
  <c r="AD26" i="383"/>
  <c r="Y26" i="383"/>
  <c r="Z56" i="383"/>
  <c r="J26" i="383"/>
  <c r="Z28" i="383" s="1"/>
  <c r="AT25" i="383"/>
  <c r="AP25" i="383"/>
  <c r="AS25" i="383" s="1"/>
  <c r="AH25" i="383"/>
  <c r="AD25" i="383"/>
  <c r="Y25" i="383"/>
  <c r="Z55" i="383"/>
  <c r="J25" i="383"/>
  <c r="Z27" i="383" s="1"/>
  <c r="AT24" i="383"/>
  <c r="AP24" i="383"/>
  <c r="AS24" i="383" s="1"/>
  <c r="AH24" i="383"/>
  <c r="AD24" i="383"/>
  <c r="Y24" i="383"/>
  <c r="Z54" i="383"/>
  <c r="J24" i="383"/>
  <c r="Z26" i="383" s="1"/>
  <c r="AT23" i="383"/>
  <c r="AP23" i="383"/>
  <c r="AS23" i="383" s="1"/>
  <c r="AH23" i="383"/>
  <c r="AD23" i="383"/>
  <c r="Y23" i="383"/>
  <c r="Z53" i="383"/>
  <c r="J23" i="383"/>
  <c r="Z25" i="383" s="1"/>
  <c r="AT22" i="383"/>
  <c r="AP22" i="383"/>
  <c r="AS22" i="383" s="1"/>
  <c r="AH22" i="383"/>
  <c r="AD22" i="383"/>
  <c r="Y22" i="383"/>
  <c r="Z52" i="383"/>
  <c r="J22" i="383"/>
  <c r="Z24" i="383" s="1"/>
  <c r="AT21" i="383"/>
  <c r="AP21" i="383"/>
  <c r="AS21" i="383" s="1"/>
  <c r="AH21" i="383"/>
  <c r="AD21" i="383"/>
  <c r="Y21" i="383"/>
  <c r="Z51" i="383"/>
  <c r="J21" i="383"/>
  <c r="Z23" i="383" s="1"/>
  <c r="AT20" i="383"/>
  <c r="AP20" i="383"/>
  <c r="AS20" i="383" s="1"/>
  <c r="AH20" i="383"/>
  <c r="AD20" i="383"/>
  <c r="Y20" i="383"/>
  <c r="Z50" i="383"/>
  <c r="J20" i="383"/>
  <c r="Z22" i="383" s="1"/>
  <c r="AT19" i="383"/>
  <c r="AP19" i="383"/>
  <c r="AS19" i="383" s="1"/>
  <c r="AH19" i="383"/>
  <c r="AD19" i="383"/>
  <c r="Y19" i="383"/>
  <c r="Z49" i="383"/>
  <c r="J19" i="383"/>
  <c r="Z21" i="383" s="1"/>
  <c r="AT18" i="383"/>
  <c r="AP18" i="383"/>
  <c r="AS18" i="383" s="1"/>
  <c r="AH18" i="383"/>
  <c r="AD18" i="383"/>
  <c r="Y18" i="383"/>
  <c r="Z48" i="383"/>
  <c r="J18" i="383"/>
  <c r="Z20" i="383" s="1"/>
  <c r="AT17" i="383"/>
  <c r="AP17" i="383"/>
  <c r="AS17" i="383" s="1"/>
  <c r="AH17" i="383"/>
  <c r="AD17" i="383"/>
  <c r="Y17" i="383"/>
  <c r="Z47" i="383"/>
  <c r="J17" i="383"/>
  <c r="Z19" i="383" s="1"/>
  <c r="AT16" i="383"/>
  <c r="AP16" i="383"/>
  <c r="AS16" i="383" s="1"/>
  <c r="AH16" i="383"/>
  <c r="AD16" i="383"/>
  <c r="Y16" i="383"/>
  <c r="Z46" i="383"/>
  <c r="J16" i="383"/>
  <c r="Z18" i="383" s="1"/>
  <c r="AT15" i="383"/>
  <c r="AP15" i="383"/>
  <c r="AS15" i="383" s="1"/>
  <c r="AH15" i="383"/>
  <c r="AD15" i="383"/>
  <c r="Y15" i="383"/>
  <c r="Z45" i="383"/>
  <c r="J15" i="383"/>
  <c r="Z17" i="383" s="1"/>
  <c r="AT14" i="383"/>
  <c r="AP14" i="383"/>
  <c r="AS14" i="383" s="1"/>
  <c r="AH14" i="383"/>
  <c r="AD14" i="383"/>
  <c r="Y14" i="383"/>
  <c r="Z44" i="383"/>
  <c r="J14" i="383"/>
  <c r="Z16" i="383" s="1"/>
  <c r="AT13" i="383"/>
  <c r="AP13" i="383"/>
  <c r="AS13" i="383" s="1"/>
  <c r="AH13" i="383"/>
  <c r="AD13" i="383"/>
  <c r="Y13" i="383"/>
  <c r="Z43" i="383"/>
  <c r="J13" i="383"/>
  <c r="Z15" i="383" s="1"/>
  <c r="AT12" i="383"/>
  <c r="AP12" i="383"/>
  <c r="AS12" i="383" s="1"/>
  <c r="AH12" i="383"/>
  <c r="AD12" i="383"/>
  <c r="Y12" i="383"/>
  <c r="Z42" i="383"/>
  <c r="J12" i="383"/>
  <c r="Z14" i="383" s="1"/>
  <c r="AT11" i="383"/>
  <c r="AP11" i="383"/>
  <c r="AS11" i="383" s="1"/>
  <c r="AH11" i="383"/>
  <c r="AD11" i="383"/>
  <c r="Y11" i="383"/>
  <c r="Z41" i="383"/>
  <c r="J11" i="383"/>
  <c r="Z13" i="383" s="1"/>
  <c r="AT10" i="383"/>
  <c r="AP10" i="383"/>
  <c r="AS10" i="383" s="1"/>
  <c r="AH10" i="383"/>
  <c r="AD10" i="383"/>
  <c r="Y10" i="383"/>
  <c r="Z40" i="383"/>
  <c r="J10" i="383"/>
  <c r="Z12" i="383" s="1"/>
  <c r="AT9" i="383"/>
  <c r="AP9" i="383"/>
  <c r="AS9" i="383" s="1"/>
  <c r="AH9" i="383"/>
  <c r="AD9" i="383"/>
  <c r="Y9" i="383"/>
  <c r="Z39" i="383"/>
  <c r="J9" i="383"/>
  <c r="Z11" i="383" s="1"/>
  <c r="AT8" i="383"/>
  <c r="AP8" i="383"/>
  <c r="AS8" i="383" s="1"/>
  <c r="AH8" i="383"/>
  <c r="AD8" i="383"/>
  <c r="Y8" i="383"/>
  <c r="Z38" i="383"/>
  <c r="J8" i="383"/>
  <c r="Z10" i="383" s="1"/>
  <c r="AT7" i="383"/>
  <c r="AP7" i="383"/>
  <c r="AS7" i="383" s="1"/>
  <c r="Z37" i="383"/>
  <c r="J7" i="383"/>
  <c r="Z9" i="383" s="1"/>
  <c r="AT6" i="383"/>
  <c r="AP6" i="383"/>
  <c r="AS6" i="383" s="1"/>
  <c r="J6" i="383"/>
  <c r="Z8" i="383" s="1"/>
  <c r="Y78" i="382"/>
  <c r="Y77" i="382"/>
  <c r="Y76" i="382"/>
  <c r="AH75" i="382"/>
  <c r="AD75" i="382"/>
  <c r="Y75" i="382"/>
  <c r="AH74" i="382"/>
  <c r="AD74" i="382"/>
  <c r="Y74" i="382"/>
  <c r="AH73" i="382"/>
  <c r="AD73" i="382"/>
  <c r="Y73" i="382"/>
  <c r="AH72" i="382"/>
  <c r="AD72" i="382"/>
  <c r="Y72" i="382"/>
  <c r="AH71" i="382"/>
  <c r="AD71" i="382"/>
  <c r="Y71" i="382"/>
  <c r="AH70" i="382"/>
  <c r="AD70" i="382"/>
  <c r="Y70" i="382"/>
  <c r="AH69" i="382"/>
  <c r="AD69" i="382"/>
  <c r="Y69" i="382"/>
  <c r="AH68" i="382"/>
  <c r="AD68" i="382"/>
  <c r="Y68" i="382"/>
  <c r="AH67" i="382"/>
  <c r="AD67" i="382"/>
  <c r="Y67" i="382"/>
  <c r="AH66" i="382"/>
  <c r="AD66" i="382"/>
  <c r="Y66" i="382"/>
  <c r="Y65" i="382"/>
  <c r="Y64" i="382"/>
  <c r="Y63" i="382"/>
  <c r="AH62" i="382"/>
  <c r="AD62" i="382"/>
  <c r="Y62" i="382"/>
  <c r="AH61" i="382"/>
  <c r="AD61" i="382"/>
  <c r="Y61" i="382"/>
  <c r="AH60" i="382"/>
  <c r="AD60" i="382"/>
  <c r="Y60" i="382"/>
  <c r="AH59" i="382"/>
  <c r="AD59" i="382"/>
  <c r="Y59" i="382"/>
  <c r="AH58" i="382"/>
  <c r="AD58" i="382"/>
  <c r="Y58" i="382"/>
  <c r="AH57" i="382"/>
  <c r="AD57" i="382"/>
  <c r="Y57" i="382"/>
  <c r="AH56" i="382"/>
  <c r="AD56" i="382"/>
  <c r="Y56" i="382"/>
  <c r="AH55" i="382"/>
  <c r="AD55" i="382"/>
  <c r="Y55" i="382"/>
  <c r="AH54" i="382"/>
  <c r="AD54" i="382"/>
  <c r="Y54" i="382"/>
  <c r="AH53" i="382"/>
  <c r="AD53" i="382"/>
  <c r="Y53" i="382"/>
  <c r="AH52" i="382"/>
  <c r="AD52" i="382"/>
  <c r="Y52" i="382"/>
  <c r="AH51" i="382"/>
  <c r="AD51" i="382"/>
  <c r="Y51" i="382"/>
  <c r="AH50" i="382"/>
  <c r="AD50" i="382"/>
  <c r="Y50" i="382"/>
  <c r="AH49" i="382"/>
  <c r="AD49" i="382"/>
  <c r="Y49" i="382"/>
  <c r="AH48" i="382"/>
  <c r="AD48" i="382"/>
  <c r="Y48" i="382"/>
  <c r="AH47" i="382"/>
  <c r="AD47" i="382"/>
  <c r="Y47" i="382"/>
  <c r="AR46" i="382"/>
  <c r="AQ46" i="382"/>
  <c r="AH46" i="382"/>
  <c r="AD46" i="382"/>
  <c r="Y46" i="382"/>
  <c r="AR45" i="382"/>
  <c r="AQ45" i="382"/>
  <c r="AH45" i="382"/>
  <c r="AD45" i="382"/>
  <c r="Y45" i="382"/>
  <c r="AR44" i="382"/>
  <c r="AQ44" i="382"/>
  <c r="AH44" i="382"/>
  <c r="AD44" i="382"/>
  <c r="Y44" i="382"/>
  <c r="AR43" i="382"/>
  <c r="AQ43" i="382"/>
  <c r="AH43" i="382"/>
  <c r="AD43" i="382"/>
  <c r="Y43" i="382"/>
  <c r="AR42" i="382"/>
  <c r="AQ42" i="382"/>
  <c r="AH42" i="382"/>
  <c r="AD42" i="382"/>
  <c r="Y42" i="382"/>
  <c r="AR41" i="382"/>
  <c r="AQ41" i="382"/>
  <c r="AH41" i="382"/>
  <c r="AD41" i="382"/>
  <c r="Y41" i="382"/>
  <c r="AR40" i="382"/>
  <c r="AQ40" i="382"/>
  <c r="AH40" i="382"/>
  <c r="AD40" i="382"/>
  <c r="Y40" i="382"/>
  <c r="AH39" i="382"/>
  <c r="AD39" i="382"/>
  <c r="Y39" i="382"/>
  <c r="C39" i="382"/>
  <c r="AY31" i="249" s="1"/>
  <c r="Y38" i="382"/>
  <c r="Y37" i="382"/>
  <c r="AR36" i="382"/>
  <c r="Y36" i="382"/>
  <c r="C36" i="382"/>
  <c r="AR35" i="382"/>
  <c r="AH35" i="382"/>
  <c r="AD35" i="382"/>
  <c r="Y35" i="382"/>
  <c r="AR34" i="382"/>
  <c r="AH34" i="382"/>
  <c r="AD34" i="382"/>
  <c r="Y34" i="382"/>
  <c r="AR33" i="382"/>
  <c r="AH33" i="382"/>
  <c r="AD33" i="382"/>
  <c r="Y33" i="382"/>
  <c r="J33" i="382"/>
  <c r="Z35" i="382" s="1"/>
  <c r="AR32" i="382"/>
  <c r="AH32" i="382"/>
  <c r="AD32" i="382"/>
  <c r="Y32" i="382"/>
  <c r="J32" i="382"/>
  <c r="Z34" i="382" s="1"/>
  <c r="AR31" i="382"/>
  <c r="AH31" i="382"/>
  <c r="AD31" i="382"/>
  <c r="Y31" i="382"/>
  <c r="J31" i="382"/>
  <c r="Z33" i="382" s="1"/>
  <c r="AR30" i="382"/>
  <c r="AH30" i="382"/>
  <c r="AD30" i="382"/>
  <c r="Y30" i="382"/>
  <c r="J30" i="382"/>
  <c r="Z32" i="382" s="1"/>
  <c r="AH29" i="382"/>
  <c r="AD29" i="382"/>
  <c r="Y29" i="382"/>
  <c r="Z59" i="382"/>
  <c r="J29" i="382"/>
  <c r="Z31" i="382" s="1"/>
  <c r="AH28" i="382"/>
  <c r="AD28" i="382"/>
  <c r="Y28" i="382"/>
  <c r="Z58" i="382"/>
  <c r="J28" i="382"/>
  <c r="Z30" i="382" s="1"/>
  <c r="AH27" i="382"/>
  <c r="AD27" i="382"/>
  <c r="Y27" i="382"/>
  <c r="Z57" i="382"/>
  <c r="J27" i="382"/>
  <c r="Z29" i="382" s="1"/>
  <c r="AT26" i="382"/>
  <c r="AP26" i="382"/>
  <c r="AS26" i="382" s="1"/>
  <c r="AH26" i="382"/>
  <c r="AD26" i="382"/>
  <c r="Y26" i="382"/>
  <c r="Z56" i="382"/>
  <c r="J26" i="382"/>
  <c r="Z28" i="382" s="1"/>
  <c r="AT25" i="382"/>
  <c r="AP25" i="382"/>
  <c r="AS25" i="382" s="1"/>
  <c r="AH25" i="382"/>
  <c r="AD25" i="382"/>
  <c r="Y25" i="382"/>
  <c r="Z55" i="382"/>
  <c r="J25" i="382"/>
  <c r="Z27" i="382" s="1"/>
  <c r="AT24" i="382"/>
  <c r="AP24" i="382"/>
  <c r="AS24" i="382" s="1"/>
  <c r="AH24" i="382"/>
  <c r="AD24" i="382"/>
  <c r="Y24" i="382"/>
  <c r="Z54" i="382"/>
  <c r="J24" i="382"/>
  <c r="Z26" i="382" s="1"/>
  <c r="AT23" i="382"/>
  <c r="AP23" i="382"/>
  <c r="AS23" i="382" s="1"/>
  <c r="AH23" i="382"/>
  <c r="AD23" i="382"/>
  <c r="Y23" i="382"/>
  <c r="Z53" i="382"/>
  <c r="J23" i="382"/>
  <c r="Z25" i="382" s="1"/>
  <c r="AT22" i="382"/>
  <c r="AP22" i="382"/>
  <c r="AS22" i="382" s="1"/>
  <c r="AH22" i="382"/>
  <c r="AD22" i="382"/>
  <c r="Y22" i="382"/>
  <c r="Z52" i="382"/>
  <c r="J22" i="382"/>
  <c r="Z24" i="382" s="1"/>
  <c r="AT21" i="382"/>
  <c r="AP21" i="382"/>
  <c r="AS21" i="382" s="1"/>
  <c r="AH21" i="382"/>
  <c r="AD21" i="382"/>
  <c r="Y21" i="382"/>
  <c r="Z51" i="382"/>
  <c r="J21" i="382"/>
  <c r="Z23" i="382" s="1"/>
  <c r="AT20" i="382"/>
  <c r="AP20" i="382"/>
  <c r="AS20" i="382" s="1"/>
  <c r="AH20" i="382"/>
  <c r="AD20" i="382"/>
  <c r="Y20" i="382"/>
  <c r="Z50" i="382"/>
  <c r="J20" i="382"/>
  <c r="Z22" i="382" s="1"/>
  <c r="AT19" i="382"/>
  <c r="AP19" i="382"/>
  <c r="AS19" i="382" s="1"/>
  <c r="AH19" i="382"/>
  <c r="AD19" i="382"/>
  <c r="Y19" i="382"/>
  <c r="Z49" i="382"/>
  <c r="J19" i="382"/>
  <c r="Z21" i="382" s="1"/>
  <c r="AT18" i="382"/>
  <c r="AP18" i="382"/>
  <c r="AS18" i="382" s="1"/>
  <c r="AH18" i="382"/>
  <c r="AD18" i="382"/>
  <c r="Y18" i="382"/>
  <c r="Z48" i="382"/>
  <c r="J18" i="382"/>
  <c r="Z20" i="382" s="1"/>
  <c r="AT17" i="382"/>
  <c r="AP17" i="382"/>
  <c r="AS17" i="382" s="1"/>
  <c r="AH17" i="382"/>
  <c r="AD17" i="382"/>
  <c r="Y17" i="382"/>
  <c r="Z47" i="382"/>
  <c r="J17" i="382"/>
  <c r="Z19" i="382" s="1"/>
  <c r="AT16" i="382"/>
  <c r="AP16" i="382"/>
  <c r="AS16" i="382" s="1"/>
  <c r="AH16" i="382"/>
  <c r="AD16" i="382"/>
  <c r="Y16" i="382"/>
  <c r="Z46" i="382"/>
  <c r="J16" i="382"/>
  <c r="Z18" i="382" s="1"/>
  <c r="AT15" i="382"/>
  <c r="AP15" i="382"/>
  <c r="AS15" i="382" s="1"/>
  <c r="AH15" i="382"/>
  <c r="AD15" i="382"/>
  <c r="Y15" i="382"/>
  <c r="Z45" i="382"/>
  <c r="J15" i="382"/>
  <c r="Z17" i="382" s="1"/>
  <c r="AT14" i="382"/>
  <c r="AP14" i="382"/>
  <c r="AS14" i="382" s="1"/>
  <c r="AH14" i="382"/>
  <c r="AD14" i="382"/>
  <c r="Y14" i="382"/>
  <c r="Z44" i="382"/>
  <c r="J14" i="382"/>
  <c r="Z16" i="382" s="1"/>
  <c r="AT13" i="382"/>
  <c r="AP13" i="382"/>
  <c r="AS13" i="382" s="1"/>
  <c r="AH13" i="382"/>
  <c r="AD13" i="382"/>
  <c r="Y13" i="382"/>
  <c r="Z43" i="382"/>
  <c r="J13" i="382"/>
  <c r="Z15" i="382" s="1"/>
  <c r="AT12" i="382"/>
  <c r="AP12" i="382"/>
  <c r="AS12" i="382" s="1"/>
  <c r="AH12" i="382"/>
  <c r="AD12" i="382"/>
  <c r="Y12" i="382"/>
  <c r="Z42" i="382"/>
  <c r="J12" i="382"/>
  <c r="Z14" i="382" s="1"/>
  <c r="AT11" i="382"/>
  <c r="AP11" i="382"/>
  <c r="AS11" i="382" s="1"/>
  <c r="AH11" i="382"/>
  <c r="AD11" i="382"/>
  <c r="Y11" i="382"/>
  <c r="Z41" i="382"/>
  <c r="J11" i="382"/>
  <c r="AT10" i="382"/>
  <c r="AP10" i="382"/>
  <c r="AS10" i="382" s="1"/>
  <c r="AH10" i="382"/>
  <c r="AD10" i="382"/>
  <c r="Y10" i="382"/>
  <c r="Z40" i="382"/>
  <c r="J10" i="382"/>
  <c r="Z12" i="382" s="1"/>
  <c r="AT9" i="382"/>
  <c r="AP9" i="382"/>
  <c r="AS9" i="382" s="1"/>
  <c r="AH9" i="382"/>
  <c r="AD9" i="382"/>
  <c r="Y9" i="382"/>
  <c r="Z39" i="382"/>
  <c r="J9" i="382"/>
  <c r="Z11" i="382" s="1"/>
  <c r="AT8" i="382"/>
  <c r="AP8" i="382"/>
  <c r="AS8" i="382" s="1"/>
  <c r="AH8" i="382"/>
  <c r="AD8" i="382"/>
  <c r="Y8" i="382"/>
  <c r="Z38" i="382"/>
  <c r="J8" i="382"/>
  <c r="Z10" i="382" s="1"/>
  <c r="AT7" i="382"/>
  <c r="AP7" i="382"/>
  <c r="AS7" i="382" s="1"/>
  <c r="Z37" i="382"/>
  <c r="J7" i="382"/>
  <c r="Z9" i="382" s="1"/>
  <c r="AT6" i="382"/>
  <c r="AP6" i="382"/>
  <c r="AS6" i="382" s="1"/>
  <c r="J6" i="382"/>
  <c r="Z8" i="382" s="1"/>
  <c r="Y78" i="381"/>
  <c r="Y77" i="381"/>
  <c r="Y76" i="381"/>
  <c r="AH75" i="381"/>
  <c r="AD75" i="381"/>
  <c r="Y75" i="381"/>
  <c r="AH74" i="381"/>
  <c r="AD74" i="381"/>
  <c r="Y74" i="381"/>
  <c r="AH73" i="381"/>
  <c r="AD73" i="381"/>
  <c r="Y73" i="381"/>
  <c r="AH72" i="381"/>
  <c r="AD72" i="381"/>
  <c r="Y72" i="381"/>
  <c r="AH71" i="381"/>
  <c r="AD71" i="381"/>
  <c r="Y71" i="381"/>
  <c r="AH70" i="381"/>
  <c r="AD70" i="381"/>
  <c r="Y70" i="381"/>
  <c r="AH69" i="381"/>
  <c r="AD69" i="381"/>
  <c r="Y69" i="381"/>
  <c r="AH68" i="381"/>
  <c r="AD68" i="381"/>
  <c r="Y68" i="381"/>
  <c r="AH67" i="381"/>
  <c r="AD67" i="381"/>
  <c r="Y67" i="381"/>
  <c r="AH66" i="381"/>
  <c r="AD66" i="381"/>
  <c r="Y66" i="381"/>
  <c r="Y65" i="381"/>
  <c r="Y64" i="381"/>
  <c r="Y63" i="381"/>
  <c r="AH62" i="381"/>
  <c r="AD62" i="381"/>
  <c r="Y62" i="381"/>
  <c r="AH61" i="381"/>
  <c r="AD61" i="381"/>
  <c r="Y61" i="381"/>
  <c r="AH60" i="381"/>
  <c r="AD60" i="381"/>
  <c r="Y60" i="381"/>
  <c r="AH59" i="381"/>
  <c r="AD59" i="381"/>
  <c r="Y59" i="381"/>
  <c r="AH58" i="381"/>
  <c r="AD58" i="381"/>
  <c r="Y58" i="381"/>
  <c r="AH57" i="381"/>
  <c r="AD57" i="381"/>
  <c r="Y57" i="381"/>
  <c r="AH56" i="381"/>
  <c r="AD56" i="381"/>
  <c r="Y56" i="381"/>
  <c r="AH55" i="381"/>
  <c r="AD55" i="381"/>
  <c r="Y55" i="381"/>
  <c r="AH54" i="381"/>
  <c r="AD54" i="381"/>
  <c r="Y54" i="381"/>
  <c r="AH53" i="381"/>
  <c r="AD53" i="381"/>
  <c r="Y53" i="381"/>
  <c r="AH52" i="381"/>
  <c r="AD52" i="381"/>
  <c r="Y52" i="381"/>
  <c r="AH51" i="381"/>
  <c r="AD51" i="381"/>
  <c r="Y51" i="381"/>
  <c r="AH50" i="381"/>
  <c r="AD50" i="381"/>
  <c r="Y50" i="381"/>
  <c r="AH49" i="381"/>
  <c r="AD49" i="381"/>
  <c r="Y49" i="381"/>
  <c r="AH48" i="381"/>
  <c r="AD48" i="381"/>
  <c r="Y48" i="381"/>
  <c r="AH47" i="381"/>
  <c r="AD47" i="381"/>
  <c r="Y47" i="381"/>
  <c r="AR46" i="381"/>
  <c r="AQ46" i="381"/>
  <c r="AH46" i="381"/>
  <c r="AD46" i="381"/>
  <c r="Y46" i="381"/>
  <c r="AR45" i="381"/>
  <c r="AQ45" i="381"/>
  <c r="AH45" i="381"/>
  <c r="AD45" i="381"/>
  <c r="Y45" i="381"/>
  <c r="AR44" i="381"/>
  <c r="AQ44" i="381"/>
  <c r="AH44" i="381"/>
  <c r="AD44" i="381"/>
  <c r="Y44" i="381"/>
  <c r="AR43" i="381"/>
  <c r="AQ43" i="381"/>
  <c r="AH43" i="381"/>
  <c r="AD43" i="381"/>
  <c r="Y43" i="381"/>
  <c r="AR42" i="381"/>
  <c r="AQ42" i="381"/>
  <c r="AH42" i="381"/>
  <c r="AD42" i="381"/>
  <c r="Y42" i="381"/>
  <c r="AR41" i="381"/>
  <c r="AQ41" i="381"/>
  <c r="AH41" i="381"/>
  <c r="AD41" i="381"/>
  <c r="Y41" i="381"/>
  <c r="AR40" i="381"/>
  <c r="AQ40" i="381"/>
  <c r="AH40" i="381"/>
  <c r="AD40" i="381"/>
  <c r="Y40" i="381"/>
  <c r="AH39" i="381"/>
  <c r="AD39" i="381"/>
  <c r="Y39" i="381"/>
  <c r="C39" i="381"/>
  <c r="AY30" i="249" s="1"/>
  <c r="Y38" i="381"/>
  <c r="Y37" i="381"/>
  <c r="AR36" i="381"/>
  <c r="Y36" i="381"/>
  <c r="C36" i="381"/>
  <c r="AR35" i="381"/>
  <c r="AH35" i="381"/>
  <c r="AD35" i="381"/>
  <c r="Y35" i="381"/>
  <c r="AR34" i="381"/>
  <c r="AH34" i="381"/>
  <c r="AD34" i="381"/>
  <c r="Y34" i="381"/>
  <c r="AR33" i="381"/>
  <c r="AH33" i="381"/>
  <c r="AD33" i="381"/>
  <c r="Y33" i="381"/>
  <c r="J33" i="381"/>
  <c r="Z35" i="381" s="1"/>
  <c r="AR32" i="381"/>
  <c r="AH32" i="381"/>
  <c r="AD32" i="381"/>
  <c r="Y32" i="381"/>
  <c r="J32" i="381"/>
  <c r="Z34" i="381" s="1"/>
  <c r="AR31" i="381"/>
  <c r="AH31" i="381"/>
  <c r="AD31" i="381"/>
  <c r="Y31" i="381"/>
  <c r="J31" i="381"/>
  <c r="Z33" i="381" s="1"/>
  <c r="AR30" i="381"/>
  <c r="AH30" i="381"/>
  <c r="AD30" i="381"/>
  <c r="Y30" i="381"/>
  <c r="J30" i="381"/>
  <c r="Z32" i="381" s="1"/>
  <c r="AH29" i="381"/>
  <c r="AD29" i="381"/>
  <c r="Y29" i="381"/>
  <c r="Z59" i="381"/>
  <c r="J29" i="381"/>
  <c r="Z31" i="381" s="1"/>
  <c r="AH28" i="381"/>
  <c r="AD28" i="381"/>
  <c r="Y28" i="381"/>
  <c r="Z58" i="381"/>
  <c r="J28" i="381"/>
  <c r="Z30" i="381" s="1"/>
  <c r="AH27" i="381"/>
  <c r="AD27" i="381"/>
  <c r="Y27" i="381"/>
  <c r="Z57" i="381"/>
  <c r="J27" i="381"/>
  <c r="Z29" i="381" s="1"/>
  <c r="AT26" i="381"/>
  <c r="AP26" i="381"/>
  <c r="AS26" i="381" s="1"/>
  <c r="AH26" i="381"/>
  <c r="AD26" i="381"/>
  <c r="Y26" i="381"/>
  <c r="Z56" i="381"/>
  <c r="J26" i="381"/>
  <c r="Z28" i="381" s="1"/>
  <c r="AT25" i="381"/>
  <c r="AP25" i="381"/>
  <c r="AS25" i="381" s="1"/>
  <c r="AH25" i="381"/>
  <c r="AD25" i="381"/>
  <c r="Y25" i="381"/>
  <c r="Z55" i="381"/>
  <c r="J25" i="381"/>
  <c r="Z27" i="381" s="1"/>
  <c r="AT24" i="381"/>
  <c r="AP24" i="381"/>
  <c r="AS24" i="381" s="1"/>
  <c r="AH24" i="381"/>
  <c r="AD24" i="381"/>
  <c r="Y24" i="381"/>
  <c r="Z54" i="381"/>
  <c r="J24" i="381"/>
  <c r="Z26" i="381" s="1"/>
  <c r="AT23" i="381"/>
  <c r="AP23" i="381"/>
  <c r="AS23" i="381" s="1"/>
  <c r="AH23" i="381"/>
  <c r="AD23" i="381"/>
  <c r="Y23" i="381"/>
  <c r="Z53" i="381"/>
  <c r="J23" i="381"/>
  <c r="Z25" i="381" s="1"/>
  <c r="AT22" i="381"/>
  <c r="AP22" i="381"/>
  <c r="AS22" i="381" s="1"/>
  <c r="AH22" i="381"/>
  <c r="AD22" i="381"/>
  <c r="Y22" i="381"/>
  <c r="Z52" i="381"/>
  <c r="J22" i="381"/>
  <c r="Z24" i="381" s="1"/>
  <c r="AT21" i="381"/>
  <c r="AP21" i="381"/>
  <c r="AS21" i="381" s="1"/>
  <c r="AH21" i="381"/>
  <c r="AD21" i="381"/>
  <c r="Y21" i="381"/>
  <c r="Z51" i="381"/>
  <c r="J21" i="381"/>
  <c r="Z23" i="381" s="1"/>
  <c r="AT20" i="381"/>
  <c r="AP20" i="381"/>
  <c r="AS20" i="381" s="1"/>
  <c r="AH20" i="381"/>
  <c r="AD20" i="381"/>
  <c r="Y20" i="381"/>
  <c r="Z50" i="381"/>
  <c r="J20" i="381"/>
  <c r="Z22" i="381" s="1"/>
  <c r="AT19" i="381"/>
  <c r="AP19" i="381"/>
  <c r="AS19" i="381" s="1"/>
  <c r="AH19" i="381"/>
  <c r="AD19" i="381"/>
  <c r="Y19" i="381"/>
  <c r="Z49" i="381"/>
  <c r="J19" i="381"/>
  <c r="Z21" i="381" s="1"/>
  <c r="AT18" i="381"/>
  <c r="AP18" i="381"/>
  <c r="AS18" i="381" s="1"/>
  <c r="AH18" i="381"/>
  <c r="AD18" i="381"/>
  <c r="Y18" i="381"/>
  <c r="Z48" i="381"/>
  <c r="J18" i="381"/>
  <c r="Z20" i="381" s="1"/>
  <c r="AT17" i="381"/>
  <c r="AP17" i="381"/>
  <c r="AS17" i="381" s="1"/>
  <c r="AH17" i="381"/>
  <c r="AD17" i="381"/>
  <c r="Y17" i="381"/>
  <c r="Z47" i="381"/>
  <c r="J17" i="381"/>
  <c r="Z19" i="381" s="1"/>
  <c r="AT16" i="381"/>
  <c r="AP16" i="381"/>
  <c r="AS16" i="381" s="1"/>
  <c r="AH16" i="381"/>
  <c r="AD16" i="381"/>
  <c r="Y16" i="381"/>
  <c r="Z46" i="381"/>
  <c r="J16" i="381"/>
  <c r="Z18" i="381" s="1"/>
  <c r="AT15" i="381"/>
  <c r="AP15" i="381"/>
  <c r="AS15" i="381" s="1"/>
  <c r="AH15" i="381"/>
  <c r="AD15" i="381"/>
  <c r="Y15" i="381"/>
  <c r="Z45" i="381"/>
  <c r="J15" i="381"/>
  <c r="Z17" i="381" s="1"/>
  <c r="AT14" i="381"/>
  <c r="AP14" i="381"/>
  <c r="AS14" i="381" s="1"/>
  <c r="AH14" i="381"/>
  <c r="AD14" i="381"/>
  <c r="Y14" i="381"/>
  <c r="Z44" i="381"/>
  <c r="J14" i="381"/>
  <c r="Z16" i="381" s="1"/>
  <c r="AT13" i="381"/>
  <c r="AP13" i="381"/>
  <c r="AS13" i="381" s="1"/>
  <c r="AH13" i="381"/>
  <c r="AD13" i="381"/>
  <c r="Y13" i="381"/>
  <c r="Z43" i="381"/>
  <c r="J13" i="381"/>
  <c r="Z15" i="381" s="1"/>
  <c r="AT12" i="381"/>
  <c r="AP12" i="381"/>
  <c r="AS12" i="381" s="1"/>
  <c r="AH12" i="381"/>
  <c r="AD12" i="381"/>
  <c r="Y12" i="381"/>
  <c r="Z42" i="381"/>
  <c r="J12" i="381"/>
  <c r="Z14" i="381" s="1"/>
  <c r="AT11" i="381"/>
  <c r="AP11" i="381"/>
  <c r="AS11" i="381" s="1"/>
  <c r="AH11" i="381"/>
  <c r="AD11" i="381"/>
  <c r="Y11" i="381"/>
  <c r="Z41" i="381"/>
  <c r="J11" i="381"/>
  <c r="Z13" i="381" s="1"/>
  <c r="AT10" i="381"/>
  <c r="AP10" i="381"/>
  <c r="AS10" i="381" s="1"/>
  <c r="AH10" i="381"/>
  <c r="AD10" i="381"/>
  <c r="Y10" i="381"/>
  <c r="Z40" i="381"/>
  <c r="J10" i="381"/>
  <c r="Z12" i="381" s="1"/>
  <c r="AT9" i="381"/>
  <c r="AP9" i="381"/>
  <c r="AS9" i="381" s="1"/>
  <c r="AH9" i="381"/>
  <c r="AD9" i="381"/>
  <c r="Y9" i="381"/>
  <c r="Z39" i="381"/>
  <c r="J9" i="381"/>
  <c r="Z11" i="381" s="1"/>
  <c r="AT8" i="381"/>
  <c r="AP8" i="381"/>
  <c r="AS8" i="381" s="1"/>
  <c r="AH8" i="381"/>
  <c r="AD8" i="381"/>
  <c r="Y8" i="381"/>
  <c r="J8" i="381"/>
  <c r="Z10" i="381" s="1"/>
  <c r="AT7" i="381"/>
  <c r="AP7" i="381"/>
  <c r="AS7" i="381" s="1"/>
  <c r="Z37" i="381"/>
  <c r="J7" i="381"/>
  <c r="Z9" i="381" s="1"/>
  <c r="AT6" i="381"/>
  <c r="AP6" i="381"/>
  <c r="AS6" i="381" s="1"/>
  <c r="J6" i="381"/>
  <c r="Y78" i="380"/>
  <c r="Y77" i="380"/>
  <c r="Y76" i="380"/>
  <c r="AH75" i="380"/>
  <c r="AD75" i="380"/>
  <c r="Y75" i="380"/>
  <c r="AH74" i="380"/>
  <c r="AD74" i="380"/>
  <c r="Y74" i="380"/>
  <c r="AH73" i="380"/>
  <c r="AD73" i="380"/>
  <c r="AF73" i="380" s="1"/>
  <c r="Y73" i="380"/>
  <c r="AH72" i="380"/>
  <c r="AD72" i="380"/>
  <c r="AF72" i="380" s="1"/>
  <c r="Y72" i="380"/>
  <c r="AH71" i="380"/>
  <c r="AD71" i="380"/>
  <c r="AF71" i="380" s="1"/>
  <c r="Y71" i="380"/>
  <c r="AH70" i="380"/>
  <c r="AD70" i="380"/>
  <c r="AF70" i="380" s="1"/>
  <c r="Y70" i="380"/>
  <c r="AH69" i="380"/>
  <c r="AD69" i="380"/>
  <c r="AF69" i="380" s="1"/>
  <c r="Y69" i="380"/>
  <c r="AH68" i="380"/>
  <c r="AD68" i="380"/>
  <c r="AF68" i="380" s="1"/>
  <c r="Y68" i="380"/>
  <c r="AH67" i="380"/>
  <c r="AD67" i="380"/>
  <c r="AF67" i="380" s="1"/>
  <c r="Y67" i="380"/>
  <c r="AH66" i="380"/>
  <c r="AD66" i="380"/>
  <c r="AF66" i="380" s="1"/>
  <c r="Y66" i="380"/>
  <c r="Y65" i="380"/>
  <c r="Y64" i="380"/>
  <c r="Y63" i="380"/>
  <c r="AH62" i="380"/>
  <c r="AD62" i="380"/>
  <c r="AF62" i="380" s="1"/>
  <c r="Y62" i="380"/>
  <c r="AH61" i="380"/>
  <c r="AD61" i="380"/>
  <c r="AF61" i="380" s="1"/>
  <c r="Y61" i="380"/>
  <c r="AH60" i="380"/>
  <c r="AD60" i="380"/>
  <c r="AF60" i="380" s="1"/>
  <c r="Y60" i="380"/>
  <c r="AH59" i="380"/>
  <c r="AD59" i="380"/>
  <c r="Y59" i="380"/>
  <c r="AH58" i="380"/>
  <c r="AD58" i="380"/>
  <c r="Y58" i="380"/>
  <c r="AH57" i="380"/>
  <c r="AD57" i="380"/>
  <c r="Y57" i="380"/>
  <c r="AH56" i="380"/>
  <c r="AD56" i="380"/>
  <c r="Y56" i="380"/>
  <c r="AH55" i="380"/>
  <c r="AD55" i="380"/>
  <c r="Y55" i="380"/>
  <c r="AH54" i="380"/>
  <c r="AD54" i="380"/>
  <c r="Y54" i="380"/>
  <c r="AH53" i="380"/>
  <c r="AD53" i="380"/>
  <c r="Y53" i="380"/>
  <c r="AH52" i="380"/>
  <c r="AD52" i="380"/>
  <c r="Y52" i="380"/>
  <c r="AH51" i="380"/>
  <c r="AD51" i="380"/>
  <c r="AF51" i="380" s="1"/>
  <c r="Y51" i="380"/>
  <c r="AH50" i="380"/>
  <c r="AD50" i="380"/>
  <c r="AF50" i="380" s="1"/>
  <c r="Y50" i="380"/>
  <c r="AH49" i="380"/>
  <c r="AD49" i="380"/>
  <c r="AF49" i="380" s="1"/>
  <c r="Y49" i="380"/>
  <c r="AH48" i="380"/>
  <c r="AD48" i="380"/>
  <c r="AF48" i="380" s="1"/>
  <c r="Y48" i="380"/>
  <c r="AH47" i="380"/>
  <c r="AD47" i="380"/>
  <c r="AF47" i="380" s="1"/>
  <c r="Y47" i="380"/>
  <c r="AR46" i="380"/>
  <c r="AQ46" i="380"/>
  <c r="AH46" i="380"/>
  <c r="AD46" i="380"/>
  <c r="AF46" i="380" s="1"/>
  <c r="Y46" i="380"/>
  <c r="AR45" i="380"/>
  <c r="AQ45" i="380"/>
  <c r="AH45" i="380"/>
  <c r="AD45" i="380"/>
  <c r="AF45" i="380" s="1"/>
  <c r="Y45" i="380"/>
  <c r="AR44" i="380"/>
  <c r="AQ44" i="380"/>
  <c r="AH44" i="380"/>
  <c r="AD44" i="380"/>
  <c r="AF44" i="380" s="1"/>
  <c r="Y44" i="380"/>
  <c r="AR43" i="380"/>
  <c r="AQ43" i="380"/>
  <c r="AH43" i="380"/>
  <c r="AD43" i="380"/>
  <c r="AF43" i="380" s="1"/>
  <c r="Y43" i="380"/>
  <c r="AR42" i="380"/>
  <c r="AQ42" i="380"/>
  <c r="AH42" i="380"/>
  <c r="AD42" i="380"/>
  <c r="AF42" i="380" s="1"/>
  <c r="Y42" i="380"/>
  <c r="AR41" i="380"/>
  <c r="AQ41" i="380"/>
  <c r="AH41" i="380"/>
  <c r="AD41" i="380"/>
  <c r="AF41" i="380" s="1"/>
  <c r="Y41" i="380"/>
  <c r="AR40" i="380"/>
  <c r="AQ40" i="380"/>
  <c r="AH40" i="380"/>
  <c r="AD40" i="380"/>
  <c r="AF40" i="380" s="1"/>
  <c r="Y40" i="380"/>
  <c r="AH39" i="380"/>
  <c r="AD39" i="380"/>
  <c r="AF39" i="380" s="1"/>
  <c r="Y39" i="380"/>
  <c r="C39" i="380"/>
  <c r="AY29" i="249" s="1"/>
  <c r="Y38" i="380"/>
  <c r="Y37" i="380"/>
  <c r="AR36" i="380"/>
  <c r="Y36" i="380"/>
  <c r="C36" i="380"/>
  <c r="AT29" i="249" s="1"/>
  <c r="AR35" i="380"/>
  <c r="AH35" i="380"/>
  <c r="AD35" i="380"/>
  <c r="Y35" i="380"/>
  <c r="AR34" i="380"/>
  <c r="AH34" i="380"/>
  <c r="AD34" i="380"/>
  <c r="Y34" i="380"/>
  <c r="AR33" i="380"/>
  <c r="AH33" i="380"/>
  <c r="AD33" i="380"/>
  <c r="Y33" i="380"/>
  <c r="J33" i="380"/>
  <c r="Z35" i="380" s="1"/>
  <c r="AR32" i="380"/>
  <c r="AH32" i="380"/>
  <c r="AD32" i="380"/>
  <c r="Y32" i="380"/>
  <c r="J32" i="380"/>
  <c r="Z34" i="380" s="1"/>
  <c r="AR31" i="380"/>
  <c r="AH31" i="380"/>
  <c r="AD31" i="380"/>
  <c r="Y31" i="380"/>
  <c r="J31" i="380"/>
  <c r="Z33" i="380" s="1"/>
  <c r="AR30" i="380"/>
  <c r="AH30" i="380"/>
  <c r="AD30" i="380"/>
  <c r="Y30" i="380"/>
  <c r="J30" i="380"/>
  <c r="Z32" i="380" s="1"/>
  <c r="AH29" i="380"/>
  <c r="AD29" i="380"/>
  <c r="Y29" i="380"/>
  <c r="Z59" i="380"/>
  <c r="J29" i="380"/>
  <c r="Z31" i="380" s="1"/>
  <c r="AH28" i="380"/>
  <c r="AD28" i="380"/>
  <c r="Y28" i="380"/>
  <c r="Z58" i="380"/>
  <c r="J28" i="380"/>
  <c r="Z30" i="380" s="1"/>
  <c r="AH27" i="380"/>
  <c r="AD27" i="380"/>
  <c r="Y27" i="380"/>
  <c r="Z57" i="380"/>
  <c r="J27" i="380"/>
  <c r="Z29" i="380" s="1"/>
  <c r="AT26" i="380"/>
  <c r="AP26" i="380"/>
  <c r="AS26" i="380" s="1"/>
  <c r="AH26" i="380"/>
  <c r="AD26" i="380"/>
  <c r="Y26" i="380"/>
  <c r="Z56" i="380"/>
  <c r="J26" i="380"/>
  <c r="Z28" i="380" s="1"/>
  <c r="AT25" i="380"/>
  <c r="AP25" i="380"/>
  <c r="AS25" i="380" s="1"/>
  <c r="AH25" i="380"/>
  <c r="AD25" i="380"/>
  <c r="Y25" i="380"/>
  <c r="Z55" i="380"/>
  <c r="J25" i="380"/>
  <c r="Z27" i="380" s="1"/>
  <c r="AT24" i="380"/>
  <c r="AP24" i="380"/>
  <c r="AS24" i="380" s="1"/>
  <c r="AH24" i="380"/>
  <c r="AD24" i="380"/>
  <c r="Y24" i="380"/>
  <c r="Z54" i="380"/>
  <c r="J24" i="380"/>
  <c r="Z26" i="380" s="1"/>
  <c r="AT23" i="380"/>
  <c r="AP23" i="380"/>
  <c r="AS23" i="380" s="1"/>
  <c r="AH23" i="380"/>
  <c r="AD23" i="380"/>
  <c r="Y23" i="380"/>
  <c r="Z53" i="380"/>
  <c r="J23" i="380"/>
  <c r="Z25" i="380" s="1"/>
  <c r="AT22" i="380"/>
  <c r="AP22" i="380"/>
  <c r="AS22" i="380" s="1"/>
  <c r="AH22" i="380"/>
  <c r="AD22" i="380"/>
  <c r="Y22" i="380"/>
  <c r="Z52" i="380"/>
  <c r="J22" i="380"/>
  <c r="Z24" i="380" s="1"/>
  <c r="AT21" i="380"/>
  <c r="AP21" i="380"/>
  <c r="AS21" i="380" s="1"/>
  <c r="AH21" i="380"/>
  <c r="AD21" i="380"/>
  <c r="Y21" i="380"/>
  <c r="Z51" i="380"/>
  <c r="J21" i="380"/>
  <c r="Z23" i="380" s="1"/>
  <c r="AT20" i="380"/>
  <c r="AP20" i="380"/>
  <c r="AS20" i="380" s="1"/>
  <c r="AH20" i="380"/>
  <c r="AD20" i="380"/>
  <c r="AF20" i="380" s="1"/>
  <c r="Y20" i="380"/>
  <c r="Z50" i="380"/>
  <c r="J20" i="380"/>
  <c r="Z22" i="380" s="1"/>
  <c r="AT19" i="380"/>
  <c r="AP19" i="380"/>
  <c r="AS19" i="380" s="1"/>
  <c r="AH19" i="380"/>
  <c r="AD19" i="380"/>
  <c r="AF19" i="380" s="1"/>
  <c r="Y19" i="380"/>
  <c r="Z49" i="380"/>
  <c r="J19" i="380"/>
  <c r="Z21" i="380" s="1"/>
  <c r="AT18" i="380"/>
  <c r="AP18" i="380"/>
  <c r="AS18" i="380" s="1"/>
  <c r="AH18" i="380"/>
  <c r="AD18" i="380"/>
  <c r="AF18" i="380" s="1"/>
  <c r="Y18" i="380"/>
  <c r="Z48" i="380"/>
  <c r="J18" i="380"/>
  <c r="Z20" i="380" s="1"/>
  <c r="AT17" i="380"/>
  <c r="AP17" i="380"/>
  <c r="AS17" i="380" s="1"/>
  <c r="AH17" i="380"/>
  <c r="AD17" i="380"/>
  <c r="AF17" i="380" s="1"/>
  <c r="Y17" i="380"/>
  <c r="Z47" i="380"/>
  <c r="J17" i="380"/>
  <c r="Z19" i="380" s="1"/>
  <c r="AT16" i="380"/>
  <c r="AP16" i="380"/>
  <c r="AS16" i="380" s="1"/>
  <c r="AH16" i="380"/>
  <c r="AD16" i="380"/>
  <c r="AF16" i="380" s="1"/>
  <c r="Y16" i="380"/>
  <c r="Z46" i="380"/>
  <c r="J16" i="380"/>
  <c r="Z18" i="380" s="1"/>
  <c r="AT15" i="380"/>
  <c r="AP15" i="380"/>
  <c r="AS15" i="380" s="1"/>
  <c r="AH15" i="380"/>
  <c r="AD15" i="380"/>
  <c r="AF15" i="380" s="1"/>
  <c r="Y15" i="380"/>
  <c r="Z45" i="380"/>
  <c r="J15" i="380"/>
  <c r="Z17" i="380" s="1"/>
  <c r="AT14" i="380"/>
  <c r="AP14" i="380"/>
  <c r="AS14" i="380" s="1"/>
  <c r="AH14" i="380"/>
  <c r="AD14" i="380"/>
  <c r="AF14" i="380" s="1"/>
  <c r="Y14" i="380"/>
  <c r="Z44" i="380"/>
  <c r="J14" i="380"/>
  <c r="Z16" i="380" s="1"/>
  <c r="AT13" i="380"/>
  <c r="AP13" i="380"/>
  <c r="AS13" i="380" s="1"/>
  <c r="AH13" i="380"/>
  <c r="AD13" i="380"/>
  <c r="AF13" i="380" s="1"/>
  <c r="Y13" i="380"/>
  <c r="Z43" i="380"/>
  <c r="J13" i="380"/>
  <c r="Z15" i="380" s="1"/>
  <c r="AT12" i="380"/>
  <c r="AP12" i="380"/>
  <c r="AS12" i="380" s="1"/>
  <c r="AH12" i="380"/>
  <c r="AD12" i="380"/>
  <c r="AF12" i="380" s="1"/>
  <c r="Y12" i="380"/>
  <c r="Z42" i="380"/>
  <c r="J12" i="380"/>
  <c r="Z14" i="380" s="1"/>
  <c r="AT11" i="380"/>
  <c r="AP11" i="380"/>
  <c r="AS11" i="380" s="1"/>
  <c r="AH11" i="380"/>
  <c r="AD11" i="380"/>
  <c r="AF11" i="380" s="1"/>
  <c r="Y11" i="380"/>
  <c r="Z41" i="380"/>
  <c r="J11" i="380"/>
  <c r="Z13" i="380" s="1"/>
  <c r="AT10" i="380"/>
  <c r="AP10" i="380"/>
  <c r="AS10" i="380" s="1"/>
  <c r="AH10" i="380"/>
  <c r="AD10" i="380"/>
  <c r="AF10" i="380" s="1"/>
  <c r="Y10" i="380"/>
  <c r="Z40" i="380"/>
  <c r="J10" i="380"/>
  <c r="Z12" i="380" s="1"/>
  <c r="AT9" i="380"/>
  <c r="AP9" i="380"/>
  <c r="AS9" i="380" s="1"/>
  <c r="AH9" i="380"/>
  <c r="AD9" i="380"/>
  <c r="AF9" i="380" s="1"/>
  <c r="Y9" i="380"/>
  <c r="Z39" i="380"/>
  <c r="J9" i="380"/>
  <c r="Z11" i="380" s="1"/>
  <c r="AT8" i="380"/>
  <c r="AP8" i="380"/>
  <c r="AS8" i="380" s="1"/>
  <c r="AH8" i="380"/>
  <c r="AD8" i="380"/>
  <c r="AF8" i="380" s="1"/>
  <c r="Y8" i="380"/>
  <c r="Z38" i="380"/>
  <c r="J8" i="380"/>
  <c r="Z10" i="380" s="1"/>
  <c r="AT7" i="380"/>
  <c r="AP7" i="380"/>
  <c r="AS7" i="380" s="1"/>
  <c r="Z37" i="380"/>
  <c r="J7" i="380"/>
  <c r="Z9" i="380" s="1"/>
  <c r="AT6" i="380"/>
  <c r="AP6" i="380"/>
  <c r="AS6" i="380" s="1"/>
  <c r="J6" i="380"/>
  <c r="C5" i="380"/>
  <c r="AO29" i="249" s="1"/>
  <c r="Y78" i="379"/>
  <c r="Y77" i="379"/>
  <c r="Y76" i="379"/>
  <c r="AH75" i="379"/>
  <c r="AD75" i="379"/>
  <c r="Y75" i="379"/>
  <c r="AH74" i="379"/>
  <c r="AD74" i="379"/>
  <c r="Y74" i="379"/>
  <c r="AH73" i="379"/>
  <c r="AD73" i="379"/>
  <c r="Y73" i="379"/>
  <c r="AH72" i="379"/>
  <c r="AD72" i="379"/>
  <c r="Y72" i="379"/>
  <c r="AH71" i="379"/>
  <c r="AD71" i="379"/>
  <c r="Y71" i="379"/>
  <c r="AH70" i="379"/>
  <c r="AD70" i="379"/>
  <c r="AF70" i="379" s="1"/>
  <c r="Y70" i="379"/>
  <c r="AH69" i="379"/>
  <c r="AD69" i="379"/>
  <c r="AF69" i="379" s="1"/>
  <c r="Y69" i="379"/>
  <c r="AH68" i="379"/>
  <c r="AD68" i="379"/>
  <c r="AF68" i="379" s="1"/>
  <c r="Y68" i="379"/>
  <c r="AH67" i="379"/>
  <c r="AD67" i="379"/>
  <c r="AF67" i="379" s="1"/>
  <c r="Y67" i="379"/>
  <c r="AH66" i="379"/>
  <c r="AD66" i="379"/>
  <c r="AF66" i="379" s="1"/>
  <c r="Y66" i="379"/>
  <c r="Y65" i="379"/>
  <c r="Y64" i="379"/>
  <c r="Y63" i="379"/>
  <c r="AH62" i="379"/>
  <c r="AD62" i="379"/>
  <c r="AF62" i="379" s="1"/>
  <c r="Y62" i="379"/>
  <c r="AH61" i="379"/>
  <c r="AD61" i="379"/>
  <c r="AF61" i="379" s="1"/>
  <c r="Y61" i="379"/>
  <c r="AH60" i="379"/>
  <c r="AD60" i="379"/>
  <c r="AF60" i="379" s="1"/>
  <c r="Y60" i="379"/>
  <c r="AH59" i="379"/>
  <c r="AD59" i="379"/>
  <c r="AF59" i="379" s="1"/>
  <c r="Y59" i="379"/>
  <c r="AH58" i="379"/>
  <c r="AD58" i="379"/>
  <c r="AF58" i="379" s="1"/>
  <c r="Y58" i="379"/>
  <c r="AH57" i="379"/>
  <c r="AD57" i="379"/>
  <c r="AF57" i="379" s="1"/>
  <c r="Y57" i="379"/>
  <c r="AH56" i="379"/>
  <c r="AD56" i="379"/>
  <c r="AF56" i="379" s="1"/>
  <c r="Y56" i="379"/>
  <c r="AH55" i="379"/>
  <c r="AD55" i="379"/>
  <c r="AF55" i="379" s="1"/>
  <c r="Y55" i="379"/>
  <c r="AH54" i="379"/>
  <c r="AD54" i="379"/>
  <c r="AF54" i="379" s="1"/>
  <c r="Y54" i="379"/>
  <c r="AH53" i="379"/>
  <c r="AD53" i="379"/>
  <c r="AF53" i="379" s="1"/>
  <c r="Y53" i="379"/>
  <c r="AH52" i="379"/>
  <c r="AD52" i="379"/>
  <c r="AF52" i="379" s="1"/>
  <c r="Y52" i="379"/>
  <c r="AH51" i="379"/>
  <c r="AD51" i="379"/>
  <c r="AF51" i="379" s="1"/>
  <c r="Y51" i="379"/>
  <c r="AH50" i="379"/>
  <c r="AD50" i="379"/>
  <c r="AF50" i="379" s="1"/>
  <c r="Y50" i="379"/>
  <c r="AH49" i="379"/>
  <c r="AD49" i="379"/>
  <c r="AF49" i="379" s="1"/>
  <c r="Y49" i="379"/>
  <c r="AH48" i="379"/>
  <c r="AD48" i="379"/>
  <c r="AF48" i="379" s="1"/>
  <c r="Y48" i="379"/>
  <c r="AH47" i="379"/>
  <c r="AD47" i="379"/>
  <c r="AF47" i="379" s="1"/>
  <c r="Y47" i="379"/>
  <c r="AR46" i="379"/>
  <c r="AQ46" i="379"/>
  <c r="AH46" i="379"/>
  <c r="AD46" i="379"/>
  <c r="AF46" i="379" s="1"/>
  <c r="Y46" i="379"/>
  <c r="AR45" i="379"/>
  <c r="AQ45" i="379"/>
  <c r="AH45" i="379"/>
  <c r="AD45" i="379"/>
  <c r="AF45" i="379" s="1"/>
  <c r="Y45" i="379"/>
  <c r="AR44" i="379"/>
  <c r="AQ44" i="379"/>
  <c r="AH44" i="379"/>
  <c r="AD44" i="379"/>
  <c r="AF44" i="379" s="1"/>
  <c r="Y44" i="379"/>
  <c r="AR43" i="379"/>
  <c r="AQ43" i="379"/>
  <c r="AH43" i="379"/>
  <c r="AD43" i="379"/>
  <c r="AF43" i="379" s="1"/>
  <c r="Y43" i="379"/>
  <c r="AR42" i="379"/>
  <c r="AQ42" i="379"/>
  <c r="AH42" i="379"/>
  <c r="AD42" i="379"/>
  <c r="AF42" i="379" s="1"/>
  <c r="Y42" i="379"/>
  <c r="AR41" i="379"/>
  <c r="AQ41" i="379"/>
  <c r="AH41" i="379"/>
  <c r="AD41" i="379"/>
  <c r="AF41" i="379" s="1"/>
  <c r="Y41" i="379"/>
  <c r="AR40" i="379"/>
  <c r="AQ40" i="379"/>
  <c r="AS40" i="379" s="1"/>
  <c r="AH40" i="379"/>
  <c r="AD40" i="379"/>
  <c r="AF40" i="379" s="1"/>
  <c r="Y40" i="379"/>
  <c r="AH39" i="379"/>
  <c r="AD39" i="379"/>
  <c r="AF39" i="379" s="1"/>
  <c r="Y39" i="379"/>
  <c r="C39" i="379"/>
  <c r="AY28" i="249" s="1"/>
  <c r="Y38" i="379"/>
  <c r="Y37" i="379"/>
  <c r="AR36" i="379"/>
  <c r="Y36" i="379"/>
  <c r="C36" i="379"/>
  <c r="AT28" i="249" s="1"/>
  <c r="AR35" i="379"/>
  <c r="AH35" i="379"/>
  <c r="AD35" i="379"/>
  <c r="Y35" i="379"/>
  <c r="AR34" i="379"/>
  <c r="AH34" i="379"/>
  <c r="AD34" i="379"/>
  <c r="Y34" i="379"/>
  <c r="AR33" i="379"/>
  <c r="AH33" i="379"/>
  <c r="AD33" i="379"/>
  <c r="Y33" i="379"/>
  <c r="J33" i="379"/>
  <c r="Z35" i="379" s="1"/>
  <c r="AR32" i="379"/>
  <c r="AH32" i="379"/>
  <c r="AD32" i="379"/>
  <c r="Y32" i="379"/>
  <c r="J32" i="379"/>
  <c r="Z34" i="379" s="1"/>
  <c r="AR31" i="379"/>
  <c r="AH31" i="379"/>
  <c r="AD31" i="379"/>
  <c r="Y31" i="379"/>
  <c r="J31" i="379"/>
  <c r="Z33" i="379" s="1"/>
  <c r="AR30" i="379"/>
  <c r="AH30" i="379"/>
  <c r="AD30" i="379"/>
  <c r="Y30" i="379"/>
  <c r="J30" i="379"/>
  <c r="Z32" i="379" s="1"/>
  <c r="AH29" i="379"/>
  <c r="AD29" i="379"/>
  <c r="Y29" i="379"/>
  <c r="Z59" i="379"/>
  <c r="J29" i="379"/>
  <c r="Z31" i="379" s="1"/>
  <c r="AH28" i="379"/>
  <c r="AD28" i="379"/>
  <c r="Y28" i="379"/>
  <c r="Z58" i="379"/>
  <c r="J28" i="379"/>
  <c r="Z30" i="379" s="1"/>
  <c r="AH27" i="379"/>
  <c r="AD27" i="379"/>
  <c r="Y27" i="379"/>
  <c r="Z57" i="379"/>
  <c r="J27" i="379"/>
  <c r="Z29" i="379" s="1"/>
  <c r="AT26" i="379"/>
  <c r="AP26" i="379"/>
  <c r="AS26" i="379" s="1"/>
  <c r="AH26" i="379"/>
  <c r="AD26" i="379"/>
  <c r="Y26" i="379"/>
  <c r="Z56" i="379"/>
  <c r="J26" i="379"/>
  <c r="Z28" i="379" s="1"/>
  <c r="AT25" i="379"/>
  <c r="AP25" i="379"/>
  <c r="AS25" i="379" s="1"/>
  <c r="AH25" i="379"/>
  <c r="AD25" i="379"/>
  <c r="Y25" i="379"/>
  <c r="Z55" i="379"/>
  <c r="J25" i="379"/>
  <c r="Z27" i="379" s="1"/>
  <c r="AT24" i="379"/>
  <c r="AP24" i="379"/>
  <c r="AS24" i="379" s="1"/>
  <c r="AH24" i="379"/>
  <c r="AD24" i="379"/>
  <c r="Y24" i="379"/>
  <c r="Z54" i="379"/>
  <c r="J24" i="379"/>
  <c r="Z26" i="379" s="1"/>
  <c r="AT23" i="379"/>
  <c r="AP23" i="379"/>
  <c r="AS23" i="379" s="1"/>
  <c r="AH23" i="379"/>
  <c r="AD23" i="379"/>
  <c r="Y23" i="379"/>
  <c r="Z53" i="379"/>
  <c r="J23" i="379"/>
  <c r="Z25" i="379" s="1"/>
  <c r="AT22" i="379"/>
  <c r="AP22" i="379"/>
  <c r="AS22" i="379" s="1"/>
  <c r="AH22" i="379"/>
  <c r="AD22" i="379"/>
  <c r="Y22" i="379"/>
  <c r="Z52" i="379"/>
  <c r="J22" i="379"/>
  <c r="Z24" i="379" s="1"/>
  <c r="AT21" i="379"/>
  <c r="AP21" i="379"/>
  <c r="AS21" i="379" s="1"/>
  <c r="AH21" i="379"/>
  <c r="AD21" i="379"/>
  <c r="Y21" i="379"/>
  <c r="Z51" i="379"/>
  <c r="J21" i="379"/>
  <c r="Z23" i="379" s="1"/>
  <c r="AT20" i="379"/>
  <c r="AP20" i="379"/>
  <c r="AS20" i="379" s="1"/>
  <c r="AH20" i="379"/>
  <c r="AD20" i="379"/>
  <c r="AF20" i="379" s="1"/>
  <c r="Y20" i="379"/>
  <c r="Z50" i="379"/>
  <c r="J20" i="379"/>
  <c r="Z22" i="379" s="1"/>
  <c r="AT19" i="379"/>
  <c r="AP19" i="379"/>
  <c r="AS19" i="379" s="1"/>
  <c r="AH19" i="379"/>
  <c r="AD19" i="379"/>
  <c r="AF19" i="379" s="1"/>
  <c r="Y19" i="379"/>
  <c r="Z49" i="379"/>
  <c r="J19" i="379"/>
  <c r="Z21" i="379" s="1"/>
  <c r="AT18" i="379"/>
  <c r="AP18" i="379"/>
  <c r="AS18" i="379" s="1"/>
  <c r="AH18" i="379"/>
  <c r="AD18" i="379"/>
  <c r="AF18" i="379" s="1"/>
  <c r="Y18" i="379"/>
  <c r="Z48" i="379"/>
  <c r="J18" i="379"/>
  <c r="Z20" i="379" s="1"/>
  <c r="AT17" i="379"/>
  <c r="AP17" i="379"/>
  <c r="AS17" i="379" s="1"/>
  <c r="AH17" i="379"/>
  <c r="AD17" i="379"/>
  <c r="AF17" i="379" s="1"/>
  <c r="Y17" i="379"/>
  <c r="Z47" i="379"/>
  <c r="J17" i="379"/>
  <c r="Z19" i="379" s="1"/>
  <c r="AT16" i="379"/>
  <c r="AP16" i="379"/>
  <c r="AS16" i="379" s="1"/>
  <c r="AH16" i="379"/>
  <c r="AD16" i="379"/>
  <c r="AF16" i="379" s="1"/>
  <c r="Y16" i="379"/>
  <c r="Z46" i="379"/>
  <c r="J16" i="379"/>
  <c r="Z18" i="379" s="1"/>
  <c r="AT15" i="379"/>
  <c r="AP15" i="379"/>
  <c r="AS15" i="379" s="1"/>
  <c r="AH15" i="379"/>
  <c r="AD15" i="379"/>
  <c r="AF15" i="379" s="1"/>
  <c r="Y15" i="379"/>
  <c r="Z45" i="379"/>
  <c r="J15" i="379"/>
  <c r="Z17" i="379" s="1"/>
  <c r="AT14" i="379"/>
  <c r="AP14" i="379"/>
  <c r="AS14" i="379" s="1"/>
  <c r="AH14" i="379"/>
  <c r="AD14" i="379"/>
  <c r="AF14" i="379" s="1"/>
  <c r="Y14" i="379"/>
  <c r="Z44" i="379"/>
  <c r="J14" i="379"/>
  <c r="Z16" i="379" s="1"/>
  <c r="AT13" i="379"/>
  <c r="AP13" i="379"/>
  <c r="AS13" i="379" s="1"/>
  <c r="AH13" i="379"/>
  <c r="AD13" i="379"/>
  <c r="AF13" i="379" s="1"/>
  <c r="Y13" i="379"/>
  <c r="Z43" i="379"/>
  <c r="J13" i="379"/>
  <c r="Z15" i="379" s="1"/>
  <c r="AT12" i="379"/>
  <c r="AP12" i="379"/>
  <c r="AS12" i="379" s="1"/>
  <c r="AH12" i="379"/>
  <c r="AD12" i="379"/>
  <c r="AF12" i="379" s="1"/>
  <c r="Y12" i="379"/>
  <c r="Z42" i="379"/>
  <c r="J12" i="379"/>
  <c r="Z14" i="379" s="1"/>
  <c r="AT11" i="379"/>
  <c r="AP11" i="379"/>
  <c r="AS11" i="379" s="1"/>
  <c r="AH11" i="379"/>
  <c r="AD11" i="379"/>
  <c r="AF11" i="379" s="1"/>
  <c r="Y11" i="379"/>
  <c r="Z41" i="379"/>
  <c r="J11" i="379"/>
  <c r="Z13" i="379" s="1"/>
  <c r="AT10" i="379"/>
  <c r="AP10" i="379"/>
  <c r="AS10" i="379" s="1"/>
  <c r="AH10" i="379"/>
  <c r="AD10" i="379"/>
  <c r="AF10" i="379" s="1"/>
  <c r="Y10" i="379"/>
  <c r="Z40" i="379"/>
  <c r="J10" i="379"/>
  <c r="Z12" i="379" s="1"/>
  <c r="AT9" i="379"/>
  <c r="AP9" i="379"/>
  <c r="AS9" i="379" s="1"/>
  <c r="AH9" i="379"/>
  <c r="AD9" i="379"/>
  <c r="AF9" i="379" s="1"/>
  <c r="Y9" i="379"/>
  <c r="Z39" i="379"/>
  <c r="J9" i="379"/>
  <c r="Z11" i="379" s="1"/>
  <c r="AT8" i="379"/>
  <c r="AP8" i="379"/>
  <c r="AS8" i="379" s="1"/>
  <c r="AH8" i="379"/>
  <c r="AD8" i="379"/>
  <c r="AF8" i="379" s="1"/>
  <c r="Y8" i="379"/>
  <c r="Z38" i="379"/>
  <c r="J8" i="379"/>
  <c r="Z10" i="379" s="1"/>
  <c r="AT7" i="379"/>
  <c r="AP7" i="379"/>
  <c r="AS7" i="379" s="1"/>
  <c r="Z37" i="379"/>
  <c r="J7" i="379"/>
  <c r="Z9" i="379" s="1"/>
  <c r="AT6" i="379"/>
  <c r="AP6" i="379"/>
  <c r="AS6" i="379" s="1"/>
  <c r="J6" i="379"/>
  <c r="Z8" i="379" s="1"/>
  <c r="C5" i="379"/>
  <c r="AO28" i="249" s="1"/>
  <c r="Y78" i="378"/>
  <c r="Y77" i="378"/>
  <c r="Y76" i="378"/>
  <c r="AH75" i="378"/>
  <c r="AD75" i="378"/>
  <c r="Y75" i="378"/>
  <c r="AH74" i="378"/>
  <c r="AD74" i="378"/>
  <c r="Y74" i="378"/>
  <c r="AH73" i="378"/>
  <c r="AD73" i="378"/>
  <c r="Y73" i="378"/>
  <c r="AH72" i="378"/>
  <c r="AD72" i="378"/>
  <c r="Y72" i="378"/>
  <c r="AH71" i="378"/>
  <c r="AD71" i="378"/>
  <c r="Y71" i="378"/>
  <c r="AH70" i="378"/>
  <c r="AD70" i="378"/>
  <c r="Y70" i="378"/>
  <c r="AH69" i="378"/>
  <c r="AD69" i="378"/>
  <c r="Y69" i="378"/>
  <c r="AH68" i="378"/>
  <c r="AD68" i="378"/>
  <c r="Y68" i="378"/>
  <c r="AH67" i="378"/>
  <c r="AD67" i="378"/>
  <c r="Y67" i="378"/>
  <c r="AH66" i="378"/>
  <c r="AD66" i="378"/>
  <c r="Y66" i="378"/>
  <c r="Y65" i="378"/>
  <c r="Y64" i="378"/>
  <c r="Y63" i="378"/>
  <c r="AH62" i="378"/>
  <c r="AD62" i="378"/>
  <c r="AF62" i="378" s="1"/>
  <c r="Y62" i="378"/>
  <c r="AH61" i="378"/>
  <c r="AD61" i="378"/>
  <c r="AF61" i="378" s="1"/>
  <c r="Y61" i="378"/>
  <c r="AH60" i="378"/>
  <c r="AD60" i="378"/>
  <c r="AF60" i="378" s="1"/>
  <c r="Y60" i="378"/>
  <c r="AH59" i="378"/>
  <c r="AD59" i="378"/>
  <c r="AF59" i="378" s="1"/>
  <c r="Y59" i="378"/>
  <c r="AH58" i="378"/>
  <c r="AD58" i="378"/>
  <c r="AF58" i="378" s="1"/>
  <c r="Y58" i="378"/>
  <c r="AH57" i="378"/>
  <c r="AD57" i="378"/>
  <c r="AF57" i="378" s="1"/>
  <c r="Y57" i="378"/>
  <c r="AH56" i="378"/>
  <c r="AD56" i="378"/>
  <c r="AF56" i="378" s="1"/>
  <c r="Y56" i="378"/>
  <c r="AH55" i="378"/>
  <c r="AD55" i="378"/>
  <c r="AF55" i="378" s="1"/>
  <c r="Y55" i="378"/>
  <c r="AH54" i="378"/>
  <c r="AD54" i="378"/>
  <c r="AF54" i="378" s="1"/>
  <c r="Y54" i="378"/>
  <c r="AH53" i="378"/>
  <c r="AD53" i="378"/>
  <c r="AF53" i="378" s="1"/>
  <c r="Y53" i="378"/>
  <c r="AH52" i="378"/>
  <c r="AD52" i="378"/>
  <c r="AF52" i="378" s="1"/>
  <c r="Y52" i="378"/>
  <c r="AH51" i="378"/>
  <c r="AD51" i="378"/>
  <c r="AF51" i="378" s="1"/>
  <c r="Y51" i="378"/>
  <c r="AH50" i="378"/>
  <c r="AD50" i="378"/>
  <c r="AF50" i="378" s="1"/>
  <c r="Y50" i="378"/>
  <c r="AH49" i="378"/>
  <c r="AD49" i="378"/>
  <c r="AF49" i="378" s="1"/>
  <c r="Y49" i="378"/>
  <c r="AH48" i="378"/>
  <c r="AD48" i="378"/>
  <c r="AF48" i="378" s="1"/>
  <c r="Y48" i="378"/>
  <c r="AH47" i="378"/>
  <c r="AD47" i="378"/>
  <c r="AF47" i="378" s="1"/>
  <c r="Y47" i="378"/>
  <c r="AR46" i="378"/>
  <c r="AQ46" i="378"/>
  <c r="AH46" i="378"/>
  <c r="AD46" i="378"/>
  <c r="AF46" i="378" s="1"/>
  <c r="Y46" i="378"/>
  <c r="AR45" i="378"/>
  <c r="AQ45" i="378"/>
  <c r="AH45" i="378"/>
  <c r="AD45" i="378"/>
  <c r="AF45" i="378" s="1"/>
  <c r="Y45" i="378"/>
  <c r="AR44" i="378"/>
  <c r="AQ44" i="378"/>
  <c r="AH44" i="378"/>
  <c r="AD44" i="378"/>
  <c r="AF44" i="378" s="1"/>
  <c r="Y44" i="378"/>
  <c r="AR43" i="378"/>
  <c r="AQ43" i="378"/>
  <c r="AH43" i="378"/>
  <c r="AD43" i="378"/>
  <c r="AF43" i="378" s="1"/>
  <c r="Y43" i="378"/>
  <c r="AR42" i="378"/>
  <c r="AQ42" i="378"/>
  <c r="AH42" i="378"/>
  <c r="AD42" i="378"/>
  <c r="AF42" i="378" s="1"/>
  <c r="Y42" i="378"/>
  <c r="AR41" i="378"/>
  <c r="AQ41" i="378"/>
  <c r="AH41" i="378"/>
  <c r="AD41" i="378"/>
  <c r="AF41" i="378" s="1"/>
  <c r="Y41" i="378"/>
  <c r="AR40" i="378"/>
  <c r="AQ40" i="378"/>
  <c r="AH40" i="378"/>
  <c r="AD40" i="378"/>
  <c r="AF40" i="378" s="1"/>
  <c r="Y40" i="378"/>
  <c r="AH39" i="378"/>
  <c r="AD39" i="378"/>
  <c r="AF39" i="378" s="1"/>
  <c r="Y39" i="378"/>
  <c r="C39" i="378"/>
  <c r="AY27" i="249" s="1"/>
  <c r="Y38" i="378"/>
  <c r="Y37" i="378"/>
  <c r="AR36" i="378"/>
  <c r="Y36" i="378"/>
  <c r="C36" i="378"/>
  <c r="AT27" i="249" s="1"/>
  <c r="AR35" i="378"/>
  <c r="AH35" i="378"/>
  <c r="AD35" i="378"/>
  <c r="Y35" i="378"/>
  <c r="AR34" i="378"/>
  <c r="AH34" i="378"/>
  <c r="AD34" i="378"/>
  <c r="Y34" i="378"/>
  <c r="AR33" i="378"/>
  <c r="AH33" i="378"/>
  <c r="AD33" i="378"/>
  <c r="Y33" i="378"/>
  <c r="J33" i="378"/>
  <c r="Z35" i="378" s="1"/>
  <c r="AR32" i="378"/>
  <c r="AH32" i="378"/>
  <c r="AD32" i="378"/>
  <c r="Y32" i="378"/>
  <c r="J32" i="378"/>
  <c r="Z34" i="378" s="1"/>
  <c r="AR31" i="378"/>
  <c r="AH31" i="378"/>
  <c r="AD31" i="378"/>
  <c r="Y31" i="378"/>
  <c r="J31" i="378"/>
  <c r="Z33" i="378" s="1"/>
  <c r="AR30" i="378"/>
  <c r="AH30" i="378"/>
  <c r="AD30" i="378"/>
  <c r="Y30" i="378"/>
  <c r="J30" i="378"/>
  <c r="Z32" i="378" s="1"/>
  <c r="AH29" i="378"/>
  <c r="AD29" i="378"/>
  <c r="Y29" i="378"/>
  <c r="Z59" i="378"/>
  <c r="J29" i="378"/>
  <c r="Z31" i="378" s="1"/>
  <c r="AH28" i="378"/>
  <c r="AD28" i="378"/>
  <c r="Y28" i="378"/>
  <c r="Z58" i="378"/>
  <c r="J28" i="378"/>
  <c r="Z30" i="378" s="1"/>
  <c r="AH27" i="378"/>
  <c r="AD27" i="378"/>
  <c r="Y27" i="378"/>
  <c r="Z57" i="378"/>
  <c r="J27" i="378"/>
  <c r="Z29" i="378" s="1"/>
  <c r="AT26" i="378"/>
  <c r="AP26" i="378"/>
  <c r="AS26" i="378" s="1"/>
  <c r="AH26" i="378"/>
  <c r="AD26" i="378"/>
  <c r="Y26" i="378"/>
  <c r="Z56" i="378"/>
  <c r="J26" i="378"/>
  <c r="Z28" i="378" s="1"/>
  <c r="AT25" i="378"/>
  <c r="AP25" i="378"/>
  <c r="AS25" i="378" s="1"/>
  <c r="AH25" i="378"/>
  <c r="AD25" i="378"/>
  <c r="Y25" i="378"/>
  <c r="Z55" i="378"/>
  <c r="J25" i="378"/>
  <c r="Z27" i="378" s="1"/>
  <c r="AT24" i="378"/>
  <c r="AP24" i="378"/>
  <c r="AS24" i="378" s="1"/>
  <c r="AH24" i="378"/>
  <c r="AD24" i="378"/>
  <c r="Y24" i="378"/>
  <c r="Z54" i="378"/>
  <c r="J24" i="378"/>
  <c r="AT23" i="378"/>
  <c r="AP23" i="378"/>
  <c r="AS23" i="378" s="1"/>
  <c r="AH23" i="378"/>
  <c r="AD23" i="378"/>
  <c r="Y23" i="378"/>
  <c r="Z53" i="378"/>
  <c r="J23" i="378"/>
  <c r="Z25" i="378" s="1"/>
  <c r="AT22" i="378"/>
  <c r="AP22" i="378"/>
  <c r="AS22" i="378" s="1"/>
  <c r="AH22" i="378"/>
  <c r="AD22" i="378"/>
  <c r="Y22" i="378"/>
  <c r="Z52" i="378"/>
  <c r="J22" i="378"/>
  <c r="Z24" i="378" s="1"/>
  <c r="AT21" i="378"/>
  <c r="AP21" i="378"/>
  <c r="AS21" i="378" s="1"/>
  <c r="AH21" i="378"/>
  <c r="AD21" i="378"/>
  <c r="Y21" i="378"/>
  <c r="Z51" i="378"/>
  <c r="J21" i="378"/>
  <c r="Z23" i="378" s="1"/>
  <c r="AT20" i="378"/>
  <c r="AP20" i="378"/>
  <c r="AS20" i="378" s="1"/>
  <c r="AH20" i="378"/>
  <c r="AD20" i="378"/>
  <c r="AF20" i="378" s="1"/>
  <c r="Y20" i="378"/>
  <c r="Z50" i="378"/>
  <c r="J20" i="378"/>
  <c r="Z22" i="378" s="1"/>
  <c r="AT19" i="378"/>
  <c r="AP19" i="378"/>
  <c r="AS19" i="378" s="1"/>
  <c r="AH19" i="378"/>
  <c r="AD19" i="378"/>
  <c r="AF19" i="378" s="1"/>
  <c r="Y19" i="378"/>
  <c r="Z49" i="378"/>
  <c r="J19" i="378"/>
  <c r="Z21" i="378" s="1"/>
  <c r="AT18" i="378"/>
  <c r="AP18" i="378"/>
  <c r="AS18" i="378" s="1"/>
  <c r="AH18" i="378"/>
  <c r="AD18" i="378"/>
  <c r="AF18" i="378" s="1"/>
  <c r="Y18" i="378"/>
  <c r="Z48" i="378"/>
  <c r="J18" i="378"/>
  <c r="Z20" i="378" s="1"/>
  <c r="AT17" i="378"/>
  <c r="AP17" i="378"/>
  <c r="AS17" i="378" s="1"/>
  <c r="AH17" i="378"/>
  <c r="AD17" i="378"/>
  <c r="AF17" i="378" s="1"/>
  <c r="Y17" i="378"/>
  <c r="Z47" i="378"/>
  <c r="J17" i="378"/>
  <c r="Z19" i="378" s="1"/>
  <c r="AT16" i="378"/>
  <c r="AP16" i="378"/>
  <c r="AS16" i="378" s="1"/>
  <c r="AH16" i="378"/>
  <c r="AD16" i="378"/>
  <c r="AF16" i="378" s="1"/>
  <c r="Y16" i="378"/>
  <c r="Z46" i="378"/>
  <c r="J16" i="378"/>
  <c r="Z18" i="378" s="1"/>
  <c r="AT15" i="378"/>
  <c r="AP15" i="378"/>
  <c r="AS15" i="378" s="1"/>
  <c r="AH15" i="378"/>
  <c r="AD15" i="378"/>
  <c r="AF15" i="378" s="1"/>
  <c r="Y15" i="378"/>
  <c r="Z45" i="378"/>
  <c r="J15" i="378"/>
  <c r="Z17" i="378" s="1"/>
  <c r="AT14" i="378"/>
  <c r="AP14" i="378"/>
  <c r="AS14" i="378" s="1"/>
  <c r="AH14" i="378"/>
  <c r="AD14" i="378"/>
  <c r="AF14" i="378" s="1"/>
  <c r="Y14" i="378"/>
  <c r="Z44" i="378"/>
  <c r="J14" i="378"/>
  <c r="Z16" i="378" s="1"/>
  <c r="AT13" i="378"/>
  <c r="AP13" i="378"/>
  <c r="AS13" i="378" s="1"/>
  <c r="AH13" i="378"/>
  <c r="AD13" i="378"/>
  <c r="AF13" i="378" s="1"/>
  <c r="Y13" i="378"/>
  <c r="Z43" i="378"/>
  <c r="J13" i="378"/>
  <c r="Z15" i="378" s="1"/>
  <c r="AT12" i="378"/>
  <c r="AP12" i="378"/>
  <c r="AS12" i="378" s="1"/>
  <c r="AH12" i="378"/>
  <c r="AD12" i="378"/>
  <c r="AF12" i="378" s="1"/>
  <c r="Y12" i="378"/>
  <c r="Z42" i="378"/>
  <c r="J12" i="378"/>
  <c r="Z14" i="378" s="1"/>
  <c r="AT11" i="378"/>
  <c r="AP11" i="378"/>
  <c r="AS11" i="378" s="1"/>
  <c r="AH11" i="378"/>
  <c r="AD11" i="378"/>
  <c r="AF11" i="378" s="1"/>
  <c r="Y11" i="378"/>
  <c r="Z41" i="378"/>
  <c r="J11" i="378"/>
  <c r="Z13" i="378" s="1"/>
  <c r="AT10" i="378"/>
  <c r="AP10" i="378"/>
  <c r="AS10" i="378" s="1"/>
  <c r="AH10" i="378"/>
  <c r="AD10" i="378"/>
  <c r="AF10" i="378" s="1"/>
  <c r="Y10" i="378"/>
  <c r="Z40" i="378"/>
  <c r="J10" i="378"/>
  <c r="Z12" i="378" s="1"/>
  <c r="AT9" i="378"/>
  <c r="AP9" i="378"/>
  <c r="AS9" i="378" s="1"/>
  <c r="AH9" i="378"/>
  <c r="AD9" i="378"/>
  <c r="AF9" i="378" s="1"/>
  <c r="Y9" i="378"/>
  <c r="Z39" i="378"/>
  <c r="J9" i="378"/>
  <c r="Z11" i="378" s="1"/>
  <c r="AT8" i="378"/>
  <c r="AP8" i="378"/>
  <c r="AS8" i="378" s="1"/>
  <c r="AH8" i="378"/>
  <c r="AD8" i="378"/>
  <c r="AF8" i="378" s="1"/>
  <c r="Y8" i="378"/>
  <c r="Z38" i="378"/>
  <c r="J8" i="378"/>
  <c r="Z10" i="378" s="1"/>
  <c r="AT7" i="378"/>
  <c r="AP7" i="378"/>
  <c r="AS7" i="378" s="1"/>
  <c r="Z37" i="378"/>
  <c r="J7" i="378"/>
  <c r="Z9" i="378" s="1"/>
  <c r="AT6" i="378"/>
  <c r="AP6" i="378"/>
  <c r="AS6" i="378" s="1"/>
  <c r="J6" i="378"/>
  <c r="C5" i="378"/>
  <c r="AO27" i="249" s="1"/>
  <c r="Y78" i="377"/>
  <c r="Y77" i="377"/>
  <c r="Y76" i="377"/>
  <c r="AH75" i="377"/>
  <c r="AD75" i="377"/>
  <c r="Y75" i="377"/>
  <c r="AH74" i="377"/>
  <c r="AD74" i="377"/>
  <c r="Y74" i="377"/>
  <c r="AH73" i="377"/>
  <c r="AD73" i="377"/>
  <c r="Y73" i="377"/>
  <c r="AH72" i="377"/>
  <c r="AD72" i="377"/>
  <c r="AF72" i="377" s="1"/>
  <c r="Y72" i="377"/>
  <c r="AH71" i="377"/>
  <c r="AD71" i="377"/>
  <c r="AF71" i="377" s="1"/>
  <c r="Y71" i="377"/>
  <c r="AH70" i="377"/>
  <c r="AD70" i="377"/>
  <c r="AF70" i="377" s="1"/>
  <c r="Y70" i="377"/>
  <c r="AH69" i="377"/>
  <c r="AD69" i="377"/>
  <c r="AF69" i="377" s="1"/>
  <c r="Y69" i="377"/>
  <c r="AH68" i="377"/>
  <c r="AD68" i="377"/>
  <c r="AF68" i="377" s="1"/>
  <c r="Y68" i="377"/>
  <c r="AH67" i="377"/>
  <c r="AD67" i="377"/>
  <c r="AF67" i="377" s="1"/>
  <c r="Y67" i="377"/>
  <c r="AH66" i="377"/>
  <c r="AD66" i="377"/>
  <c r="AF66" i="377" s="1"/>
  <c r="Y66" i="377"/>
  <c r="Y65" i="377"/>
  <c r="Y64" i="377"/>
  <c r="Y63" i="377"/>
  <c r="AH62" i="377"/>
  <c r="AD62" i="377"/>
  <c r="AF62" i="377" s="1"/>
  <c r="Y62" i="377"/>
  <c r="AH61" i="377"/>
  <c r="AD61" i="377"/>
  <c r="AF61" i="377" s="1"/>
  <c r="Y61" i="377"/>
  <c r="AH60" i="377"/>
  <c r="AD60" i="377"/>
  <c r="AF60" i="377" s="1"/>
  <c r="Y60" i="377"/>
  <c r="AH59" i="377"/>
  <c r="AD59" i="377"/>
  <c r="AF59" i="377" s="1"/>
  <c r="Y59" i="377"/>
  <c r="AH58" i="377"/>
  <c r="AD58" i="377"/>
  <c r="AF58" i="377" s="1"/>
  <c r="Y58" i="377"/>
  <c r="AH57" i="377"/>
  <c r="AD57" i="377"/>
  <c r="AF57" i="377" s="1"/>
  <c r="Y57" i="377"/>
  <c r="AH56" i="377"/>
  <c r="AD56" i="377"/>
  <c r="AF56" i="377" s="1"/>
  <c r="Y56" i="377"/>
  <c r="AH55" i="377"/>
  <c r="AD55" i="377"/>
  <c r="AF55" i="377" s="1"/>
  <c r="Y55" i="377"/>
  <c r="AH54" i="377"/>
  <c r="AD54" i="377"/>
  <c r="AF54" i="377" s="1"/>
  <c r="Y54" i="377"/>
  <c r="AH53" i="377"/>
  <c r="AD53" i="377"/>
  <c r="AF53" i="377" s="1"/>
  <c r="Y53" i="377"/>
  <c r="AH52" i="377"/>
  <c r="AD52" i="377"/>
  <c r="AF52" i="377" s="1"/>
  <c r="Y52" i="377"/>
  <c r="AH51" i="377"/>
  <c r="AD51" i="377"/>
  <c r="AF51" i="377" s="1"/>
  <c r="Y51" i="377"/>
  <c r="AH50" i="377"/>
  <c r="AD50" i="377"/>
  <c r="AF50" i="377" s="1"/>
  <c r="Y50" i="377"/>
  <c r="AH49" i="377"/>
  <c r="AD49" i="377"/>
  <c r="AF49" i="377" s="1"/>
  <c r="Y49" i="377"/>
  <c r="AH48" i="377"/>
  <c r="AD48" i="377"/>
  <c r="AF48" i="377" s="1"/>
  <c r="Y48" i="377"/>
  <c r="AH47" i="377"/>
  <c r="AD47" i="377"/>
  <c r="AF47" i="377" s="1"/>
  <c r="Y47" i="377"/>
  <c r="AR46" i="377"/>
  <c r="AQ46" i="377"/>
  <c r="AH46" i="377"/>
  <c r="AD46" i="377"/>
  <c r="AF46" i="377" s="1"/>
  <c r="Y46" i="377"/>
  <c r="AR45" i="377"/>
  <c r="AQ45" i="377"/>
  <c r="AH45" i="377"/>
  <c r="AD45" i="377"/>
  <c r="AF45" i="377" s="1"/>
  <c r="Y45" i="377"/>
  <c r="AR44" i="377"/>
  <c r="AQ44" i="377"/>
  <c r="AH44" i="377"/>
  <c r="AD44" i="377"/>
  <c r="AF44" i="377" s="1"/>
  <c r="Y44" i="377"/>
  <c r="AR43" i="377"/>
  <c r="AQ43" i="377"/>
  <c r="AH43" i="377"/>
  <c r="AD43" i="377"/>
  <c r="AF43" i="377" s="1"/>
  <c r="Y43" i="377"/>
  <c r="AR42" i="377"/>
  <c r="AQ42" i="377"/>
  <c r="AH42" i="377"/>
  <c r="AD42" i="377"/>
  <c r="AF42" i="377" s="1"/>
  <c r="Y42" i="377"/>
  <c r="AR41" i="377"/>
  <c r="AQ41" i="377"/>
  <c r="AH41" i="377"/>
  <c r="AD41" i="377"/>
  <c r="AF41" i="377" s="1"/>
  <c r="Y41" i="377"/>
  <c r="AR40" i="377"/>
  <c r="AQ40" i="377"/>
  <c r="AH40" i="377"/>
  <c r="AD40" i="377"/>
  <c r="AF40" i="377" s="1"/>
  <c r="Y40" i="377"/>
  <c r="AH39" i="377"/>
  <c r="AD39" i="377"/>
  <c r="AF39" i="377" s="1"/>
  <c r="Y39" i="377"/>
  <c r="C39" i="377"/>
  <c r="AY26" i="249" s="1"/>
  <c r="Y38" i="377"/>
  <c r="Y37" i="377"/>
  <c r="AR36" i="377"/>
  <c r="Y36" i="377"/>
  <c r="C36" i="377"/>
  <c r="AT26" i="249" s="1"/>
  <c r="AR35" i="377"/>
  <c r="AH35" i="377"/>
  <c r="AD35" i="377"/>
  <c r="Y35" i="377"/>
  <c r="AR34" i="377"/>
  <c r="AH34" i="377"/>
  <c r="AD34" i="377"/>
  <c r="Y34" i="377"/>
  <c r="AR33" i="377"/>
  <c r="AH33" i="377"/>
  <c r="AD33" i="377"/>
  <c r="Y33" i="377"/>
  <c r="J33" i="377"/>
  <c r="Z35" i="377" s="1"/>
  <c r="AR32" i="377"/>
  <c r="AH32" i="377"/>
  <c r="AD32" i="377"/>
  <c r="Y32" i="377"/>
  <c r="J32" i="377"/>
  <c r="Z34" i="377" s="1"/>
  <c r="AR31" i="377"/>
  <c r="AH31" i="377"/>
  <c r="AD31" i="377"/>
  <c r="Y31" i="377"/>
  <c r="J31" i="377"/>
  <c r="Z33" i="377" s="1"/>
  <c r="AR30" i="377"/>
  <c r="AH30" i="377"/>
  <c r="AD30" i="377"/>
  <c r="Y30" i="377"/>
  <c r="J30" i="377"/>
  <c r="Z32" i="377" s="1"/>
  <c r="AH29" i="377"/>
  <c r="AD29" i="377"/>
  <c r="Y29" i="377"/>
  <c r="Z59" i="377"/>
  <c r="J29" i="377"/>
  <c r="Z31" i="377" s="1"/>
  <c r="AH28" i="377"/>
  <c r="AD28" i="377"/>
  <c r="Y28" i="377"/>
  <c r="Z58" i="377"/>
  <c r="J28" i="377"/>
  <c r="Z30" i="377" s="1"/>
  <c r="AH27" i="377"/>
  <c r="AD27" i="377"/>
  <c r="Y27" i="377"/>
  <c r="Z57" i="377"/>
  <c r="J27" i="377"/>
  <c r="Z29" i="377" s="1"/>
  <c r="AT26" i="377"/>
  <c r="AP26" i="377"/>
  <c r="AS26" i="377" s="1"/>
  <c r="AH26" i="377"/>
  <c r="AD26" i="377"/>
  <c r="Y26" i="377"/>
  <c r="Z56" i="377"/>
  <c r="J26" i="377"/>
  <c r="Z28" i="377" s="1"/>
  <c r="AT25" i="377"/>
  <c r="AP25" i="377"/>
  <c r="AS25" i="377" s="1"/>
  <c r="AH25" i="377"/>
  <c r="AD25" i="377"/>
  <c r="Y25" i="377"/>
  <c r="Z55" i="377"/>
  <c r="J25" i="377"/>
  <c r="Z27" i="377" s="1"/>
  <c r="AT24" i="377"/>
  <c r="AP24" i="377"/>
  <c r="AS24" i="377" s="1"/>
  <c r="AH24" i="377"/>
  <c r="AD24" i="377"/>
  <c r="Y24" i="377"/>
  <c r="Z54" i="377"/>
  <c r="J24" i="377"/>
  <c r="Z26" i="377" s="1"/>
  <c r="AT23" i="377"/>
  <c r="AP23" i="377"/>
  <c r="AS23" i="377" s="1"/>
  <c r="AH23" i="377"/>
  <c r="AD23" i="377"/>
  <c r="Y23" i="377"/>
  <c r="Z53" i="377"/>
  <c r="J23" i="377"/>
  <c r="Z25" i="377" s="1"/>
  <c r="AT22" i="377"/>
  <c r="AP22" i="377"/>
  <c r="AS22" i="377" s="1"/>
  <c r="AH22" i="377"/>
  <c r="AD22" i="377"/>
  <c r="Y22" i="377"/>
  <c r="Z52" i="377"/>
  <c r="J22" i="377"/>
  <c r="Z24" i="377" s="1"/>
  <c r="AT21" i="377"/>
  <c r="AP21" i="377"/>
  <c r="AS21" i="377" s="1"/>
  <c r="AH21" i="377"/>
  <c r="AD21" i="377"/>
  <c r="Y21" i="377"/>
  <c r="Z51" i="377"/>
  <c r="J21" i="377"/>
  <c r="Z23" i="377" s="1"/>
  <c r="AT20" i="377"/>
  <c r="AP20" i="377"/>
  <c r="AS20" i="377" s="1"/>
  <c r="AH20" i="377"/>
  <c r="AD20" i="377"/>
  <c r="AF20" i="377" s="1"/>
  <c r="Y20" i="377"/>
  <c r="Z50" i="377"/>
  <c r="J20" i="377"/>
  <c r="Z22" i="377" s="1"/>
  <c r="AT19" i="377"/>
  <c r="AP19" i="377"/>
  <c r="AS19" i="377" s="1"/>
  <c r="AH19" i="377"/>
  <c r="AD19" i="377"/>
  <c r="AF19" i="377" s="1"/>
  <c r="Y19" i="377"/>
  <c r="Z49" i="377"/>
  <c r="J19" i="377"/>
  <c r="Z21" i="377" s="1"/>
  <c r="AT18" i="377"/>
  <c r="AP18" i="377"/>
  <c r="AS18" i="377" s="1"/>
  <c r="AH18" i="377"/>
  <c r="AD18" i="377"/>
  <c r="AF18" i="377" s="1"/>
  <c r="Y18" i="377"/>
  <c r="Z48" i="377"/>
  <c r="J18" i="377"/>
  <c r="Z20" i="377" s="1"/>
  <c r="AT17" i="377"/>
  <c r="AP17" i="377"/>
  <c r="AS17" i="377" s="1"/>
  <c r="AH17" i="377"/>
  <c r="AD17" i="377"/>
  <c r="AF17" i="377" s="1"/>
  <c r="Y17" i="377"/>
  <c r="Z47" i="377"/>
  <c r="J17" i="377"/>
  <c r="Z19" i="377" s="1"/>
  <c r="AT16" i="377"/>
  <c r="AP16" i="377"/>
  <c r="AS16" i="377" s="1"/>
  <c r="AH16" i="377"/>
  <c r="AD16" i="377"/>
  <c r="AF16" i="377" s="1"/>
  <c r="Y16" i="377"/>
  <c r="Z46" i="377"/>
  <c r="J16" i="377"/>
  <c r="Z18" i="377" s="1"/>
  <c r="AT15" i="377"/>
  <c r="AP15" i="377"/>
  <c r="AS15" i="377" s="1"/>
  <c r="AH15" i="377"/>
  <c r="AD15" i="377"/>
  <c r="AF15" i="377" s="1"/>
  <c r="Y15" i="377"/>
  <c r="Z45" i="377"/>
  <c r="J15" i="377"/>
  <c r="Z17" i="377" s="1"/>
  <c r="AT14" i="377"/>
  <c r="AP14" i="377"/>
  <c r="AS14" i="377" s="1"/>
  <c r="AH14" i="377"/>
  <c r="AD14" i="377"/>
  <c r="AF14" i="377" s="1"/>
  <c r="Y14" i="377"/>
  <c r="Z44" i="377"/>
  <c r="J14" i="377"/>
  <c r="Z16" i="377" s="1"/>
  <c r="AT13" i="377"/>
  <c r="AP13" i="377"/>
  <c r="AS13" i="377" s="1"/>
  <c r="AH13" i="377"/>
  <c r="AD13" i="377"/>
  <c r="AF13" i="377" s="1"/>
  <c r="Y13" i="377"/>
  <c r="Z43" i="377"/>
  <c r="J13" i="377"/>
  <c r="Z15" i="377" s="1"/>
  <c r="AT12" i="377"/>
  <c r="AP12" i="377"/>
  <c r="AS12" i="377" s="1"/>
  <c r="AH12" i="377"/>
  <c r="AD12" i="377"/>
  <c r="AF12" i="377" s="1"/>
  <c r="Y12" i="377"/>
  <c r="Z42" i="377"/>
  <c r="J12" i="377"/>
  <c r="Z14" i="377" s="1"/>
  <c r="AT11" i="377"/>
  <c r="AP11" i="377"/>
  <c r="AS11" i="377" s="1"/>
  <c r="AH11" i="377"/>
  <c r="AD11" i="377"/>
  <c r="AF11" i="377" s="1"/>
  <c r="Y11" i="377"/>
  <c r="Z41" i="377"/>
  <c r="J11" i="377"/>
  <c r="Z13" i="377" s="1"/>
  <c r="AT10" i="377"/>
  <c r="AP10" i="377"/>
  <c r="AS10" i="377" s="1"/>
  <c r="AH10" i="377"/>
  <c r="AD10" i="377"/>
  <c r="AF10" i="377" s="1"/>
  <c r="Y10" i="377"/>
  <c r="Z40" i="377"/>
  <c r="J10" i="377"/>
  <c r="Z12" i="377" s="1"/>
  <c r="AT9" i="377"/>
  <c r="AP9" i="377"/>
  <c r="AS9" i="377" s="1"/>
  <c r="AH9" i="377"/>
  <c r="AD9" i="377"/>
  <c r="AF9" i="377" s="1"/>
  <c r="Y9" i="377"/>
  <c r="Z39" i="377"/>
  <c r="J9" i="377"/>
  <c r="Z11" i="377" s="1"/>
  <c r="AT8" i="377"/>
  <c r="AP8" i="377"/>
  <c r="AS8" i="377" s="1"/>
  <c r="AH8" i="377"/>
  <c r="AD8" i="377"/>
  <c r="AF8" i="377" s="1"/>
  <c r="Y8" i="377"/>
  <c r="Z38" i="377"/>
  <c r="J8" i="377"/>
  <c r="Z10" i="377" s="1"/>
  <c r="AT7" i="377"/>
  <c r="AP7" i="377"/>
  <c r="AS7" i="377" s="1"/>
  <c r="Z37" i="377"/>
  <c r="J7" i="377"/>
  <c r="Z9" i="377" s="1"/>
  <c r="AT6" i="377"/>
  <c r="AP6" i="377"/>
  <c r="AS6" i="377" s="1"/>
  <c r="Z36" i="377"/>
  <c r="J6" i="377"/>
  <c r="C5" i="377"/>
  <c r="AO26" i="249" s="1"/>
  <c r="Y78" i="376"/>
  <c r="Y77" i="376"/>
  <c r="Y76" i="376"/>
  <c r="AH75" i="376"/>
  <c r="AD75" i="376"/>
  <c r="AF75" i="376" s="1"/>
  <c r="Y75" i="376"/>
  <c r="AH74" i="376"/>
  <c r="AD74" i="376"/>
  <c r="AF74" i="376" s="1"/>
  <c r="Y74" i="376"/>
  <c r="AH73" i="376"/>
  <c r="AD73" i="376"/>
  <c r="AF73" i="376" s="1"/>
  <c r="Y73" i="376"/>
  <c r="AH72" i="376"/>
  <c r="AD72" i="376"/>
  <c r="AF72" i="376" s="1"/>
  <c r="Y72" i="376"/>
  <c r="AH71" i="376"/>
  <c r="AD71" i="376"/>
  <c r="AF71" i="376" s="1"/>
  <c r="Y71" i="376"/>
  <c r="AH70" i="376"/>
  <c r="AD70" i="376"/>
  <c r="AF70" i="376" s="1"/>
  <c r="Y70" i="376"/>
  <c r="AH69" i="376"/>
  <c r="AD69" i="376"/>
  <c r="AF69" i="376" s="1"/>
  <c r="Y69" i="376"/>
  <c r="AH68" i="376"/>
  <c r="AD68" i="376"/>
  <c r="AF68" i="376" s="1"/>
  <c r="Y68" i="376"/>
  <c r="AH67" i="376"/>
  <c r="AD67" i="376"/>
  <c r="AF67" i="376" s="1"/>
  <c r="Y67" i="376"/>
  <c r="AH66" i="376"/>
  <c r="AD66" i="376"/>
  <c r="AF66" i="376" s="1"/>
  <c r="Y66" i="376"/>
  <c r="Y65" i="376"/>
  <c r="Y64" i="376"/>
  <c r="Y63" i="376"/>
  <c r="AH62" i="376"/>
  <c r="AD62" i="376"/>
  <c r="AF62" i="376" s="1"/>
  <c r="Y62" i="376"/>
  <c r="AH61" i="376"/>
  <c r="AD61" i="376"/>
  <c r="AF61" i="376" s="1"/>
  <c r="Y61" i="376"/>
  <c r="AH60" i="376"/>
  <c r="AD60" i="376"/>
  <c r="AF60" i="376" s="1"/>
  <c r="Y60" i="376"/>
  <c r="AH59" i="376"/>
  <c r="AD59" i="376"/>
  <c r="AF59" i="376" s="1"/>
  <c r="Y59" i="376"/>
  <c r="AH58" i="376"/>
  <c r="AD58" i="376"/>
  <c r="AF58" i="376" s="1"/>
  <c r="Y58" i="376"/>
  <c r="AH57" i="376"/>
  <c r="AD57" i="376"/>
  <c r="AF57" i="376" s="1"/>
  <c r="Y57" i="376"/>
  <c r="AH56" i="376"/>
  <c r="AD56" i="376"/>
  <c r="AF56" i="376" s="1"/>
  <c r="Y56" i="376"/>
  <c r="AH55" i="376"/>
  <c r="AD55" i="376"/>
  <c r="AF55" i="376" s="1"/>
  <c r="Y55" i="376"/>
  <c r="AH54" i="376"/>
  <c r="AD54" i="376"/>
  <c r="AF54" i="376" s="1"/>
  <c r="Y54" i="376"/>
  <c r="AH53" i="376"/>
  <c r="AD53" i="376"/>
  <c r="AF53" i="376" s="1"/>
  <c r="Y53" i="376"/>
  <c r="AH52" i="376"/>
  <c r="AD52" i="376"/>
  <c r="AF52" i="376" s="1"/>
  <c r="Y52" i="376"/>
  <c r="AH51" i="376"/>
  <c r="AD51" i="376"/>
  <c r="AF51" i="376" s="1"/>
  <c r="Y51" i="376"/>
  <c r="AH50" i="376"/>
  <c r="AD50" i="376"/>
  <c r="AF50" i="376" s="1"/>
  <c r="Y50" i="376"/>
  <c r="AH49" i="376"/>
  <c r="AD49" i="376"/>
  <c r="AF49" i="376" s="1"/>
  <c r="Y49" i="376"/>
  <c r="AH48" i="376"/>
  <c r="AD48" i="376"/>
  <c r="AF48" i="376" s="1"/>
  <c r="Y48" i="376"/>
  <c r="AH47" i="376"/>
  <c r="AD47" i="376"/>
  <c r="AF47" i="376" s="1"/>
  <c r="Y47" i="376"/>
  <c r="AR46" i="376"/>
  <c r="AQ46" i="376"/>
  <c r="AH46" i="376"/>
  <c r="AD46" i="376"/>
  <c r="AF46" i="376" s="1"/>
  <c r="Y46" i="376"/>
  <c r="AR45" i="376"/>
  <c r="AQ45" i="376"/>
  <c r="AH45" i="376"/>
  <c r="AD45" i="376"/>
  <c r="AF45" i="376" s="1"/>
  <c r="Y45" i="376"/>
  <c r="AR44" i="376"/>
  <c r="AQ44" i="376"/>
  <c r="AH44" i="376"/>
  <c r="AD44" i="376"/>
  <c r="AF44" i="376" s="1"/>
  <c r="Y44" i="376"/>
  <c r="AR43" i="376"/>
  <c r="AQ43" i="376"/>
  <c r="AH43" i="376"/>
  <c r="AD43" i="376"/>
  <c r="AF43" i="376" s="1"/>
  <c r="Y43" i="376"/>
  <c r="AR42" i="376"/>
  <c r="AQ42" i="376"/>
  <c r="AH42" i="376"/>
  <c r="AD42" i="376"/>
  <c r="AF42" i="376" s="1"/>
  <c r="Y42" i="376"/>
  <c r="AR41" i="376"/>
  <c r="AQ41" i="376"/>
  <c r="AH41" i="376"/>
  <c r="AD41" i="376"/>
  <c r="AF41" i="376" s="1"/>
  <c r="Y41" i="376"/>
  <c r="AR40" i="376"/>
  <c r="AQ40" i="376"/>
  <c r="AS40" i="376" s="1"/>
  <c r="AH40" i="376"/>
  <c r="Y40" i="376"/>
  <c r="AH39" i="376"/>
  <c r="AD39" i="376"/>
  <c r="AF39" i="376" s="1"/>
  <c r="Y39" i="376"/>
  <c r="C39" i="376"/>
  <c r="AY25" i="249" s="1"/>
  <c r="Y38" i="376"/>
  <c r="Y37" i="376"/>
  <c r="AR36" i="376"/>
  <c r="Y36" i="376"/>
  <c r="C36" i="376"/>
  <c r="AT25" i="249" s="1"/>
  <c r="AR35" i="376"/>
  <c r="AH35" i="376"/>
  <c r="AD35" i="376"/>
  <c r="Y35" i="376"/>
  <c r="AR34" i="376"/>
  <c r="AH34" i="376"/>
  <c r="AD34" i="376"/>
  <c r="Y34" i="376"/>
  <c r="AR33" i="376"/>
  <c r="AH33" i="376"/>
  <c r="AD33" i="376"/>
  <c r="Y33" i="376"/>
  <c r="J33" i="376"/>
  <c r="Z35" i="376" s="1"/>
  <c r="AR32" i="376"/>
  <c r="AH32" i="376"/>
  <c r="AD32" i="376"/>
  <c r="Y32" i="376"/>
  <c r="J32" i="376"/>
  <c r="Z34" i="376" s="1"/>
  <c r="AR31" i="376"/>
  <c r="AH31" i="376"/>
  <c r="AD31" i="376"/>
  <c r="Y31" i="376"/>
  <c r="J31" i="376"/>
  <c r="Z33" i="376" s="1"/>
  <c r="AR30" i="376"/>
  <c r="AH30" i="376"/>
  <c r="AD30" i="376"/>
  <c r="Y30" i="376"/>
  <c r="J30" i="376"/>
  <c r="Z32" i="376" s="1"/>
  <c r="AH29" i="376"/>
  <c r="AD29" i="376"/>
  <c r="Y29" i="376"/>
  <c r="Z59" i="376"/>
  <c r="J29" i="376"/>
  <c r="Z31" i="376" s="1"/>
  <c r="AH28" i="376"/>
  <c r="AD28" i="376"/>
  <c r="Y28" i="376"/>
  <c r="Z58" i="376"/>
  <c r="J28" i="376"/>
  <c r="Z30" i="376" s="1"/>
  <c r="AH27" i="376"/>
  <c r="AD27" i="376"/>
  <c r="Y27" i="376"/>
  <c r="Z57" i="376"/>
  <c r="J27" i="376"/>
  <c r="Z29" i="376" s="1"/>
  <c r="AT26" i="376"/>
  <c r="AP26" i="376"/>
  <c r="AS26" i="376" s="1"/>
  <c r="AH26" i="376"/>
  <c r="AD26" i="376"/>
  <c r="Y26" i="376"/>
  <c r="Z56" i="376"/>
  <c r="J26" i="376"/>
  <c r="Z28" i="376" s="1"/>
  <c r="AT25" i="376"/>
  <c r="AP25" i="376"/>
  <c r="AS25" i="376" s="1"/>
  <c r="AH25" i="376"/>
  <c r="AD25" i="376"/>
  <c r="Y25" i="376"/>
  <c r="Z55" i="376"/>
  <c r="J25" i="376"/>
  <c r="Z27" i="376" s="1"/>
  <c r="AT24" i="376"/>
  <c r="AP24" i="376"/>
  <c r="AS24" i="376" s="1"/>
  <c r="AH24" i="376"/>
  <c r="AD24" i="376"/>
  <c r="Y24" i="376"/>
  <c r="Z54" i="376"/>
  <c r="J24" i="376"/>
  <c r="Z26" i="376" s="1"/>
  <c r="AT23" i="376"/>
  <c r="AP23" i="376"/>
  <c r="AS23" i="376" s="1"/>
  <c r="AH23" i="376"/>
  <c r="AD23" i="376"/>
  <c r="Y23" i="376"/>
  <c r="Z53" i="376"/>
  <c r="J23" i="376"/>
  <c r="Z25" i="376" s="1"/>
  <c r="AT22" i="376"/>
  <c r="AP22" i="376"/>
  <c r="AS22" i="376" s="1"/>
  <c r="AH22" i="376"/>
  <c r="AD22" i="376"/>
  <c r="Y22" i="376"/>
  <c r="Z52" i="376"/>
  <c r="J22" i="376"/>
  <c r="Z24" i="376" s="1"/>
  <c r="AT21" i="376"/>
  <c r="AP21" i="376"/>
  <c r="AS21" i="376" s="1"/>
  <c r="AH21" i="376"/>
  <c r="AD21" i="376"/>
  <c r="Y21" i="376"/>
  <c r="Z51" i="376"/>
  <c r="J21" i="376"/>
  <c r="Z23" i="376" s="1"/>
  <c r="AT20" i="376"/>
  <c r="AP20" i="376"/>
  <c r="AS20" i="376" s="1"/>
  <c r="AH20" i="376"/>
  <c r="AD20" i="376"/>
  <c r="AF20" i="376" s="1"/>
  <c r="Y20" i="376"/>
  <c r="Z50" i="376"/>
  <c r="J20" i="376"/>
  <c r="Z22" i="376" s="1"/>
  <c r="AT19" i="376"/>
  <c r="AP19" i="376"/>
  <c r="AS19" i="376" s="1"/>
  <c r="AH19" i="376"/>
  <c r="AD19" i="376"/>
  <c r="AF19" i="376" s="1"/>
  <c r="Y19" i="376"/>
  <c r="Z49" i="376"/>
  <c r="J19" i="376"/>
  <c r="Z21" i="376" s="1"/>
  <c r="AT18" i="376"/>
  <c r="AP18" i="376"/>
  <c r="AS18" i="376" s="1"/>
  <c r="AH18" i="376"/>
  <c r="AD18" i="376"/>
  <c r="AF18" i="376" s="1"/>
  <c r="Y18" i="376"/>
  <c r="Z48" i="376"/>
  <c r="J18" i="376"/>
  <c r="Z20" i="376" s="1"/>
  <c r="AT17" i="376"/>
  <c r="AP17" i="376"/>
  <c r="AS17" i="376" s="1"/>
  <c r="AH17" i="376"/>
  <c r="AD17" i="376"/>
  <c r="AF17" i="376" s="1"/>
  <c r="Y17" i="376"/>
  <c r="Z47" i="376"/>
  <c r="J17" i="376"/>
  <c r="Z19" i="376" s="1"/>
  <c r="AT16" i="376"/>
  <c r="AP16" i="376"/>
  <c r="AS16" i="376" s="1"/>
  <c r="AH16" i="376"/>
  <c r="AD16" i="376"/>
  <c r="AF16" i="376" s="1"/>
  <c r="Y16" i="376"/>
  <c r="Z46" i="376"/>
  <c r="J16" i="376"/>
  <c r="Z18" i="376" s="1"/>
  <c r="AT15" i="376"/>
  <c r="AP15" i="376"/>
  <c r="AS15" i="376" s="1"/>
  <c r="AH15" i="376"/>
  <c r="AD15" i="376"/>
  <c r="AF15" i="376" s="1"/>
  <c r="Y15" i="376"/>
  <c r="J15" i="376"/>
  <c r="Z17" i="376" s="1"/>
  <c r="AT14" i="376"/>
  <c r="AP14" i="376"/>
  <c r="AS14" i="376" s="1"/>
  <c r="AH14" i="376"/>
  <c r="AD14" i="376"/>
  <c r="AF14" i="376" s="1"/>
  <c r="Y14" i="376"/>
  <c r="Z44" i="376"/>
  <c r="J14" i="376"/>
  <c r="Z16" i="376" s="1"/>
  <c r="AT13" i="376"/>
  <c r="AP13" i="376"/>
  <c r="AS13" i="376" s="1"/>
  <c r="AH13" i="376"/>
  <c r="AD13" i="376"/>
  <c r="AF13" i="376" s="1"/>
  <c r="Y13" i="376"/>
  <c r="Z43" i="376"/>
  <c r="J13" i="376"/>
  <c r="Z15" i="376" s="1"/>
  <c r="AT12" i="376"/>
  <c r="AP12" i="376"/>
  <c r="AS12" i="376" s="1"/>
  <c r="AH12" i="376"/>
  <c r="AD12" i="376"/>
  <c r="AF12" i="376" s="1"/>
  <c r="Y12" i="376"/>
  <c r="Z42" i="376"/>
  <c r="J12" i="376"/>
  <c r="Z14" i="376" s="1"/>
  <c r="AT11" i="376"/>
  <c r="AP11" i="376"/>
  <c r="AS11" i="376" s="1"/>
  <c r="AH11" i="376"/>
  <c r="AD11" i="376"/>
  <c r="AF11" i="376" s="1"/>
  <c r="Y11" i="376"/>
  <c r="Z41" i="376"/>
  <c r="J11" i="376"/>
  <c r="Z13" i="376" s="1"/>
  <c r="AT10" i="376"/>
  <c r="AP10" i="376"/>
  <c r="AS10" i="376" s="1"/>
  <c r="AH10" i="376"/>
  <c r="AD10" i="376"/>
  <c r="AF10" i="376" s="1"/>
  <c r="Y10" i="376"/>
  <c r="J10" i="376"/>
  <c r="Z12" i="376" s="1"/>
  <c r="AT9" i="376"/>
  <c r="AP9" i="376"/>
  <c r="AS9" i="376" s="1"/>
  <c r="AH9" i="376"/>
  <c r="AD9" i="376"/>
  <c r="AF9" i="376" s="1"/>
  <c r="Y9" i="376"/>
  <c r="Z39" i="376"/>
  <c r="J9" i="376"/>
  <c r="Z11" i="376" s="1"/>
  <c r="AT8" i="376"/>
  <c r="AP8" i="376"/>
  <c r="AS8" i="376" s="1"/>
  <c r="AH8" i="376"/>
  <c r="AD8" i="376"/>
  <c r="AF8" i="376" s="1"/>
  <c r="Y8" i="376"/>
  <c r="Z38" i="376"/>
  <c r="J8" i="376"/>
  <c r="Z10" i="376" s="1"/>
  <c r="AT7" i="376"/>
  <c r="AP7" i="376"/>
  <c r="AS7" i="376" s="1"/>
  <c r="Z37" i="376"/>
  <c r="J7" i="376"/>
  <c r="Z9" i="376" s="1"/>
  <c r="AT6" i="376"/>
  <c r="AP6" i="376"/>
  <c r="AS6" i="376" s="1"/>
  <c r="Z36" i="376"/>
  <c r="J6" i="376"/>
  <c r="Z8" i="376" s="1"/>
  <c r="C5" i="376"/>
  <c r="AO25" i="249" s="1"/>
  <c r="Y78" i="375"/>
  <c r="Y77" i="375"/>
  <c r="Y76" i="375"/>
  <c r="AH75" i="375"/>
  <c r="AD75" i="375"/>
  <c r="Y75" i="375"/>
  <c r="AH74" i="375"/>
  <c r="AD74" i="375"/>
  <c r="Y74" i="375"/>
  <c r="AH73" i="375"/>
  <c r="AD73" i="375"/>
  <c r="Y73" i="375"/>
  <c r="AH72" i="375"/>
  <c r="AD72" i="375"/>
  <c r="AF72" i="375" s="1"/>
  <c r="Y72" i="375"/>
  <c r="AH71" i="375"/>
  <c r="AD71" i="375"/>
  <c r="AF71" i="375" s="1"/>
  <c r="Y71" i="375"/>
  <c r="AH70" i="375"/>
  <c r="AD70" i="375"/>
  <c r="AF70" i="375" s="1"/>
  <c r="Y70" i="375"/>
  <c r="AH69" i="375"/>
  <c r="AD69" i="375"/>
  <c r="AF69" i="375" s="1"/>
  <c r="Y69" i="375"/>
  <c r="AH68" i="375"/>
  <c r="AD68" i="375"/>
  <c r="AF68" i="375" s="1"/>
  <c r="Y68" i="375"/>
  <c r="AH67" i="375"/>
  <c r="AD67" i="375"/>
  <c r="AF67" i="375" s="1"/>
  <c r="Y67" i="375"/>
  <c r="AH66" i="375"/>
  <c r="AD66" i="375"/>
  <c r="AF66" i="375" s="1"/>
  <c r="Y66" i="375"/>
  <c r="Y65" i="375"/>
  <c r="Y64" i="375"/>
  <c r="Y63" i="375"/>
  <c r="AH62" i="375"/>
  <c r="AD62" i="375"/>
  <c r="AF62" i="375" s="1"/>
  <c r="Y62" i="375"/>
  <c r="AH61" i="375"/>
  <c r="AD61" i="375"/>
  <c r="AF61" i="375" s="1"/>
  <c r="Y61" i="375"/>
  <c r="AH60" i="375"/>
  <c r="AD60" i="375"/>
  <c r="AF60" i="375" s="1"/>
  <c r="Y60" i="375"/>
  <c r="AH59" i="375"/>
  <c r="AD59" i="375"/>
  <c r="AF59" i="375" s="1"/>
  <c r="Y59" i="375"/>
  <c r="AH58" i="375"/>
  <c r="AD58" i="375"/>
  <c r="AF58" i="375" s="1"/>
  <c r="Y58" i="375"/>
  <c r="AH57" i="375"/>
  <c r="AD57" i="375"/>
  <c r="AF57" i="375" s="1"/>
  <c r="Y57" i="375"/>
  <c r="AH56" i="375"/>
  <c r="AD56" i="375"/>
  <c r="AF56" i="375" s="1"/>
  <c r="Y56" i="375"/>
  <c r="AH55" i="375"/>
  <c r="AD55" i="375"/>
  <c r="AF55" i="375" s="1"/>
  <c r="Y55" i="375"/>
  <c r="AH54" i="375"/>
  <c r="AD54" i="375"/>
  <c r="AF54" i="375" s="1"/>
  <c r="Y54" i="375"/>
  <c r="AH53" i="375"/>
  <c r="AD53" i="375"/>
  <c r="AF53" i="375" s="1"/>
  <c r="Y53" i="375"/>
  <c r="AH52" i="375"/>
  <c r="AD52" i="375"/>
  <c r="AF52" i="375" s="1"/>
  <c r="Y52" i="375"/>
  <c r="AH51" i="375"/>
  <c r="AD51" i="375"/>
  <c r="AF51" i="375" s="1"/>
  <c r="Y51" i="375"/>
  <c r="AH50" i="375"/>
  <c r="AD50" i="375"/>
  <c r="AF50" i="375" s="1"/>
  <c r="Y50" i="375"/>
  <c r="AH49" i="375"/>
  <c r="AD49" i="375"/>
  <c r="AF49" i="375" s="1"/>
  <c r="Y49" i="375"/>
  <c r="AH48" i="375"/>
  <c r="AD48" i="375"/>
  <c r="AF48" i="375" s="1"/>
  <c r="Y48" i="375"/>
  <c r="AH47" i="375"/>
  <c r="AD47" i="375"/>
  <c r="AF47" i="375" s="1"/>
  <c r="Y47" i="375"/>
  <c r="AR46" i="375"/>
  <c r="AQ46" i="375"/>
  <c r="AH46" i="375"/>
  <c r="AD46" i="375"/>
  <c r="AF46" i="375" s="1"/>
  <c r="Y46" i="375"/>
  <c r="AR45" i="375"/>
  <c r="AQ45" i="375"/>
  <c r="AH45" i="375"/>
  <c r="AD45" i="375"/>
  <c r="AF45" i="375" s="1"/>
  <c r="Y45" i="375"/>
  <c r="AR44" i="375"/>
  <c r="AQ44" i="375"/>
  <c r="AH44" i="375"/>
  <c r="AD44" i="375"/>
  <c r="AF44" i="375" s="1"/>
  <c r="Y44" i="375"/>
  <c r="AR43" i="375"/>
  <c r="AQ43" i="375"/>
  <c r="AH43" i="375"/>
  <c r="AD43" i="375"/>
  <c r="AF43" i="375" s="1"/>
  <c r="Y43" i="375"/>
  <c r="AR42" i="375"/>
  <c r="AQ42" i="375"/>
  <c r="AH42" i="375"/>
  <c r="AD42" i="375"/>
  <c r="AF42" i="375" s="1"/>
  <c r="Y42" i="375"/>
  <c r="AR41" i="375"/>
  <c r="AQ41" i="375"/>
  <c r="AH41" i="375"/>
  <c r="AD41" i="375"/>
  <c r="AF41" i="375" s="1"/>
  <c r="Y41" i="375"/>
  <c r="AR40" i="375"/>
  <c r="AQ40" i="375"/>
  <c r="AS40" i="375" s="1"/>
  <c r="AH40" i="375"/>
  <c r="AD40" i="375"/>
  <c r="AF40" i="375" s="1"/>
  <c r="Y40" i="375"/>
  <c r="AH39" i="375"/>
  <c r="AD39" i="375"/>
  <c r="AF39" i="375" s="1"/>
  <c r="Y39" i="375"/>
  <c r="C39" i="375"/>
  <c r="AY24" i="249" s="1"/>
  <c r="Y38" i="375"/>
  <c r="Y37" i="375"/>
  <c r="AR36" i="375"/>
  <c r="Y36" i="375"/>
  <c r="C36" i="375"/>
  <c r="AR35" i="375"/>
  <c r="AH35" i="375"/>
  <c r="AD35" i="375"/>
  <c r="Y35" i="375"/>
  <c r="AR34" i="375"/>
  <c r="AH34" i="375"/>
  <c r="AD34" i="375"/>
  <c r="Y34" i="375"/>
  <c r="AR33" i="375"/>
  <c r="AH33" i="375"/>
  <c r="AD33" i="375"/>
  <c r="Y33" i="375"/>
  <c r="J33" i="375"/>
  <c r="Z35" i="375" s="1"/>
  <c r="AR32" i="375"/>
  <c r="AH32" i="375"/>
  <c r="AD32" i="375"/>
  <c r="Y32" i="375"/>
  <c r="J32" i="375"/>
  <c r="Z34" i="375" s="1"/>
  <c r="AR31" i="375"/>
  <c r="AH31" i="375"/>
  <c r="AD31" i="375"/>
  <c r="Y31" i="375"/>
  <c r="J31" i="375"/>
  <c r="Z33" i="375" s="1"/>
  <c r="AR30" i="375"/>
  <c r="AH30" i="375"/>
  <c r="AD30" i="375"/>
  <c r="Y30" i="375"/>
  <c r="J30" i="375"/>
  <c r="Z32" i="375" s="1"/>
  <c r="AH29" i="375"/>
  <c r="AD29" i="375"/>
  <c r="Y29" i="375"/>
  <c r="Z59" i="375"/>
  <c r="J29" i="375"/>
  <c r="Z31" i="375" s="1"/>
  <c r="AH28" i="375"/>
  <c r="AD28" i="375"/>
  <c r="Y28" i="375"/>
  <c r="Z58" i="375"/>
  <c r="J28" i="375"/>
  <c r="Z30" i="375" s="1"/>
  <c r="AH27" i="375"/>
  <c r="AD27" i="375"/>
  <c r="Y27" i="375"/>
  <c r="Z57" i="375"/>
  <c r="J27" i="375"/>
  <c r="Z29" i="375" s="1"/>
  <c r="AT26" i="375"/>
  <c r="AP26" i="375"/>
  <c r="AS26" i="375" s="1"/>
  <c r="AH26" i="375"/>
  <c r="AD26" i="375"/>
  <c r="Y26" i="375"/>
  <c r="Z56" i="375"/>
  <c r="J26" i="375"/>
  <c r="Z28" i="375" s="1"/>
  <c r="AT25" i="375"/>
  <c r="AP25" i="375"/>
  <c r="AS25" i="375" s="1"/>
  <c r="AH25" i="375"/>
  <c r="AD25" i="375"/>
  <c r="Y25" i="375"/>
  <c r="Z55" i="375"/>
  <c r="J25" i="375"/>
  <c r="Z27" i="375" s="1"/>
  <c r="AT24" i="375"/>
  <c r="AP24" i="375"/>
  <c r="AS24" i="375" s="1"/>
  <c r="AH24" i="375"/>
  <c r="AD24" i="375"/>
  <c r="Y24" i="375"/>
  <c r="Z54" i="375"/>
  <c r="J24" i="375"/>
  <c r="Z26" i="375" s="1"/>
  <c r="AT23" i="375"/>
  <c r="AP23" i="375"/>
  <c r="AS23" i="375" s="1"/>
  <c r="AH23" i="375"/>
  <c r="AD23" i="375"/>
  <c r="Y23" i="375"/>
  <c r="Z53" i="375"/>
  <c r="J23" i="375"/>
  <c r="Z25" i="375" s="1"/>
  <c r="AT22" i="375"/>
  <c r="AP22" i="375"/>
  <c r="AS22" i="375" s="1"/>
  <c r="AH22" i="375"/>
  <c r="AD22" i="375"/>
  <c r="Y22" i="375"/>
  <c r="Z52" i="375"/>
  <c r="J22" i="375"/>
  <c r="Z24" i="375" s="1"/>
  <c r="AT21" i="375"/>
  <c r="AP21" i="375"/>
  <c r="AS21" i="375" s="1"/>
  <c r="AH21" i="375"/>
  <c r="AD21" i="375"/>
  <c r="Y21" i="375"/>
  <c r="Z51" i="375"/>
  <c r="J21" i="375"/>
  <c r="Z23" i="375" s="1"/>
  <c r="AT20" i="375"/>
  <c r="AP20" i="375"/>
  <c r="AS20" i="375" s="1"/>
  <c r="AH20" i="375"/>
  <c r="AD20" i="375"/>
  <c r="AF20" i="375" s="1"/>
  <c r="Y20" i="375"/>
  <c r="Z50" i="375"/>
  <c r="J20" i="375"/>
  <c r="Z22" i="375" s="1"/>
  <c r="AT19" i="375"/>
  <c r="AP19" i="375"/>
  <c r="AS19" i="375" s="1"/>
  <c r="AH19" i="375"/>
  <c r="AD19" i="375"/>
  <c r="AF19" i="375" s="1"/>
  <c r="Y19" i="375"/>
  <c r="Z49" i="375"/>
  <c r="J19" i="375"/>
  <c r="Z21" i="375" s="1"/>
  <c r="AT18" i="375"/>
  <c r="AP18" i="375"/>
  <c r="AS18" i="375" s="1"/>
  <c r="AH18" i="375"/>
  <c r="AD18" i="375"/>
  <c r="AF18" i="375" s="1"/>
  <c r="Y18" i="375"/>
  <c r="Z48" i="375"/>
  <c r="J18" i="375"/>
  <c r="Z20" i="375" s="1"/>
  <c r="AT17" i="375"/>
  <c r="AP17" i="375"/>
  <c r="AS17" i="375" s="1"/>
  <c r="AH17" i="375"/>
  <c r="AD17" i="375"/>
  <c r="AF17" i="375" s="1"/>
  <c r="Y17" i="375"/>
  <c r="Z47" i="375"/>
  <c r="J17" i="375"/>
  <c r="Z19" i="375" s="1"/>
  <c r="AT16" i="375"/>
  <c r="AP16" i="375"/>
  <c r="AS16" i="375" s="1"/>
  <c r="AH16" i="375"/>
  <c r="AD16" i="375"/>
  <c r="AF16" i="375" s="1"/>
  <c r="Y16" i="375"/>
  <c r="Z46" i="375"/>
  <c r="J16" i="375"/>
  <c r="Z18" i="375" s="1"/>
  <c r="AT15" i="375"/>
  <c r="AP15" i="375"/>
  <c r="AS15" i="375" s="1"/>
  <c r="AH15" i="375"/>
  <c r="AD15" i="375"/>
  <c r="AF15" i="375" s="1"/>
  <c r="Y15" i="375"/>
  <c r="Z45" i="375"/>
  <c r="J15" i="375"/>
  <c r="Z17" i="375" s="1"/>
  <c r="AT14" i="375"/>
  <c r="AP14" i="375"/>
  <c r="AS14" i="375" s="1"/>
  <c r="AH14" i="375"/>
  <c r="AD14" i="375"/>
  <c r="AF14" i="375" s="1"/>
  <c r="Y14" i="375"/>
  <c r="Z44" i="375"/>
  <c r="J14" i="375"/>
  <c r="Z16" i="375" s="1"/>
  <c r="AT13" i="375"/>
  <c r="AP13" i="375"/>
  <c r="AS13" i="375" s="1"/>
  <c r="AH13" i="375"/>
  <c r="AD13" i="375"/>
  <c r="AF13" i="375" s="1"/>
  <c r="Y13" i="375"/>
  <c r="Z43" i="375"/>
  <c r="J13" i="375"/>
  <c r="Z15" i="375" s="1"/>
  <c r="AT12" i="375"/>
  <c r="AP12" i="375"/>
  <c r="AS12" i="375" s="1"/>
  <c r="AH12" i="375"/>
  <c r="AD12" i="375"/>
  <c r="AF12" i="375" s="1"/>
  <c r="Y12" i="375"/>
  <c r="Z42" i="375"/>
  <c r="J12" i="375"/>
  <c r="Z14" i="375" s="1"/>
  <c r="AT11" i="375"/>
  <c r="AP11" i="375"/>
  <c r="AS11" i="375" s="1"/>
  <c r="AH11" i="375"/>
  <c r="AD11" i="375"/>
  <c r="AF11" i="375" s="1"/>
  <c r="Y11" i="375"/>
  <c r="Z41" i="375"/>
  <c r="J11" i="375"/>
  <c r="Z13" i="375" s="1"/>
  <c r="AT10" i="375"/>
  <c r="AP10" i="375"/>
  <c r="AS10" i="375" s="1"/>
  <c r="AH10" i="375"/>
  <c r="AD10" i="375"/>
  <c r="AF10" i="375" s="1"/>
  <c r="Y10" i="375"/>
  <c r="Z40" i="375"/>
  <c r="J10" i="375"/>
  <c r="Z12" i="375" s="1"/>
  <c r="AT9" i="375"/>
  <c r="AP9" i="375"/>
  <c r="AS9" i="375" s="1"/>
  <c r="AH9" i="375"/>
  <c r="AD9" i="375"/>
  <c r="AF9" i="375" s="1"/>
  <c r="Y9" i="375"/>
  <c r="Z39" i="375"/>
  <c r="J9" i="375"/>
  <c r="Z11" i="375" s="1"/>
  <c r="AT8" i="375"/>
  <c r="AP8" i="375"/>
  <c r="AS8" i="375" s="1"/>
  <c r="AH8" i="375"/>
  <c r="AD8" i="375"/>
  <c r="AF8" i="375" s="1"/>
  <c r="Y8" i="375"/>
  <c r="Z38" i="375"/>
  <c r="J8" i="375"/>
  <c r="Z10" i="375" s="1"/>
  <c r="AT7" i="375"/>
  <c r="AP7" i="375"/>
  <c r="AS7" i="375" s="1"/>
  <c r="J7" i="375"/>
  <c r="Z9" i="375" s="1"/>
  <c r="AT6" i="375"/>
  <c r="AP6" i="375"/>
  <c r="AS6" i="375" s="1"/>
  <c r="Z36" i="375"/>
  <c r="J6" i="375"/>
  <c r="Z8" i="375" s="1"/>
  <c r="Y78" i="374"/>
  <c r="Y77" i="374"/>
  <c r="Y76" i="374"/>
  <c r="AH75" i="374"/>
  <c r="AD75" i="374"/>
  <c r="Y75" i="374"/>
  <c r="AH74" i="374"/>
  <c r="AD74" i="374"/>
  <c r="Y74" i="374"/>
  <c r="AH73" i="374"/>
  <c r="AD73" i="374"/>
  <c r="Y73" i="374"/>
  <c r="AH72" i="374"/>
  <c r="AD72" i="374"/>
  <c r="Y72" i="374"/>
  <c r="AH71" i="374"/>
  <c r="AD71" i="374"/>
  <c r="Y71" i="374"/>
  <c r="AH70" i="374"/>
  <c r="AD70" i="374"/>
  <c r="Y70" i="374"/>
  <c r="AH69" i="374"/>
  <c r="AD69" i="374"/>
  <c r="Y69" i="374"/>
  <c r="AH68" i="374"/>
  <c r="AD68" i="374"/>
  <c r="Y68" i="374"/>
  <c r="AH67" i="374"/>
  <c r="AD67" i="374"/>
  <c r="AF67" i="374" s="1"/>
  <c r="Y67" i="374"/>
  <c r="AH66" i="374"/>
  <c r="AD66" i="374"/>
  <c r="AF66" i="374" s="1"/>
  <c r="Y66" i="374"/>
  <c r="Y65" i="374"/>
  <c r="Y64" i="374"/>
  <c r="Y63" i="374"/>
  <c r="AH62" i="374"/>
  <c r="AD62" i="374"/>
  <c r="Y62" i="374"/>
  <c r="AH61" i="374"/>
  <c r="AD61" i="374"/>
  <c r="AF61" i="374" s="1"/>
  <c r="Y61" i="374"/>
  <c r="AH60" i="374"/>
  <c r="AD60" i="374"/>
  <c r="AF60" i="374" s="1"/>
  <c r="Y60" i="374"/>
  <c r="AH59" i="374"/>
  <c r="AD59" i="374"/>
  <c r="Y59" i="374"/>
  <c r="AH58" i="374"/>
  <c r="AD58" i="374"/>
  <c r="Y58" i="374"/>
  <c r="AH57" i="374"/>
  <c r="AD57" i="374"/>
  <c r="AF57" i="374" s="1"/>
  <c r="Y57" i="374"/>
  <c r="AH56" i="374"/>
  <c r="AD56" i="374"/>
  <c r="AF56" i="374" s="1"/>
  <c r="Y56" i="374"/>
  <c r="AH55" i="374"/>
  <c r="AD55" i="374"/>
  <c r="AF55" i="374" s="1"/>
  <c r="Y55" i="374"/>
  <c r="AH54" i="374"/>
  <c r="Y54" i="374"/>
  <c r="AH53" i="374"/>
  <c r="AD53" i="374"/>
  <c r="AF53" i="374" s="1"/>
  <c r="Y53" i="374"/>
  <c r="AH52" i="374"/>
  <c r="AD52" i="374"/>
  <c r="AF52" i="374" s="1"/>
  <c r="Y52" i="374"/>
  <c r="AH51" i="374"/>
  <c r="AD51" i="374"/>
  <c r="AF51" i="374" s="1"/>
  <c r="Y51" i="374"/>
  <c r="AH50" i="374"/>
  <c r="AD50" i="374"/>
  <c r="AF50" i="374" s="1"/>
  <c r="Y50" i="374"/>
  <c r="AH49" i="374"/>
  <c r="AD49" i="374"/>
  <c r="AF49" i="374" s="1"/>
  <c r="Y49" i="374"/>
  <c r="AH48" i="374"/>
  <c r="AD48" i="374"/>
  <c r="AF48" i="374" s="1"/>
  <c r="Y48" i="374"/>
  <c r="AH47" i="374"/>
  <c r="AD47" i="374"/>
  <c r="AF47" i="374" s="1"/>
  <c r="Y47" i="374"/>
  <c r="AR46" i="374"/>
  <c r="AQ46" i="374"/>
  <c r="AH46" i="374"/>
  <c r="AD46" i="374"/>
  <c r="AF46" i="374" s="1"/>
  <c r="Y46" i="374"/>
  <c r="AR45" i="374"/>
  <c r="AQ45" i="374"/>
  <c r="AH45" i="374"/>
  <c r="AD45" i="374"/>
  <c r="AF45" i="374" s="1"/>
  <c r="Y45" i="374"/>
  <c r="AR44" i="374"/>
  <c r="AQ44" i="374"/>
  <c r="AH44" i="374"/>
  <c r="AD44" i="374"/>
  <c r="AF44" i="374" s="1"/>
  <c r="Y44" i="374"/>
  <c r="AR43" i="374"/>
  <c r="AQ43" i="374"/>
  <c r="AH43" i="374"/>
  <c r="AD43" i="374"/>
  <c r="AF43" i="374" s="1"/>
  <c r="Y43" i="374"/>
  <c r="AR42" i="374"/>
  <c r="AQ42" i="374"/>
  <c r="AH42" i="374"/>
  <c r="AD42" i="374"/>
  <c r="AF42" i="374" s="1"/>
  <c r="Y42" i="374"/>
  <c r="AR41" i="374"/>
  <c r="AQ41" i="374"/>
  <c r="AH41" i="374"/>
  <c r="AD41" i="374"/>
  <c r="AF41" i="374" s="1"/>
  <c r="Y41" i="374"/>
  <c r="AR40" i="374"/>
  <c r="AQ40" i="374"/>
  <c r="AS40" i="374" s="1"/>
  <c r="AH40" i="374"/>
  <c r="AD40" i="374"/>
  <c r="AF40" i="374" s="1"/>
  <c r="Y40" i="374"/>
  <c r="AH39" i="374"/>
  <c r="AD39" i="374"/>
  <c r="AF39" i="374" s="1"/>
  <c r="Y39" i="374"/>
  <c r="C39" i="374"/>
  <c r="AY23" i="249" s="1"/>
  <c r="Y38" i="374"/>
  <c r="Y37" i="374"/>
  <c r="AR36" i="374"/>
  <c r="Y36" i="374"/>
  <c r="C36" i="374"/>
  <c r="AR35" i="374"/>
  <c r="AH35" i="374"/>
  <c r="AD35" i="374"/>
  <c r="Y35" i="374"/>
  <c r="AR34" i="374"/>
  <c r="AH34" i="374"/>
  <c r="AD34" i="374"/>
  <c r="Y34" i="374"/>
  <c r="AR33" i="374"/>
  <c r="AH33" i="374"/>
  <c r="AD33" i="374"/>
  <c r="Y33" i="374"/>
  <c r="J33" i="374"/>
  <c r="Z35" i="374" s="1"/>
  <c r="AR32" i="374"/>
  <c r="AH32" i="374"/>
  <c r="AD32" i="374"/>
  <c r="Y32" i="374"/>
  <c r="J32" i="374"/>
  <c r="Z34" i="374" s="1"/>
  <c r="AR31" i="374"/>
  <c r="AH31" i="374"/>
  <c r="AD31" i="374"/>
  <c r="Y31" i="374"/>
  <c r="J31" i="374"/>
  <c r="Z33" i="374" s="1"/>
  <c r="AR30" i="374"/>
  <c r="AH30" i="374"/>
  <c r="AD30" i="374"/>
  <c r="Y30" i="374"/>
  <c r="J30" i="374"/>
  <c r="Z32" i="374" s="1"/>
  <c r="AH29" i="374"/>
  <c r="AD29" i="374"/>
  <c r="Y29" i="374"/>
  <c r="Z59" i="374"/>
  <c r="J29" i="374"/>
  <c r="Z31" i="374" s="1"/>
  <c r="AH28" i="374"/>
  <c r="AD28" i="374"/>
  <c r="Y28" i="374"/>
  <c r="Z58" i="374"/>
  <c r="J28" i="374"/>
  <c r="Z30" i="374" s="1"/>
  <c r="AH27" i="374"/>
  <c r="AD27" i="374"/>
  <c r="Y27" i="374"/>
  <c r="Z57" i="374"/>
  <c r="J27" i="374"/>
  <c r="Z29" i="374" s="1"/>
  <c r="AT26" i="374"/>
  <c r="AP26" i="374"/>
  <c r="AS26" i="374" s="1"/>
  <c r="AH26" i="374"/>
  <c r="AD26" i="374"/>
  <c r="Y26" i="374"/>
  <c r="Z56" i="374"/>
  <c r="J26" i="374"/>
  <c r="Z28" i="374" s="1"/>
  <c r="AT25" i="374"/>
  <c r="AP25" i="374"/>
  <c r="AS25" i="374" s="1"/>
  <c r="AH25" i="374"/>
  <c r="AD25" i="374"/>
  <c r="Y25" i="374"/>
  <c r="Z55" i="374"/>
  <c r="J25" i="374"/>
  <c r="Z27" i="374" s="1"/>
  <c r="AT24" i="374"/>
  <c r="AP24" i="374"/>
  <c r="AS24" i="374" s="1"/>
  <c r="AH24" i="374"/>
  <c r="AD24" i="374"/>
  <c r="Y24" i="374"/>
  <c r="Z54" i="374"/>
  <c r="J24" i="374"/>
  <c r="Z26" i="374" s="1"/>
  <c r="AT23" i="374"/>
  <c r="AP23" i="374"/>
  <c r="AS23" i="374" s="1"/>
  <c r="AH23" i="374"/>
  <c r="AD23" i="374"/>
  <c r="Y23" i="374"/>
  <c r="Z53" i="374"/>
  <c r="J23" i="374"/>
  <c r="Z25" i="374" s="1"/>
  <c r="AT22" i="374"/>
  <c r="AP22" i="374"/>
  <c r="AS22" i="374" s="1"/>
  <c r="AH22" i="374"/>
  <c r="AD22" i="374"/>
  <c r="Y22" i="374"/>
  <c r="Z52" i="374"/>
  <c r="J22" i="374"/>
  <c r="Z24" i="374" s="1"/>
  <c r="AT21" i="374"/>
  <c r="AP21" i="374"/>
  <c r="AS21" i="374" s="1"/>
  <c r="AH21" i="374"/>
  <c r="AD21" i="374"/>
  <c r="Y21" i="374"/>
  <c r="Z51" i="374"/>
  <c r="J21" i="374"/>
  <c r="Z23" i="374" s="1"/>
  <c r="AT20" i="374"/>
  <c r="AP20" i="374"/>
  <c r="AS20" i="374" s="1"/>
  <c r="AH20" i="374"/>
  <c r="AD20" i="374"/>
  <c r="AF20" i="374" s="1"/>
  <c r="Y20" i="374"/>
  <c r="Z50" i="374"/>
  <c r="J20" i="374"/>
  <c r="Z22" i="374" s="1"/>
  <c r="AT19" i="374"/>
  <c r="AP19" i="374"/>
  <c r="AS19" i="374" s="1"/>
  <c r="AH19" i="374"/>
  <c r="AD19" i="374"/>
  <c r="AF19" i="374" s="1"/>
  <c r="Y19" i="374"/>
  <c r="Z49" i="374"/>
  <c r="J19" i="374"/>
  <c r="Z21" i="374" s="1"/>
  <c r="AT18" i="374"/>
  <c r="AP18" i="374"/>
  <c r="AS18" i="374" s="1"/>
  <c r="AH18" i="374"/>
  <c r="AD18" i="374"/>
  <c r="AF18" i="374" s="1"/>
  <c r="Y18" i="374"/>
  <c r="Z48" i="374"/>
  <c r="J18" i="374"/>
  <c r="Z20" i="374" s="1"/>
  <c r="AT17" i="374"/>
  <c r="AP17" i="374"/>
  <c r="AS17" i="374" s="1"/>
  <c r="AH17" i="374"/>
  <c r="AD17" i="374"/>
  <c r="AF17" i="374" s="1"/>
  <c r="Y17" i="374"/>
  <c r="Z47" i="374"/>
  <c r="J17" i="374"/>
  <c r="Z19" i="374" s="1"/>
  <c r="AT16" i="374"/>
  <c r="AP16" i="374"/>
  <c r="AS16" i="374" s="1"/>
  <c r="AH16" i="374"/>
  <c r="AD16" i="374"/>
  <c r="AF16" i="374" s="1"/>
  <c r="Y16" i="374"/>
  <c r="Z46" i="374"/>
  <c r="J16" i="374"/>
  <c r="Z18" i="374" s="1"/>
  <c r="AT15" i="374"/>
  <c r="AP15" i="374"/>
  <c r="AS15" i="374" s="1"/>
  <c r="AH15" i="374"/>
  <c r="AD15" i="374"/>
  <c r="AF15" i="374" s="1"/>
  <c r="Y15" i="374"/>
  <c r="Z45" i="374"/>
  <c r="J15" i="374"/>
  <c r="Z17" i="374" s="1"/>
  <c r="AT14" i="374"/>
  <c r="AP14" i="374"/>
  <c r="AS14" i="374" s="1"/>
  <c r="AH14" i="374"/>
  <c r="AD14" i="374"/>
  <c r="AF14" i="374" s="1"/>
  <c r="Y14" i="374"/>
  <c r="Z44" i="374"/>
  <c r="J14" i="374"/>
  <c r="Z16" i="374" s="1"/>
  <c r="AT13" i="374"/>
  <c r="AP13" i="374"/>
  <c r="AS13" i="374" s="1"/>
  <c r="AH13" i="374"/>
  <c r="AD13" i="374"/>
  <c r="AF13" i="374" s="1"/>
  <c r="Y13" i="374"/>
  <c r="Z43" i="374"/>
  <c r="J13" i="374"/>
  <c r="Z15" i="374" s="1"/>
  <c r="AT12" i="374"/>
  <c r="AP12" i="374"/>
  <c r="AS12" i="374" s="1"/>
  <c r="AH12" i="374"/>
  <c r="AD12" i="374"/>
  <c r="AF12" i="374" s="1"/>
  <c r="Y12" i="374"/>
  <c r="Z42" i="374"/>
  <c r="J12" i="374"/>
  <c r="Z14" i="374" s="1"/>
  <c r="AT11" i="374"/>
  <c r="AP11" i="374"/>
  <c r="AS11" i="374" s="1"/>
  <c r="AH11" i="374"/>
  <c r="AD11" i="374"/>
  <c r="AF11" i="374" s="1"/>
  <c r="Y11" i="374"/>
  <c r="Z41" i="374"/>
  <c r="J11" i="374"/>
  <c r="Z13" i="374" s="1"/>
  <c r="AT10" i="374"/>
  <c r="AP10" i="374"/>
  <c r="AS10" i="374" s="1"/>
  <c r="AH10" i="374"/>
  <c r="AD10" i="374"/>
  <c r="AF10" i="374" s="1"/>
  <c r="Y10" i="374"/>
  <c r="Z40" i="374"/>
  <c r="J10" i="374"/>
  <c r="Z12" i="374" s="1"/>
  <c r="AT9" i="374"/>
  <c r="AP9" i="374"/>
  <c r="AS9" i="374" s="1"/>
  <c r="AH9" i="374"/>
  <c r="AD9" i="374"/>
  <c r="AF9" i="374" s="1"/>
  <c r="Y9" i="374"/>
  <c r="Z39" i="374"/>
  <c r="J9" i="374"/>
  <c r="Z11" i="374" s="1"/>
  <c r="AT8" i="374"/>
  <c r="AP8" i="374"/>
  <c r="AS8" i="374" s="1"/>
  <c r="AH8" i="374"/>
  <c r="AD8" i="374"/>
  <c r="AF8" i="374" s="1"/>
  <c r="Y8" i="374"/>
  <c r="Z38" i="374"/>
  <c r="J8" i="374"/>
  <c r="Z10" i="374" s="1"/>
  <c r="AT7" i="374"/>
  <c r="AP7" i="374"/>
  <c r="AS7" i="374" s="1"/>
  <c r="Z37" i="374"/>
  <c r="J7" i="374"/>
  <c r="Z9" i="374" s="1"/>
  <c r="AT6" i="374"/>
  <c r="AP6" i="374"/>
  <c r="AS6" i="374" s="1"/>
  <c r="Z36" i="374"/>
  <c r="J6" i="374"/>
  <c r="Z8" i="374" s="1"/>
  <c r="Y78" i="373"/>
  <c r="Y77" i="373"/>
  <c r="Y76" i="373"/>
  <c r="AH75" i="373"/>
  <c r="AD75" i="373"/>
  <c r="AF75" i="373" s="1"/>
  <c r="Y75" i="373"/>
  <c r="AH74" i="373"/>
  <c r="AD74" i="373"/>
  <c r="AF74" i="373" s="1"/>
  <c r="Y74" i="373"/>
  <c r="AH73" i="373"/>
  <c r="AD73" i="373"/>
  <c r="AF73" i="373" s="1"/>
  <c r="Y73" i="373"/>
  <c r="AH72" i="373"/>
  <c r="AD72" i="373"/>
  <c r="AF72" i="373" s="1"/>
  <c r="Y72" i="373"/>
  <c r="AH71" i="373"/>
  <c r="AD71" i="373"/>
  <c r="AF71" i="373" s="1"/>
  <c r="Y71" i="373"/>
  <c r="AH70" i="373"/>
  <c r="AD70" i="373"/>
  <c r="AF70" i="373" s="1"/>
  <c r="Y70" i="373"/>
  <c r="AH69" i="373"/>
  <c r="AD69" i="373"/>
  <c r="AF69" i="373" s="1"/>
  <c r="Y69" i="373"/>
  <c r="AH68" i="373"/>
  <c r="AD68" i="373"/>
  <c r="AF68" i="373" s="1"/>
  <c r="Y68" i="373"/>
  <c r="AH67" i="373"/>
  <c r="AD67" i="373"/>
  <c r="AF67" i="373" s="1"/>
  <c r="Y67" i="373"/>
  <c r="AH66" i="373"/>
  <c r="AD66" i="373"/>
  <c r="AF66" i="373" s="1"/>
  <c r="Y66" i="373"/>
  <c r="Y65" i="373"/>
  <c r="Y64" i="373"/>
  <c r="Y63" i="373"/>
  <c r="AH62" i="373"/>
  <c r="AD62" i="373"/>
  <c r="Y62" i="373"/>
  <c r="AH61" i="373"/>
  <c r="AD61" i="373"/>
  <c r="AF61" i="373" s="1"/>
  <c r="Y61" i="373"/>
  <c r="AH60" i="373"/>
  <c r="AD60" i="373"/>
  <c r="AF60" i="373" s="1"/>
  <c r="Y60" i="373"/>
  <c r="AH59" i="373"/>
  <c r="AD59" i="373"/>
  <c r="AF59" i="373" s="1"/>
  <c r="Y59" i="373"/>
  <c r="AH58" i="373"/>
  <c r="AD58" i="373"/>
  <c r="AF58" i="373" s="1"/>
  <c r="Y58" i="373"/>
  <c r="AH57" i="373"/>
  <c r="AD57" i="373"/>
  <c r="AF57" i="373" s="1"/>
  <c r="Y57" i="373"/>
  <c r="AH56" i="373"/>
  <c r="AD56" i="373"/>
  <c r="AF56" i="373" s="1"/>
  <c r="Y56" i="373"/>
  <c r="AH55" i="373"/>
  <c r="AD55" i="373"/>
  <c r="AF55" i="373" s="1"/>
  <c r="Y55" i="373"/>
  <c r="AH54" i="373"/>
  <c r="AD54" i="373"/>
  <c r="AF54" i="373" s="1"/>
  <c r="Y54" i="373"/>
  <c r="AH53" i="373"/>
  <c r="AD53" i="373"/>
  <c r="AF53" i="373" s="1"/>
  <c r="Y53" i="373"/>
  <c r="AH52" i="373"/>
  <c r="AD52" i="373"/>
  <c r="AF52" i="373" s="1"/>
  <c r="Y52" i="373"/>
  <c r="AH51" i="373"/>
  <c r="AD51" i="373"/>
  <c r="AF51" i="373" s="1"/>
  <c r="Y51" i="373"/>
  <c r="AH50" i="373"/>
  <c r="AD50" i="373"/>
  <c r="AF50" i="373" s="1"/>
  <c r="Y50" i="373"/>
  <c r="AH49" i="373"/>
  <c r="AD49" i="373"/>
  <c r="AF49" i="373" s="1"/>
  <c r="Y49" i="373"/>
  <c r="AH48" i="373"/>
  <c r="AD48" i="373"/>
  <c r="AF48" i="373" s="1"/>
  <c r="Y48" i="373"/>
  <c r="AH47" i="373"/>
  <c r="AD47" i="373"/>
  <c r="AF47" i="373" s="1"/>
  <c r="Y47" i="373"/>
  <c r="AR46" i="373"/>
  <c r="AQ46" i="373"/>
  <c r="AH46" i="373"/>
  <c r="AD46" i="373"/>
  <c r="AF46" i="373" s="1"/>
  <c r="Y46" i="373"/>
  <c r="AR45" i="373"/>
  <c r="AQ45" i="373"/>
  <c r="AH45" i="373"/>
  <c r="AD45" i="373"/>
  <c r="AF45" i="373" s="1"/>
  <c r="Y45" i="373"/>
  <c r="AR44" i="373"/>
  <c r="AQ44" i="373"/>
  <c r="AH44" i="373"/>
  <c r="AD44" i="373"/>
  <c r="AF44" i="373" s="1"/>
  <c r="Y44" i="373"/>
  <c r="AR43" i="373"/>
  <c r="AQ43" i="373"/>
  <c r="AH43" i="373"/>
  <c r="AD43" i="373"/>
  <c r="AF43" i="373" s="1"/>
  <c r="Y43" i="373"/>
  <c r="AR42" i="373"/>
  <c r="AQ42" i="373"/>
  <c r="AH42" i="373"/>
  <c r="AD42" i="373"/>
  <c r="AF42" i="373" s="1"/>
  <c r="Y42" i="373"/>
  <c r="AR41" i="373"/>
  <c r="AQ41" i="373"/>
  <c r="AH41" i="373"/>
  <c r="AD41" i="373"/>
  <c r="AF41" i="373" s="1"/>
  <c r="Y41" i="373"/>
  <c r="AR40" i="373"/>
  <c r="AQ40" i="373"/>
  <c r="AH40" i="373"/>
  <c r="AD40" i="373"/>
  <c r="AF40" i="373" s="1"/>
  <c r="Y40" i="373"/>
  <c r="AH39" i="373"/>
  <c r="AD39" i="373"/>
  <c r="AF39" i="373" s="1"/>
  <c r="Y39" i="373"/>
  <c r="C39" i="373"/>
  <c r="AY22" i="249" s="1"/>
  <c r="Y38" i="373"/>
  <c r="Y37" i="373"/>
  <c r="AR36" i="373"/>
  <c r="Y36" i="373"/>
  <c r="C36" i="373"/>
  <c r="AT22" i="249" s="1"/>
  <c r="AR35" i="373"/>
  <c r="AH35" i="373"/>
  <c r="AD35" i="373"/>
  <c r="AF35" i="373" s="1"/>
  <c r="Y35" i="373"/>
  <c r="AR34" i="373"/>
  <c r="AH34" i="373"/>
  <c r="AD34" i="373"/>
  <c r="AF34" i="373" s="1"/>
  <c r="Y34" i="373"/>
  <c r="AR33" i="373"/>
  <c r="AH33" i="373"/>
  <c r="AD33" i="373"/>
  <c r="AF33" i="373" s="1"/>
  <c r="Y33" i="373"/>
  <c r="J33" i="373"/>
  <c r="Z35" i="373" s="1"/>
  <c r="AR32" i="373"/>
  <c r="AH32" i="373"/>
  <c r="AD32" i="373"/>
  <c r="AF32" i="373" s="1"/>
  <c r="Y32" i="373"/>
  <c r="J32" i="373"/>
  <c r="Z34" i="373" s="1"/>
  <c r="AR31" i="373"/>
  <c r="AH31" i="373"/>
  <c r="AD31" i="373"/>
  <c r="AF31" i="373" s="1"/>
  <c r="Y31" i="373"/>
  <c r="J31" i="373"/>
  <c r="Z33" i="373" s="1"/>
  <c r="AR30" i="373"/>
  <c r="AH30" i="373"/>
  <c r="AD30" i="373"/>
  <c r="AF30" i="373" s="1"/>
  <c r="Y30" i="373"/>
  <c r="J30" i="373"/>
  <c r="Z32" i="373" s="1"/>
  <c r="AH29" i="373"/>
  <c r="AD29" i="373"/>
  <c r="AF29" i="373" s="1"/>
  <c r="Y29" i="373"/>
  <c r="Z59" i="373"/>
  <c r="J29" i="373"/>
  <c r="Z31" i="373" s="1"/>
  <c r="AH28" i="373"/>
  <c r="AD28" i="373"/>
  <c r="AF28" i="373" s="1"/>
  <c r="Y28" i="373"/>
  <c r="Z58" i="373"/>
  <c r="J28" i="373"/>
  <c r="Z30" i="373" s="1"/>
  <c r="AH27" i="373"/>
  <c r="AD27" i="373"/>
  <c r="AF27" i="373" s="1"/>
  <c r="Y27" i="373"/>
  <c r="Z57" i="373"/>
  <c r="J27" i="373"/>
  <c r="Z29" i="373" s="1"/>
  <c r="AT26" i="373"/>
  <c r="AP26" i="373"/>
  <c r="AS26" i="373" s="1"/>
  <c r="AH26" i="373"/>
  <c r="AD26" i="373"/>
  <c r="AF26" i="373" s="1"/>
  <c r="Y26" i="373"/>
  <c r="Z56" i="373"/>
  <c r="J26" i="373"/>
  <c r="Z28" i="373" s="1"/>
  <c r="AT25" i="373"/>
  <c r="AP25" i="373"/>
  <c r="AS25" i="373" s="1"/>
  <c r="AH25" i="373"/>
  <c r="AD25" i="373"/>
  <c r="AF25" i="373" s="1"/>
  <c r="Y25" i="373"/>
  <c r="Z55" i="373"/>
  <c r="J25" i="373"/>
  <c r="Z27" i="373" s="1"/>
  <c r="AT24" i="373"/>
  <c r="AP24" i="373"/>
  <c r="AS24" i="373" s="1"/>
  <c r="AH24" i="373"/>
  <c r="AD24" i="373"/>
  <c r="AF24" i="373" s="1"/>
  <c r="Y24" i="373"/>
  <c r="Z54" i="373"/>
  <c r="J24" i="373"/>
  <c r="Z26" i="373" s="1"/>
  <c r="AT23" i="373"/>
  <c r="AP23" i="373"/>
  <c r="AS23" i="373" s="1"/>
  <c r="AH23" i="373"/>
  <c r="AD23" i="373"/>
  <c r="AF23" i="373" s="1"/>
  <c r="Y23" i="373"/>
  <c r="Z53" i="373"/>
  <c r="J23" i="373"/>
  <c r="Z25" i="373" s="1"/>
  <c r="AT22" i="373"/>
  <c r="AP22" i="373"/>
  <c r="AS22" i="373" s="1"/>
  <c r="AH22" i="373"/>
  <c r="AD22" i="373"/>
  <c r="AF22" i="373" s="1"/>
  <c r="Y22" i="373"/>
  <c r="Z52" i="373"/>
  <c r="J22" i="373"/>
  <c r="Z24" i="373" s="1"/>
  <c r="AT21" i="373"/>
  <c r="AP21" i="373"/>
  <c r="AS21" i="373" s="1"/>
  <c r="AH21" i="373"/>
  <c r="AD21" i="373"/>
  <c r="AF21" i="373" s="1"/>
  <c r="Y21" i="373"/>
  <c r="Z51" i="373"/>
  <c r="J21" i="373"/>
  <c r="Z23" i="373" s="1"/>
  <c r="AT20" i="373"/>
  <c r="AP20" i="373"/>
  <c r="AS20" i="373" s="1"/>
  <c r="AH20" i="373"/>
  <c r="AD20" i="373"/>
  <c r="AF20" i="373" s="1"/>
  <c r="Y20" i="373"/>
  <c r="Z50" i="373"/>
  <c r="J20" i="373"/>
  <c r="Z22" i="373" s="1"/>
  <c r="AT19" i="373"/>
  <c r="AP19" i="373"/>
  <c r="AS19" i="373" s="1"/>
  <c r="AH19" i="373"/>
  <c r="AD19" i="373"/>
  <c r="AF19" i="373" s="1"/>
  <c r="Y19" i="373"/>
  <c r="Z49" i="373"/>
  <c r="J19" i="373"/>
  <c r="Z21" i="373" s="1"/>
  <c r="AT18" i="373"/>
  <c r="AP18" i="373"/>
  <c r="AS18" i="373" s="1"/>
  <c r="AH18" i="373"/>
  <c r="AD18" i="373"/>
  <c r="AF18" i="373" s="1"/>
  <c r="Y18" i="373"/>
  <c r="Z48" i="373"/>
  <c r="J18" i="373"/>
  <c r="Z20" i="373" s="1"/>
  <c r="AT17" i="373"/>
  <c r="AP17" i="373"/>
  <c r="AS17" i="373" s="1"/>
  <c r="AH17" i="373"/>
  <c r="AD17" i="373"/>
  <c r="AF17" i="373" s="1"/>
  <c r="Y17" i="373"/>
  <c r="Z47" i="373"/>
  <c r="J17" i="373"/>
  <c r="Z19" i="373" s="1"/>
  <c r="AT16" i="373"/>
  <c r="AP16" i="373"/>
  <c r="AS16" i="373" s="1"/>
  <c r="AH16" i="373"/>
  <c r="AD16" i="373"/>
  <c r="AF16" i="373" s="1"/>
  <c r="Y16" i="373"/>
  <c r="Z46" i="373"/>
  <c r="J16" i="373"/>
  <c r="Z18" i="373" s="1"/>
  <c r="AT15" i="373"/>
  <c r="AP15" i="373"/>
  <c r="AS15" i="373" s="1"/>
  <c r="AH15" i="373"/>
  <c r="AD15" i="373"/>
  <c r="AF15" i="373" s="1"/>
  <c r="Y15" i="373"/>
  <c r="Z45" i="373"/>
  <c r="J15" i="373"/>
  <c r="Z17" i="373" s="1"/>
  <c r="AT14" i="373"/>
  <c r="AP14" i="373"/>
  <c r="AS14" i="373" s="1"/>
  <c r="AH14" i="373"/>
  <c r="AD14" i="373"/>
  <c r="AF14" i="373" s="1"/>
  <c r="Y14" i="373"/>
  <c r="Z44" i="373"/>
  <c r="J14" i="373"/>
  <c r="Z16" i="373" s="1"/>
  <c r="AT13" i="373"/>
  <c r="AP13" i="373"/>
  <c r="AS13" i="373" s="1"/>
  <c r="AH13" i="373"/>
  <c r="AD13" i="373"/>
  <c r="AF13" i="373" s="1"/>
  <c r="Y13" i="373"/>
  <c r="Z43" i="373"/>
  <c r="J13" i="373"/>
  <c r="Z15" i="373" s="1"/>
  <c r="AT12" i="373"/>
  <c r="AP12" i="373"/>
  <c r="AS12" i="373" s="1"/>
  <c r="AH12" i="373"/>
  <c r="AD12" i="373"/>
  <c r="AF12" i="373" s="1"/>
  <c r="Y12" i="373"/>
  <c r="Z42" i="373"/>
  <c r="J12" i="373"/>
  <c r="Z14" i="373" s="1"/>
  <c r="AT11" i="373"/>
  <c r="AP11" i="373"/>
  <c r="AS11" i="373" s="1"/>
  <c r="AH11" i="373"/>
  <c r="AD11" i="373"/>
  <c r="AF11" i="373" s="1"/>
  <c r="Y11" i="373"/>
  <c r="Z41" i="373"/>
  <c r="J11" i="373"/>
  <c r="Z13" i="373" s="1"/>
  <c r="AT10" i="373"/>
  <c r="AP10" i="373"/>
  <c r="AS10" i="373" s="1"/>
  <c r="AH10" i="373"/>
  <c r="AD10" i="373"/>
  <c r="AF10" i="373" s="1"/>
  <c r="Y10" i="373"/>
  <c r="Z40" i="373"/>
  <c r="J10" i="373"/>
  <c r="Z12" i="373" s="1"/>
  <c r="AT9" i="373"/>
  <c r="AP9" i="373"/>
  <c r="AS9" i="373" s="1"/>
  <c r="AH9" i="373"/>
  <c r="AD9" i="373"/>
  <c r="AF9" i="373" s="1"/>
  <c r="Y9" i="373"/>
  <c r="Z39" i="373"/>
  <c r="J9" i="373"/>
  <c r="Z11" i="373" s="1"/>
  <c r="AT8" i="373"/>
  <c r="AP8" i="373"/>
  <c r="AS8" i="373" s="1"/>
  <c r="AH8" i="373"/>
  <c r="AD8" i="373"/>
  <c r="AF8" i="373" s="1"/>
  <c r="Y8" i="373"/>
  <c r="Z38" i="373"/>
  <c r="J8" i="373"/>
  <c r="Z10" i="373" s="1"/>
  <c r="AT7" i="373"/>
  <c r="AP7" i="373"/>
  <c r="AS7" i="373" s="1"/>
  <c r="Z37" i="373"/>
  <c r="J7" i="373"/>
  <c r="Z9" i="373" s="1"/>
  <c r="AT6" i="373"/>
  <c r="AP6" i="373"/>
  <c r="AS6" i="373" s="1"/>
  <c r="Z36" i="373"/>
  <c r="J6" i="373"/>
  <c r="Z8" i="373" s="1"/>
  <c r="C5" i="373"/>
  <c r="AO22" i="249" s="1"/>
  <c r="Y78" i="372"/>
  <c r="Y77" i="372"/>
  <c r="Y76" i="372"/>
  <c r="AH75" i="372"/>
  <c r="AD75" i="372"/>
  <c r="Y75" i="372"/>
  <c r="AH74" i="372"/>
  <c r="AD74" i="372"/>
  <c r="Y74" i="372"/>
  <c r="AH73" i="372"/>
  <c r="AD73" i="372"/>
  <c r="AF73" i="372" s="1"/>
  <c r="Y73" i="372"/>
  <c r="AH72" i="372"/>
  <c r="AD72" i="372"/>
  <c r="AF72" i="372" s="1"/>
  <c r="Y72" i="372"/>
  <c r="AH71" i="372"/>
  <c r="AD71" i="372"/>
  <c r="AF71" i="372" s="1"/>
  <c r="Y71" i="372"/>
  <c r="AH70" i="372"/>
  <c r="AD70" i="372"/>
  <c r="AF70" i="372" s="1"/>
  <c r="Y70" i="372"/>
  <c r="AH69" i="372"/>
  <c r="AD69" i="372"/>
  <c r="AF69" i="372" s="1"/>
  <c r="Y69" i="372"/>
  <c r="AH68" i="372"/>
  <c r="AD68" i="372"/>
  <c r="AF68" i="372" s="1"/>
  <c r="Y68" i="372"/>
  <c r="AH67" i="372"/>
  <c r="AD67" i="372"/>
  <c r="AF67" i="372" s="1"/>
  <c r="Y67" i="372"/>
  <c r="AH66" i="372"/>
  <c r="AD66" i="372"/>
  <c r="AF66" i="372" s="1"/>
  <c r="Y66" i="372"/>
  <c r="Y65" i="372"/>
  <c r="Y64" i="372"/>
  <c r="Y63" i="372"/>
  <c r="AH62" i="372"/>
  <c r="AD62" i="372"/>
  <c r="AF62" i="372" s="1"/>
  <c r="Y62" i="372"/>
  <c r="AH61" i="372"/>
  <c r="AD61" i="372"/>
  <c r="AF61" i="372" s="1"/>
  <c r="Y61" i="372"/>
  <c r="AH60" i="372"/>
  <c r="AD60" i="372"/>
  <c r="AF60" i="372" s="1"/>
  <c r="Y60" i="372"/>
  <c r="AH59" i="372"/>
  <c r="AD59" i="372"/>
  <c r="AF59" i="372" s="1"/>
  <c r="Y59" i="372"/>
  <c r="AH58" i="372"/>
  <c r="AD58" i="372"/>
  <c r="AF58" i="372" s="1"/>
  <c r="Y58" i="372"/>
  <c r="AH57" i="372"/>
  <c r="AD57" i="372"/>
  <c r="AF57" i="372" s="1"/>
  <c r="Y57" i="372"/>
  <c r="AH56" i="372"/>
  <c r="AD56" i="372"/>
  <c r="AF56" i="372" s="1"/>
  <c r="Y56" i="372"/>
  <c r="AH55" i="372"/>
  <c r="AD55" i="372"/>
  <c r="AF55" i="372" s="1"/>
  <c r="Y55" i="372"/>
  <c r="AH54" i="372"/>
  <c r="AD54" i="372"/>
  <c r="AF54" i="372" s="1"/>
  <c r="Y54" i="372"/>
  <c r="AH53" i="372"/>
  <c r="AD53" i="372"/>
  <c r="AF53" i="372" s="1"/>
  <c r="Y53" i="372"/>
  <c r="AH52" i="372"/>
  <c r="AD52" i="372"/>
  <c r="AF52" i="372" s="1"/>
  <c r="Y52" i="372"/>
  <c r="AH51" i="372"/>
  <c r="AD51" i="372"/>
  <c r="AF51" i="372" s="1"/>
  <c r="Y51" i="372"/>
  <c r="AH50" i="372"/>
  <c r="AD50" i="372"/>
  <c r="AF50" i="372" s="1"/>
  <c r="Y50" i="372"/>
  <c r="AH49" i="372"/>
  <c r="AD49" i="372"/>
  <c r="AF49" i="372" s="1"/>
  <c r="Y49" i="372"/>
  <c r="AH48" i="372"/>
  <c r="AD48" i="372"/>
  <c r="AF48" i="372" s="1"/>
  <c r="Y48" i="372"/>
  <c r="AH47" i="372"/>
  <c r="AD47" i="372"/>
  <c r="AF47" i="372" s="1"/>
  <c r="Y47" i="372"/>
  <c r="AR46" i="372"/>
  <c r="AQ46" i="372"/>
  <c r="AH46" i="372"/>
  <c r="AD46" i="372"/>
  <c r="AF46" i="372" s="1"/>
  <c r="Y46" i="372"/>
  <c r="AR45" i="372"/>
  <c r="AQ45" i="372"/>
  <c r="AH45" i="372"/>
  <c r="AD45" i="372"/>
  <c r="AF45" i="372" s="1"/>
  <c r="Y45" i="372"/>
  <c r="AR44" i="372"/>
  <c r="AQ44" i="372"/>
  <c r="AH44" i="372"/>
  <c r="AD44" i="372"/>
  <c r="AF44" i="372" s="1"/>
  <c r="Y44" i="372"/>
  <c r="AR43" i="372"/>
  <c r="AQ43" i="372"/>
  <c r="AH43" i="372"/>
  <c r="AD43" i="372"/>
  <c r="AF43" i="372" s="1"/>
  <c r="Y43" i="372"/>
  <c r="AR42" i="372"/>
  <c r="AQ42" i="372"/>
  <c r="AH42" i="372"/>
  <c r="AD42" i="372"/>
  <c r="AF42" i="372" s="1"/>
  <c r="Y42" i="372"/>
  <c r="AR41" i="372"/>
  <c r="AQ41" i="372"/>
  <c r="AH41" i="372"/>
  <c r="AD41" i="372"/>
  <c r="AF41" i="372" s="1"/>
  <c r="Y41" i="372"/>
  <c r="AR40" i="372"/>
  <c r="AQ40" i="372"/>
  <c r="AH40" i="372"/>
  <c r="AD40" i="372"/>
  <c r="AF40" i="372" s="1"/>
  <c r="Y40" i="372"/>
  <c r="AH39" i="372"/>
  <c r="AD39" i="372"/>
  <c r="AF39" i="372" s="1"/>
  <c r="Y39" i="372"/>
  <c r="C39" i="372"/>
  <c r="AY21" i="249" s="1"/>
  <c r="Y38" i="372"/>
  <c r="Y37" i="372"/>
  <c r="AR36" i="372"/>
  <c r="Y36" i="372"/>
  <c r="C36" i="372"/>
  <c r="AR35" i="372"/>
  <c r="AH35" i="372"/>
  <c r="AD35" i="372"/>
  <c r="Y35" i="372"/>
  <c r="AR34" i="372"/>
  <c r="AH34" i="372"/>
  <c r="AD34" i="372"/>
  <c r="Y34" i="372"/>
  <c r="AR33" i="372"/>
  <c r="AH33" i="372"/>
  <c r="AD33" i="372"/>
  <c r="Y33" i="372"/>
  <c r="J33" i="372"/>
  <c r="Z35" i="372" s="1"/>
  <c r="AR32" i="372"/>
  <c r="AH32" i="372"/>
  <c r="AD32" i="372"/>
  <c r="Y32" i="372"/>
  <c r="J32" i="372"/>
  <c r="Z34" i="372" s="1"/>
  <c r="AR31" i="372"/>
  <c r="AH31" i="372"/>
  <c r="AD31" i="372"/>
  <c r="Y31" i="372"/>
  <c r="J31" i="372"/>
  <c r="Z33" i="372" s="1"/>
  <c r="AR30" i="372"/>
  <c r="AH30" i="372"/>
  <c r="AD30" i="372"/>
  <c r="Y30" i="372"/>
  <c r="J30" i="372"/>
  <c r="Z32" i="372" s="1"/>
  <c r="AH29" i="372"/>
  <c r="AD29" i="372"/>
  <c r="Y29" i="372"/>
  <c r="Z59" i="372"/>
  <c r="J29" i="372"/>
  <c r="Z31" i="372" s="1"/>
  <c r="AH28" i="372"/>
  <c r="AD28" i="372"/>
  <c r="Y28" i="372"/>
  <c r="Z58" i="372"/>
  <c r="J28" i="372"/>
  <c r="Z30" i="372" s="1"/>
  <c r="AH27" i="372"/>
  <c r="AD27" i="372"/>
  <c r="Y27" i="372"/>
  <c r="Z57" i="372"/>
  <c r="J27" i="372"/>
  <c r="Z29" i="372" s="1"/>
  <c r="AT26" i="372"/>
  <c r="AP26" i="372"/>
  <c r="AS26" i="372" s="1"/>
  <c r="AH26" i="372"/>
  <c r="AD26" i="372"/>
  <c r="Y26" i="372"/>
  <c r="Z56" i="372"/>
  <c r="J26" i="372"/>
  <c r="Z28" i="372" s="1"/>
  <c r="AT25" i="372"/>
  <c r="AP25" i="372"/>
  <c r="AS25" i="372" s="1"/>
  <c r="AH25" i="372"/>
  <c r="AD25" i="372"/>
  <c r="Y25" i="372"/>
  <c r="Z55" i="372"/>
  <c r="J25" i="372"/>
  <c r="Z27" i="372" s="1"/>
  <c r="AT24" i="372"/>
  <c r="AP24" i="372"/>
  <c r="AS24" i="372" s="1"/>
  <c r="AH24" i="372"/>
  <c r="AD24" i="372"/>
  <c r="Y24" i="372"/>
  <c r="Z54" i="372"/>
  <c r="J24" i="372"/>
  <c r="Z26" i="372" s="1"/>
  <c r="AT23" i="372"/>
  <c r="AP23" i="372"/>
  <c r="AS23" i="372" s="1"/>
  <c r="AH23" i="372"/>
  <c r="AD23" i="372"/>
  <c r="Y23" i="372"/>
  <c r="Z53" i="372"/>
  <c r="J23" i="372"/>
  <c r="Z25" i="372" s="1"/>
  <c r="AT22" i="372"/>
  <c r="AP22" i="372"/>
  <c r="AS22" i="372" s="1"/>
  <c r="AH22" i="372"/>
  <c r="AD22" i="372"/>
  <c r="Y22" i="372"/>
  <c r="Z52" i="372"/>
  <c r="J22" i="372"/>
  <c r="Z24" i="372" s="1"/>
  <c r="AT21" i="372"/>
  <c r="AP21" i="372"/>
  <c r="AS21" i="372" s="1"/>
  <c r="AH21" i="372"/>
  <c r="AD21" i="372"/>
  <c r="AF21" i="372" s="1"/>
  <c r="Y21" i="372"/>
  <c r="Z51" i="372"/>
  <c r="J21" i="372"/>
  <c r="Z23" i="372" s="1"/>
  <c r="AT20" i="372"/>
  <c r="AP20" i="372"/>
  <c r="AS20" i="372" s="1"/>
  <c r="AH20" i="372"/>
  <c r="AD20" i="372"/>
  <c r="AF20" i="372" s="1"/>
  <c r="Y20" i="372"/>
  <c r="Z50" i="372"/>
  <c r="J20" i="372"/>
  <c r="Z22" i="372" s="1"/>
  <c r="AT19" i="372"/>
  <c r="AP19" i="372"/>
  <c r="AS19" i="372" s="1"/>
  <c r="AH19" i="372"/>
  <c r="AD19" i="372"/>
  <c r="AF19" i="372" s="1"/>
  <c r="Y19" i="372"/>
  <c r="Z49" i="372"/>
  <c r="J19" i="372"/>
  <c r="Z21" i="372" s="1"/>
  <c r="AT18" i="372"/>
  <c r="AP18" i="372"/>
  <c r="AS18" i="372" s="1"/>
  <c r="AH18" i="372"/>
  <c r="AD18" i="372"/>
  <c r="AF18" i="372" s="1"/>
  <c r="Y18" i="372"/>
  <c r="Z48" i="372"/>
  <c r="J18" i="372"/>
  <c r="Z20" i="372" s="1"/>
  <c r="AT17" i="372"/>
  <c r="AP17" i="372"/>
  <c r="AS17" i="372" s="1"/>
  <c r="AH17" i="372"/>
  <c r="AD17" i="372"/>
  <c r="AF17" i="372" s="1"/>
  <c r="Y17" i="372"/>
  <c r="Z47" i="372"/>
  <c r="J17" i="372"/>
  <c r="Z19" i="372" s="1"/>
  <c r="AT16" i="372"/>
  <c r="AP16" i="372"/>
  <c r="AS16" i="372" s="1"/>
  <c r="AH16" i="372"/>
  <c r="AD16" i="372"/>
  <c r="AF16" i="372" s="1"/>
  <c r="Y16" i="372"/>
  <c r="Z46" i="372"/>
  <c r="J16" i="372"/>
  <c r="Z18" i="372" s="1"/>
  <c r="AT15" i="372"/>
  <c r="AP15" i="372"/>
  <c r="AS15" i="372" s="1"/>
  <c r="AH15" i="372"/>
  <c r="AD15" i="372"/>
  <c r="AF15" i="372" s="1"/>
  <c r="Y15" i="372"/>
  <c r="Z45" i="372"/>
  <c r="J15" i="372"/>
  <c r="Z17" i="372" s="1"/>
  <c r="AT14" i="372"/>
  <c r="AP14" i="372"/>
  <c r="AS14" i="372" s="1"/>
  <c r="AH14" i="372"/>
  <c r="AD14" i="372"/>
  <c r="AF14" i="372" s="1"/>
  <c r="Y14" i="372"/>
  <c r="Z44" i="372"/>
  <c r="J14" i="372"/>
  <c r="Z16" i="372" s="1"/>
  <c r="AT13" i="372"/>
  <c r="AP13" i="372"/>
  <c r="AS13" i="372" s="1"/>
  <c r="AH13" i="372"/>
  <c r="AD13" i="372"/>
  <c r="AF13" i="372" s="1"/>
  <c r="Y13" i="372"/>
  <c r="Z43" i="372"/>
  <c r="J13" i="372"/>
  <c r="Z15" i="372" s="1"/>
  <c r="AT12" i="372"/>
  <c r="AP12" i="372"/>
  <c r="AS12" i="372" s="1"/>
  <c r="AH12" i="372"/>
  <c r="AD12" i="372"/>
  <c r="AF12" i="372" s="1"/>
  <c r="Y12" i="372"/>
  <c r="Z42" i="372"/>
  <c r="J12" i="372"/>
  <c r="Z14" i="372" s="1"/>
  <c r="AT11" i="372"/>
  <c r="AP11" i="372"/>
  <c r="AS11" i="372" s="1"/>
  <c r="AH11" i="372"/>
  <c r="AD11" i="372"/>
  <c r="AF11" i="372" s="1"/>
  <c r="Y11" i="372"/>
  <c r="Z41" i="372"/>
  <c r="J11" i="372"/>
  <c r="Z13" i="372" s="1"/>
  <c r="AT10" i="372"/>
  <c r="AP10" i="372"/>
  <c r="AS10" i="372" s="1"/>
  <c r="AH10" i="372"/>
  <c r="AD10" i="372"/>
  <c r="AF10" i="372" s="1"/>
  <c r="Y10" i="372"/>
  <c r="Z40" i="372"/>
  <c r="J10" i="372"/>
  <c r="Z12" i="372" s="1"/>
  <c r="AT9" i="372"/>
  <c r="AP9" i="372"/>
  <c r="AS9" i="372" s="1"/>
  <c r="AH9" i="372"/>
  <c r="AD9" i="372"/>
  <c r="AF9" i="372" s="1"/>
  <c r="Y9" i="372"/>
  <c r="Z39" i="372"/>
  <c r="J9" i="372"/>
  <c r="Z11" i="372" s="1"/>
  <c r="AT8" i="372"/>
  <c r="AP8" i="372"/>
  <c r="AS8" i="372" s="1"/>
  <c r="AH8" i="372"/>
  <c r="AD8" i="372"/>
  <c r="AF8" i="372" s="1"/>
  <c r="Y8" i="372"/>
  <c r="Z38" i="372"/>
  <c r="J8" i="372"/>
  <c r="Z10" i="372" s="1"/>
  <c r="AT7" i="372"/>
  <c r="AP7" i="372"/>
  <c r="AS7" i="372" s="1"/>
  <c r="Z37" i="372"/>
  <c r="J7" i="372"/>
  <c r="Z9" i="372" s="1"/>
  <c r="AT6" i="372"/>
  <c r="AP6" i="372"/>
  <c r="AS6" i="372" s="1"/>
  <c r="Z36" i="372"/>
  <c r="J6" i="372"/>
  <c r="Y78" i="371"/>
  <c r="Y77" i="371"/>
  <c r="Y76" i="371"/>
  <c r="AH75" i="371"/>
  <c r="AD75" i="371"/>
  <c r="Y75" i="371"/>
  <c r="AH74" i="371"/>
  <c r="AD74" i="371"/>
  <c r="Y74" i="371"/>
  <c r="AH73" i="371"/>
  <c r="AD73" i="371"/>
  <c r="Y73" i="371"/>
  <c r="AH72" i="371"/>
  <c r="AD72" i="371"/>
  <c r="Y72" i="371"/>
  <c r="AH71" i="371"/>
  <c r="AD71" i="371"/>
  <c r="Y71" i="371"/>
  <c r="AH70" i="371"/>
  <c r="AD70" i="371"/>
  <c r="Y70" i="371"/>
  <c r="AH69" i="371"/>
  <c r="AD69" i="371"/>
  <c r="Y69" i="371"/>
  <c r="AH68" i="371"/>
  <c r="AD68" i="371"/>
  <c r="Y68" i="371"/>
  <c r="AH67" i="371"/>
  <c r="AD67" i="371"/>
  <c r="Y67" i="371"/>
  <c r="AH66" i="371"/>
  <c r="AD66" i="371"/>
  <c r="Y66" i="371"/>
  <c r="Y65" i="371"/>
  <c r="Y64" i="371"/>
  <c r="Y63" i="371"/>
  <c r="AH62" i="371"/>
  <c r="AD62" i="371"/>
  <c r="AF62" i="371" s="1"/>
  <c r="Y62" i="371"/>
  <c r="AH61" i="371"/>
  <c r="AD61" i="371"/>
  <c r="AF61" i="371" s="1"/>
  <c r="Y61" i="371"/>
  <c r="AH60" i="371"/>
  <c r="AD60" i="371"/>
  <c r="AF60" i="371" s="1"/>
  <c r="Y60" i="371"/>
  <c r="AH59" i="371"/>
  <c r="AD59" i="371"/>
  <c r="AF59" i="371" s="1"/>
  <c r="Y59" i="371"/>
  <c r="AH58" i="371"/>
  <c r="AD58" i="371"/>
  <c r="AF58" i="371" s="1"/>
  <c r="Y58" i="371"/>
  <c r="AH57" i="371"/>
  <c r="AD57" i="371"/>
  <c r="AF57" i="371" s="1"/>
  <c r="Y57" i="371"/>
  <c r="AH56" i="371"/>
  <c r="AD56" i="371"/>
  <c r="AF56" i="371" s="1"/>
  <c r="Y56" i="371"/>
  <c r="AH55" i="371"/>
  <c r="AD55" i="371"/>
  <c r="AF55" i="371" s="1"/>
  <c r="Y55" i="371"/>
  <c r="AH54" i="371"/>
  <c r="AD54" i="371"/>
  <c r="AF54" i="371" s="1"/>
  <c r="Y54" i="371"/>
  <c r="AH53" i="371"/>
  <c r="AD53" i="371"/>
  <c r="AF53" i="371" s="1"/>
  <c r="Y53" i="371"/>
  <c r="AH52" i="371"/>
  <c r="AD52" i="371"/>
  <c r="AF52" i="371" s="1"/>
  <c r="Y52" i="371"/>
  <c r="AH51" i="371"/>
  <c r="AD51" i="371"/>
  <c r="AF51" i="371" s="1"/>
  <c r="Y51" i="371"/>
  <c r="AH50" i="371"/>
  <c r="AD50" i="371"/>
  <c r="AF50" i="371" s="1"/>
  <c r="Y50" i="371"/>
  <c r="AH49" i="371"/>
  <c r="AD49" i="371"/>
  <c r="AF49" i="371" s="1"/>
  <c r="Y49" i="371"/>
  <c r="AH48" i="371"/>
  <c r="AD48" i="371"/>
  <c r="AF48" i="371" s="1"/>
  <c r="Y48" i="371"/>
  <c r="AH47" i="371"/>
  <c r="AD47" i="371"/>
  <c r="AF47" i="371" s="1"/>
  <c r="Y47" i="371"/>
  <c r="AR46" i="371"/>
  <c r="AQ46" i="371"/>
  <c r="AH46" i="371"/>
  <c r="AD46" i="371"/>
  <c r="AF46" i="371" s="1"/>
  <c r="Y46" i="371"/>
  <c r="AR45" i="371"/>
  <c r="AQ45" i="371"/>
  <c r="AH45" i="371"/>
  <c r="AD45" i="371"/>
  <c r="AF45" i="371" s="1"/>
  <c r="Y45" i="371"/>
  <c r="AR44" i="371"/>
  <c r="AQ44" i="371"/>
  <c r="AH44" i="371"/>
  <c r="AD44" i="371"/>
  <c r="AF44" i="371" s="1"/>
  <c r="Y44" i="371"/>
  <c r="AR43" i="371"/>
  <c r="AQ43" i="371"/>
  <c r="AH43" i="371"/>
  <c r="AD43" i="371"/>
  <c r="AF43" i="371" s="1"/>
  <c r="Y43" i="371"/>
  <c r="AR42" i="371"/>
  <c r="AQ42" i="371"/>
  <c r="AH42" i="371"/>
  <c r="AD42" i="371"/>
  <c r="AF42" i="371" s="1"/>
  <c r="Y42" i="371"/>
  <c r="AR41" i="371"/>
  <c r="AQ41" i="371"/>
  <c r="AH41" i="371"/>
  <c r="AD41" i="371"/>
  <c r="AF41" i="371" s="1"/>
  <c r="Y41" i="371"/>
  <c r="AR40" i="371"/>
  <c r="AQ40" i="371"/>
  <c r="AH40" i="371"/>
  <c r="AD40" i="371"/>
  <c r="AF40" i="371" s="1"/>
  <c r="Y40" i="371"/>
  <c r="AH39" i="371"/>
  <c r="AD39" i="371"/>
  <c r="AF39" i="371" s="1"/>
  <c r="Y39" i="371"/>
  <c r="C39" i="371"/>
  <c r="Y38" i="371"/>
  <c r="Y37" i="371"/>
  <c r="AR36" i="371"/>
  <c r="Y36" i="371"/>
  <c r="C36" i="371"/>
  <c r="AR35" i="371"/>
  <c r="AH35" i="371"/>
  <c r="AD35" i="371"/>
  <c r="Y35" i="371"/>
  <c r="AR34" i="371"/>
  <c r="AH34" i="371"/>
  <c r="AD34" i="371"/>
  <c r="Y34" i="371"/>
  <c r="AR33" i="371"/>
  <c r="AH33" i="371"/>
  <c r="AD33" i="371"/>
  <c r="Y33" i="371"/>
  <c r="J33" i="371"/>
  <c r="Z35" i="371" s="1"/>
  <c r="AR32" i="371"/>
  <c r="AH32" i="371"/>
  <c r="AD32" i="371"/>
  <c r="Y32" i="371"/>
  <c r="J32" i="371"/>
  <c r="Z34" i="371" s="1"/>
  <c r="AR31" i="371"/>
  <c r="AH31" i="371"/>
  <c r="AD31" i="371"/>
  <c r="Y31" i="371"/>
  <c r="J31" i="371"/>
  <c r="Z33" i="371" s="1"/>
  <c r="AR30" i="371"/>
  <c r="AH30" i="371"/>
  <c r="AD30" i="371"/>
  <c r="Y30" i="371"/>
  <c r="J30" i="371"/>
  <c r="Z32" i="371" s="1"/>
  <c r="AH29" i="371"/>
  <c r="AD29" i="371"/>
  <c r="Y29" i="371"/>
  <c r="Z59" i="371"/>
  <c r="J29" i="371"/>
  <c r="Z31" i="371" s="1"/>
  <c r="AH28" i="371"/>
  <c r="AD28" i="371"/>
  <c r="Y28" i="371"/>
  <c r="Z58" i="371"/>
  <c r="J28" i="371"/>
  <c r="Z30" i="371" s="1"/>
  <c r="AH27" i="371"/>
  <c r="AD27" i="371"/>
  <c r="Y27" i="371"/>
  <c r="Z57" i="371"/>
  <c r="J27" i="371"/>
  <c r="Z29" i="371" s="1"/>
  <c r="AT26" i="371"/>
  <c r="AP26" i="371"/>
  <c r="AS26" i="371" s="1"/>
  <c r="AH26" i="371"/>
  <c r="AD26" i="371"/>
  <c r="Y26" i="371"/>
  <c r="Z56" i="371"/>
  <c r="J26" i="371"/>
  <c r="Z28" i="371" s="1"/>
  <c r="AT25" i="371"/>
  <c r="AP25" i="371"/>
  <c r="AS25" i="371" s="1"/>
  <c r="AH25" i="371"/>
  <c r="AD25" i="371"/>
  <c r="Y25" i="371"/>
  <c r="Z55" i="371"/>
  <c r="J25" i="371"/>
  <c r="Z27" i="371" s="1"/>
  <c r="AT24" i="371"/>
  <c r="AP24" i="371"/>
  <c r="AS24" i="371" s="1"/>
  <c r="AH24" i="371"/>
  <c r="AD24" i="371"/>
  <c r="Y24" i="371"/>
  <c r="Z54" i="371"/>
  <c r="J24" i="371"/>
  <c r="Z26" i="371" s="1"/>
  <c r="AT23" i="371"/>
  <c r="AP23" i="371"/>
  <c r="AS23" i="371" s="1"/>
  <c r="AH23" i="371"/>
  <c r="AD23" i="371"/>
  <c r="Y23" i="371"/>
  <c r="Z53" i="371"/>
  <c r="J23" i="371"/>
  <c r="Z25" i="371" s="1"/>
  <c r="AT22" i="371"/>
  <c r="AP22" i="371"/>
  <c r="AS22" i="371" s="1"/>
  <c r="AH22" i="371"/>
  <c r="AD22" i="371"/>
  <c r="Y22" i="371"/>
  <c r="Z52" i="371"/>
  <c r="J22" i="371"/>
  <c r="Z24" i="371" s="1"/>
  <c r="AT21" i="371"/>
  <c r="AP21" i="371"/>
  <c r="AS21" i="371" s="1"/>
  <c r="AH21" i="371"/>
  <c r="AD21" i="371"/>
  <c r="AF21" i="371" s="1"/>
  <c r="Y21" i="371"/>
  <c r="Z51" i="371"/>
  <c r="J21" i="371"/>
  <c r="Z23" i="371" s="1"/>
  <c r="AT20" i="371"/>
  <c r="AP20" i="371"/>
  <c r="AS20" i="371" s="1"/>
  <c r="AH20" i="371"/>
  <c r="AD20" i="371"/>
  <c r="AF20" i="371" s="1"/>
  <c r="Y20" i="371"/>
  <c r="Z50" i="371"/>
  <c r="J20" i="371"/>
  <c r="Z22" i="371" s="1"/>
  <c r="AT19" i="371"/>
  <c r="AP19" i="371"/>
  <c r="AS19" i="371" s="1"/>
  <c r="AH19" i="371"/>
  <c r="AD19" i="371"/>
  <c r="AF19" i="371" s="1"/>
  <c r="Y19" i="371"/>
  <c r="Z49" i="371"/>
  <c r="J19" i="371"/>
  <c r="Z21" i="371" s="1"/>
  <c r="AT18" i="371"/>
  <c r="AP18" i="371"/>
  <c r="AS18" i="371" s="1"/>
  <c r="AH18" i="371"/>
  <c r="AD18" i="371"/>
  <c r="AF18" i="371" s="1"/>
  <c r="Y18" i="371"/>
  <c r="Z48" i="371"/>
  <c r="J18" i="371"/>
  <c r="Z20" i="371" s="1"/>
  <c r="AT17" i="371"/>
  <c r="AP17" i="371"/>
  <c r="AS17" i="371" s="1"/>
  <c r="AH17" i="371"/>
  <c r="AD17" i="371"/>
  <c r="AF17" i="371" s="1"/>
  <c r="Y17" i="371"/>
  <c r="Z47" i="371"/>
  <c r="J17" i="371"/>
  <c r="Z19" i="371" s="1"/>
  <c r="AT16" i="371"/>
  <c r="AP16" i="371"/>
  <c r="AS16" i="371" s="1"/>
  <c r="AH16" i="371"/>
  <c r="AD16" i="371"/>
  <c r="AF16" i="371" s="1"/>
  <c r="Y16" i="371"/>
  <c r="Z46" i="371"/>
  <c r="J16" i="371"/>
  <c r="Z18" i="371" s="1"/>
  <c r="AT15" i="371"/>
  <c r="AP15" i="371"/>
  <c r="AS15" i="371" s="1"/>
  <c r="AH15" i="371"/>
  <c r="AD15" i="371"/>
  <c r="AF15" i="371" s="1"/>
  <c r="Y15" i="371"/>
  <c r="Z45" i="371"/>
  <c r="J15" i="371"/>
  <c r="Z17" i="371" s="1"/>
  <c r="AT14" i="371"/>
  <c r="AP14" i="371"/>
  <c r="AS14" i="371" s="1"/>
  <c r="AH14" i="371"/>
  <c r="AD14" i="371"/>
  <c r="AF14" i="371" s="1"/>
  <c r="Y14" i="371"/>
  <c r="Z44" i="371"/>
  <c r="J14" i="371"/>
  <c r="Z16" i="371" s="1"/>
  <c r="AT13" i="371"/>
  <c r="AP13" i="371"/>
  <c r="AS13" i="371" s="1"/>
  <c r="AH13" i="371"/>
  <c r="AD13" i="371"/>
  <c r="AF13" i="371" s="1"/>
  <c r="Y13" i="371"/>
  <c r="Z43" i="371"/>
  <c r="J13" i="371"/>
  <c r="Z15" i="371" s="1"/>
  <c r="AT12" i="371"/>
  <c r="AP12" i="371"/>
  <c r="AS12" i="371" s="1"/>
  <c r="AH12" i="371"/>
  <c r="AD12" i="371"/>
  <c r="AF12" i="371" s="1"/>
  <c r="Y12" i="371"/>
  <c r="Z42" i="371"/>
  <c r="J12" i="371"/>
  <c r="Z14" i="371" s="1"/>
  <c r="AT11" i="371"/>
  <c r="AP11" i="371"/>
  <c r="AS11" i="371" s="1"/>
  <c r="AH11" i="371"/>
  <c r="AD11" i="371"/>
  <c r="AF11" i="371" s="1"/>
  <c r="Y11" i="371"/>
  <c r="Z41" i="371"/>
  <c r="J11" i="371"/>
  <c r="Z13" i="371" s="1"/>
  <c r="AT10" i="371"/>
  <c r="AP10" i="371"/>
  <c r="AS10" i="371" s="1"/>
  <c r="AH10" i="371"/>
  <c r="AD10" i="371"/>
  <c r="AF10" i="371" s="1"/>
  <c r="Y10" i="371"/>
  <c r="Z40" i="371"/>
  <c r="J10" i="371"/>
  <c r="Z12" i="371" s="1"/>
  <c r="AT9" i="371"/>
  <c r="AP9" i="371"/>
  <c r="AS9" i="371" s="1"/>
  <c r="AH9" i="371"/>
  <c r="AD9" i="371"/>
  <c r="AF9" i="371" s="1"/>
  <c r="Y9" i="371"/>
  <c r="Z39" i="371"/>
  <c r="J9" i="371"/>
  <c r="Z11" i="371" s="1"/>
  <c r="AT8" i="371"/>
  <c r="AP8" i="371"/>
  <c r="AS8" i="371" s="1"/>
  <c r="AH8" i="371"/>
  <c r="AD8" i="371"/>
  <c r="AF8" i="371" s="1"/>
  <c r="Y8" i="371"/>
  <c r="Z38" i="371"/>
  <c r="J8" i="371"/>
  <c r="Z10" i="371" s="1"/>
  <c r="AT7" i="371"/>
  <c r="AP7" i="371"/>
  <c r="AS7" i="371" s="1"/>
  <c r="Z37" i="371"/>
  <c r="J7" i="371"/>
  <c r="Z9" i="371" s="1"/>
  <c r="AT6" i="371"/>
  <c r="AP6" i="371"/>
  <c r="AS6" i="371" s="1"/>
  <c r="J6" i="371"/>
  <c r="Y78" i="370"/>
  <c r="Y77" i="370"/>
  <c r="Y76" i="370"/>
  <c r="AH75" i="370"/>
  <c r="AD75" i="370"/>
  <c r="Y75" i="370"/>
  <c r="AH74" i="370"/>
  <c r="AD74" i="370"/>
  <c r="Y74" i="370"/>
  <c r="AH73" i="370"/>
  <c r="AD73" i="370"/>
  <c r="Y73" i="370"/>
  <c r="AH72" i="370"/>
  <c r="AD72" i="370"/>
  <c r="Y72" i="370"/>
  <c r="AH71" i="370"/>
  <c r="AD71" i="370"/>
  <c r="Y71" i="370"/>
  <c r="AH70" i="370"/>
  <c r="AD70" i="370"/>
  <c r="Y70" i="370"/>
  <c r="AH69" i="370"/>
  <c r="AD69" i="370"/>
  <c r="Y69" i="370"/>
  <c r="AH68" i="370"/>
  <c r="AD68" i="370"/>
  <c r="AF68" i="370" s="1"/>
  <c r="Y68" i="370"/>
  <c r="AH67" i="370"/>
  <c r="AD67" i="370"/>
  <c r="AF67" i="370" s="1"/>
  <c r="Y67" i="370"/>
  <c r="AH66" i="370"/>
  <c r="AD66" i="370"/>
  <c r="AF66" i="370" s="1"/>
  <c r="Y66" i="370"/>
  <c r="Y65" i="370"/>
  <c r="Y64" i="370"/>
  <c r="Y63" i="370"/>
  <c r="AH62" i="370"/>
  <c r="AD62" i="370"/>
  <c r="AF62" i="370" s="1"/>
  <c r="Y62" i="370"/>
  <c r="AH61" i="370"/>
  <c r="AD61" i="370"/>
  <c r="AF61" i="370" s="1"/>
  <c r="Y61" i="370"/>
  <c r="AH60" i="370"/>
  <c r="AD60" i="370"/>
  <c r="AF60" i="370" s="1"/>
  <c r="Y60" i="370"/>
  <c r="AH59" i="370"/>
  <c r="AD59" i="370"/>
  <c r="AF59" i="370" s="1"/>
  <c r="Y59" i="370"/>
  <c r="AH58" i="370"/>
  <c r="AD58" i="370"/>
  <c r="AF58" i="370" s="1"/>
  <c r="Y58" i="370"/>
  <c r="AH57" i="370"/>
  <c r="AD57" i="370"/>
  <c r="AF57" i="370" s="1"/>
  <c r="Y57" i="370"/>
  <c r="AH56" i="370"/>
  <c r="AD56" i="370"/>
  <c r="AF56" i="370" s="1"/>
  <c r="Y56" i="370"/>
  <c r="AH55" i="370"/>
  <c r="AD55" i="370"/>
  <c r="AF55" i="370" s="1"/>
  <c r="Y55" i="370"/>
  <c r="AH54" i="370"/>
  <c r="AD54" i="370"/>
  <c r="AF54" i="370" s="1"/>
  <c r="Y54" i="370"/>
  <c r="AH53" i="370"/>
  <c r="AD53" i="370"/>
  <c r="AF53" i="370" s="1"/>
  <c r="Y53" i="370"/>
  <c r="AH52" i="370"/>
  <c r="AD52" i="370"/>
  <c r="AF52" i="370" s="1"/>
  <c r="Y52" i="370"/>
  <c r="AH51" i="370"/>
  <c r="AD51" i="370"/>
  <c r="AF51" i="370" s="1"/>
  <c r="Y51" i="370"/>
  <c r="AH50" i="370"/>
  <c r="AD50" i="370"/>
  <c r="AF50" i="370" s="1"/>
  <c r="Y50" i="370"/>
  <c r="AH49" i="370"/>
  <c r="AD49" i="370"/>
  <c r="AF49" i="370" s="1"/>
  <c r="Y49" i="370"/>
  <c r="AH48" i="370"/>
  <c r="AD48" i="370"/>
  <c r="AF48" i="370" s="1"/>
  <c r="Y48" i="370"/>
  <c r="AH47" i="370"/>
  <c r="AD47" i="370"/>
  <c r="AF47" i="370" s="1"/>
  <c r="Y47" i="370"/>
  <c r="AR46" i="370"/>
  <c r="AQ46" i="370"/>
  <c r="AH46" i="370"/>
  <c r="AD46" i="370"/>
  <c r="AF46" i="370" s="1"/>
  <c r="Y46" i="370"/>
  <c r="AR45" i="370"/>
  <c r="AQ45" i="370"/>
  <c r="AH45" i="370"/>
  <c r="AD45" i="370"/>
  <c r="AF45" i="370" s="1"/>
  <c r="Y45" i="370"/>
  <c r="AR44" i="370"/>
  <c r="AQ44" i="370"/>
  <c r="AH44" i="370"/>
  <c r="AD44" i="370"/>
  <c r="AF44" i="370" s="1"/>
  <c r="Y44" i="370"/>
  <c r="AR43" i="370"/>
  <c r="AQ43" i="370"/>
  <c r="AH43" i="370"/>
  <c r="AD43" i="370"/>
  <c r="AF43" i="370" s="1"/>
  <c r="Y43" i="370"/>
  <c r="AR42" i="370"/>
  <c r="AQ42" i="370"/>
  <c r="AH42" i="370"/>
  <c r="AD42" i="370"/>
  <c r="AF42" i="370" s="1"/>
  <c r="Y42" i="370"/>
  <c r="AR41" i="370"/>
  <c r="AQ41" i="370"/>
  <c r="AH41" i="370"/>
  <c r="AD41" i="370"/>
  <c r="AF41" i="370" s="1"/>
  <c r="Y41" i="370"/>
  <c r="AR40" i="370"/>
  <c r="AQ40" i="370"/>
  <c r="AH40" i="370"/>
  <c r="AD40" i="370"/>
  <c r="AF40" i="370" s="1"/>
  <c r="Y40" i="370"/>
  <c r="AH39" i="370"/>
  <c r="AD39" i="370"/>
  <c r="AF39" i="370" s="1"/>
  <c r="Y39" i="370"/>
  <c r="C39" i="370"/>
  <c r="AY19" i="249" s="1"/>
  <c r="Y38" i="370"/>
  <c r="Y37" i="370"/>
  <c r="AR36" i="370"/>
  <c r="Y36" i="370"/>
  <c r="C36" i="370"/>
  <c r="AT19" i="249" s="1"/>
  <c r="AR35" i="370"/>
  <c r="AH35" i="370"/>
  <c r="AD35" i="370"/>
  <c r="Y35" i="370"/>
  <c r="AR34" i="370"/>
  <c r="AH34" i="370"/>
  <c r="AD34" i="370"/>
  <c r="Y34" i="370"/>
  <c r="AR33" i="370"/>
  <c r="AH33" i="370"/>
  <c r="AD33" i="370"/>
  <c r="Y33" i="370"/>
  <c r="J33" i="370"/>
  <c r="Z35" i="370" s="1"/>
  <c r="AR32" i="370"/>
  <c r="AH32" i="370"/>
  <c r="AD32" i="370"/>
  <c r="Y32" i="370"/>
  <c r="J32" i="370"/>
  <c r="Z34" i="370" s="1"/>
  <c r="AR31" i="370"/>
  <c r="AH31" i="370"/>
  <c r="AD31" i="370"/>
  <c r="Y31" i="370"/>
  <c r="J31" i="370"/>
  <c r="Z33" i="370" s="1"/>
  <c r="AR30" i="370"/>
  <c r="AH30" i="370"/>
  <c r="AD30" i="370"/>
  <c r="Y30" i="370"/>
  <c r="J30" i="370"/>
  <c r="Z32" i="370" s="1"/>
  <c r="AH29" i="370"/>
  <c r="AD29" i="370"/>
  <c r="Y29" i="370"/>
  <c r="Z59" i="370"/>
  <c r="J29" i="370"/>
  <c r="Z31" i="370" s="1"/>
  <c r="AH28" i="370"/>
  <c r="AD28" i="370"/>
  <c r="Y28" i="370"/>
  <c r="Z58" i="370"/>
  <c r="J28" i="370"/>
  <c r="Z30" i="370" s="1"/>
  <c r="AH27" i="370"/>
  <c r="AD27" i="370"/>
  <c r="Y27" i="370"/>
  <c r="Z57" i="370"/>
  <c r="J27" i="370"/>
  <c r="Z29" i="370" s="1"/>
  <c r="AT26" i="370"/>
  <c r="AP26" i="370"/>
  <c r="AS26" i="370" s="1"/>
  <c r="AH26" i="370"/>
  <c r="AD26" i="370"/>
  <c r="Y26" i="370"/>
  <c r="Z56" i="370"/>
  <c r="J26" i="370"/>
  <c r="Z28" i="370" s="1"/>
  <c r="AT25" i="370"/>
  <c r="AP25" i="370"/>
  <c r="AS25" i="370" s="1"/>
  <c r="AH25" i="370"/>
  <c r="AD25" i="370"/>
  <c r="Y25" i="370"/>
  <c r="Z55" i="370"/>
  <c r="J25" i="370"/>
  <c r="Z27" i="370" s="1"/>
  <c r="AT24" i="370"/>
  <c r="AP24" i="370"/>
  <c r="AS24" i="370" s="1"/>
  <c r="AH24" i="370"/>
  <c r="AD24" i="370"/>
  <c r="Y24" i="370"/>
  <c r="Z54" i="370"/>
  <c r="J24" i="370"/>
  <c r="Z26" i="370" s="1"/>
  <c r="AT23" i="370"/>
  <c r="AP23" i="370"/>
  <c r="AS23" i="370" s="1"/>
  <c r="AH23" i="370"/>
  <c r="AD23" i="370"/>
  <c r="Y23" i="370"/>
  <c r="Z53" i="370"/>
  <c r="J23" i="370"/>
  <c r="Z25" i="370" s="1"/>
  <c r="AT22" i="370"/>
  <c r="AP22" i="370"/>
  <c r="AS22" i="370" s="1"/>
  <c r="AH22" i="370"/>
  <c r="AD22" i="370"/>
  <c r="AF22" i="370" s="1"/>
  <c r="Y22" i="370"/>
  <c r="Z52" i="370"/>
  <c r="J22" i="370"/>
  <c r="Z24" i="370" s="1"/>
  <c r="AT21" i="370"/>
  <c r="AP21" i="370"/>
  <c r="AS21" i="370" s="1"/>
  <c r="AH21" i="370"/>
  <c r="AD21" i="370"/>
  <c r="AF21" i="370" s="1"/>
  <c r="Y21" i="370"/>
  <c r="Z51" i="370"/>
  <c r="J21" i="370"/>
  <c r="Z23" i="370" s="1"/>
  <c r="AT20" i="370"/>
  <c r="AP20" i="370"/>
  <c r="AS20" i="370" s="1"/>
  <c r="AH20" i="370"/>
  <c r="AD20" i="370"/>
  <c r="AF20" i="370" s="1"/>
  <c r="Y20" i="370"/>
  <c r="Z50" i="370"/>
  <c r="J20" i="370"/>
  <c r="Z22" i="370" s="1"/>
  <c r="AT19" i="370"/>
  <c r="AP19" i="370"/>
  <c r="AS19" i="370" s="1"/>
  <c r="AH19" i="370"/>
  <c r="AD19" i="370"/>
  <c r="AF19" i="370" s="1"/>
  <c r="Y19" i="370"/>
  <c r="Z49" i="370"/>
  <c r="J19" i="370"/>
  <c r="Z21" i="370" s="1"/>
  <c r="AT18" i="370"/>
  <c r="AP18" i="370"/>
  <c r="AS18" i="370" s="1"/>
  <c r="AH18" i="370"/>
  <c r="AD18" i="370"/>
  <c r="AF18" i="370" s="1"/>
  <c r="Y18" i="370"/>
  <c r="Z48" i="370"/>
  <c r="J18" i="370"/>
  <c r="Z20" i="370" s="1"/>
  <c r="AT17" i="370"/>
  <c r="AP17" i="370"/>
  <c r="AS17" i="370" s="1"/>
  <c r="AH17" i="370"/>
  <c r="AD17" i="370"/>
  <c r="AF17" i="370" s="1"/>
  <c r="Y17" i="370"/>
  <c r="Z47" i="370"/>
  <c r="J17" i="370"/>
  <c r="Z19" i="370" s="1"/>
  <c r="AT16" i="370"/>
  <c r="AP16" i="370"/>
  <c r="AS16" i="370" s="1"/>
  <c r="AH16" i="370"/>
  <c r="AD16" i="370"/>
  <c r="AF16" i="370" s="1"/>
  <c r="Y16" i="370"/>
  <c r="Z46" i="370"/>
  <c r="J16" i="370"/>
  <c r="Z18" i="370" s="1"/>
  <c r="AT15" i="370"/>
  <c r="AP15" i="370"/>
  <c r="AS15" i="370" s="1"/>
  <c r="AH15" i="370"/>
  <c r="AD15" i="370"/>
  <c r="AF15" i="370" s="1"/>
  <c r="Y15" i="370"/>
  <c r="Z45" i="370"/>
  <c r="J15" i="370"/>
  <c r="Z17" i="370" s="1"/>
  <c r="AT14" i="370"/>
  <c r="AP14" i="370"/>
  <c r="AS14" i="370" s="1"/>
  <c r="AH14" i="370"/>
  <c r="AD14" i="370"/>
  <c r="AF14" i="370" s="1"/>
  <c r="Y14" i="370"/>
  <c r="Z44" i="370"/>
  <c r="J14" i="370"/>
  <c r="Z16" i="370" s="1"/>
  <c r="AT13" i="370"/>
  <c r="AP13" i="370"/>
  <c r="AS13" i="370" s="1"/>
  <c r="AH13" i="370"/>
  <c r="AD13" i="370"/>
  <c r="AF13" i="370" s="1"/>
  <c r="Y13" i="370"/>
  <c r="Z43" i="370"/>
  <c r="J13" i="370"/>
  <c r="Z15" i="370" s="1"/>
  <c r="AT12" i="370"/>
  <c r="AP12" i="370"/>
  <c r="AS12" i="370" s="1"/>
  <c r="AH12" i="370"/>
  <c r="AD12" i="370"/>
  <c r="AF12" i="370" s="1"/>
  <c r="Y12" i="370"/>
  <c r="Z42" i="370"/>
  <c r="J12" i="370"/>
  <c r="Z14" i="370" s="1"/>
  <c r="AT11" i="370"/>
  <c r="AP11" i="370"/>
  <c r="AS11" i="370" s="1"/>
  <c r="AH11" i="370"/>
  <c r="AD11" i="370"/>
  <c r="AF11" i="370" s="1"/>
  <c r="Y11" i="370"/>
  <c r="Z41" i="370"/>
  <c r="J11" i="370"/>
  <c r="Z13" i="370" s="1"/>
  <c r="AT10" i="370"/>
  <c r="AP10" i="370"/>
  <c r="AS10" i="370" s="1"/>
  <c r="AH10" i="370"/>
  <c r="AD10" i="370"/>
  <c r="AF10" i="370" s="1"/>
  <c r="Y10" i="370"/>
  <c r="Z40" i="370"/>
  <c r="J10" i="370"/>
  <c r="Z12" i="370" s="1"/>
  <c r="AT9" i="370"/>
  <c r="AP9" i="370"/>
  <c r="AS9" i="370" s="1"/>
  <c r="AH9" i="370"/>
  <c r="AD9" i="370"/>
  <c r="AF9" i="370" s="1"/>
  <c r="Y9" i="370"/>
  <c r="Z39" i="370"/>
  <c r="J9" i="370"/>
  <c r="Z11" i="370" s="1"/>
  <c r="AT8" i="370"/>
  <c r="AP8" i="370"/>
  <c r="AS8" i="370" s="1"/>
  <c r="AH8" i="370"/>
  <c r="AD8" i="370"/>
  <c r="AF8" i="370" s="1"/>
  <c r="Y8" i="370"/>
  <c r="Z38" i="370"/>
  <c r="J8" i="370"/>
  <c r="Z10" i="370" s="1"/>
  <c r="AT7" i="370"/>
  <c r="AP7" i="370"/>
  <c r="AS7" i="370" s="1"/>
  <c r="Z37" i="370"/>
  <c r="J7" i="370"/>
  <c r="Z9" i="370" s="1"/>
  <c r="AT6" i="370"/>
  <c r="AP6" i="370"/>
  <c r="AS6" i="370" s="1"/>
  <c r="Z36" i="370"/>
  <c r="J6" i="370"/>
  <c r="C5" i="370"/>
  <c r="AO19" i="249" s="1"/>
  <c r="AV19" i="249" s="1"/>
  <c r="Y78" i="369"/>
  <c r="Y77" i="369"/>
  <c r="Y76" i="369"/>
  <c r="AH75" i="369"/>
  <c r="AD75" i="369"/>
  <c r="Y75" i="369"/>
  <c r="AH74" i="369"/>
  <c r="AD74" i="369"/>
  <c r="Y74" i="369"/>
  <c r="AH73" i="369"/>
  <c r="AD73" i="369"/>
  <c r="Y73" i="369"/>
  <c r="AH72" i="369"/>
  <c r="AD72" i="369"/>
  <c r="Y72" i="369"/>
  <c r="AH71" i="369"/>
  <c r="AD71" i="369"/>
  <c r="Y71" i="369"/>
  <c r="AH70" i="369"/>
  <c r="AD70" i="369"/>
  <c r="Y70" i="369"/>
  <c r="AH69" i="369"/>
  <c r="AD69" i="369"/>
  <c r="Y69" i="369"/>
  <c r="AH68" i="369"/>
  <c r="AD68" i="369"/>
  <c r="Y68" i="369"/>
  <c r="AH67" i="369"/>
  <c r="AD67" i="369"/>
  <c r="AF67" i="369" s="1"/>
  <c r="Y67" i="369"/>
  <c r="AH66" i="369"/>
  <c r="AD66" i="369"/>
  <c r="AF66" i="369" s="1"/>
  <c r="Y66" i="369"/>
  <c r="Y65" i="369"/>
  <c r="Y64" i="369"/>
  <c r="Y63" i="369"/>
  <c r="AH62" i="369"/>
  <c r="AD62" i="369"/>
  <c r="AF62" i="369" s="1"/>
  <c r="Y62" i="369"/>
  <c r="AH61" i="369"/>
  <c r="AD61" i="369"/>
  <c r="AF61" i="369" s="1"/>
  <c r="Y61" i="369"/>
  <c r="AH60" i="369"/>
  <c r="AD60" i="369"/>
  <c r="AF60" i="369" s="1"/>
  <c r="Y60" i="369"/>
  <c r="AH59" i="369"/>
  <c r="AD59" i="369"/>
  <c r="Y59" i="369"/>
  <c r="AH58" i="369"/>
  <c r="AD58" i="369"/>
  <c r="Y58" i="369"/>
  <c r="AH57" i="369"/>
  <c r="AD57" i="369"/>
  <c r="Y57" i="369"/>
  <c r="AH56" i="369"/>
  <c r="AD56" i="369"/>
  <c r="Y56" i="369"/>
  <c r="AH55" i="369"/>
  <c r="AD55" i="369"/>
  <c r="Y55" i="369"/>
  <c r="AH54" i="369"/>
  <c r="AD54" i="369"/>
  <c r="Y54" i="369"/>
  <c r="AH53" i="369"/>
  <c r="AD53" i="369"/>
  <c r="AF53" i="369" s="1"/>
  <c r="Y53" i="369"/>
  <c r="AH52" i="369"/>
  <c r="AD52" i="369"/>
  <c r="AF52" i="369" s="1"/>
  <c r="Y52" i="369"/>
  <c r="AH51" i="369"/>
  <c r="AD51" i="369"/>
  <c r="AF51" i="369" s="1"/>
  <c r="Y51" i="369"/>
  <c r="AH50" i="369"/>
  <c r="AD50" i="369"/>
  <c r="AF50" i="369" s="1"/>
  <c r="Y50" i="369"/>
  <c r="AH49" i="369"/>
  <c r="AD49" i="369"/>
  <c r="AF49" i="369" s="1"/>
  <c r="Y49" i="369"/>
  <c r="AH48" i="369"/>
  <c r="AD48" i="369"/>
  <c r="AF48" i="369" s="1"/>
  <c r="Y48" i="369"/>
  <c r="AH47" i="369"/>
  <c r="AD47" i="369"/>
  <c r="AF47" i="369" s="1"/>
  <c r="Y47" i="369"/>
  <c r="AR46" i="369"/>
  <c r="AQ46" i="369"/>
  <c r="AH46" i="369"/>
  <c r="AD46" i="369"/>
  <c r="AF46" i="369" s="1"/>
  <c r="Y46" i="369"/>
  <c r="AR45" i="369"/>
  <c r="AQ45" i="369"/>
  <c r="AH45" i="369"/>
  <c r="AD45" i="369"/>
  <c r="AF45" i="369" s="1"/>
  <c r="Y45" i="369"/>
  <c r="AR44" i="369"/>
  <c r="AQ44" i="369"/>
  <c r="AH44" i="369"/>
  <c r="AD44" i="369"/>
  <c r="AF44" i="369" s="1"/>
  <c r="Y44" i="369"/>
  <c r="AR43" i="369"/>
  <c r="AQ43" i="369"/>
  <c r="AH43" i="369"/>
  <c r="AD43" i="369"/>
  <c r="AF43" i="369" s="1"/>
  <c r="Y43" i="369"/>
  <c r="AR42" i="369"/>
  <c r="AQ42" i="369"/>
  <c r="AH42" i="369"/>
  <c r="AD42" i="369"/>
  <c r="AF42" i="369" s="1"/>
  <c r="Y42" i="369"/>
  <c r="AR41" i="369"/>
  <c r="AQ41" i="369"/>
  <c r="AH41" i="369"/>
  <c r="AD41" i="369"/>
  <c r="AF41" i="369" s="1"/>
  <c r="Y41" i="369"/>
  <c r="AR40" i="369"/>
  <c r="AQ40" i="369"/>
  <c r="AH40" i="369"/>
  <c r="AD40" i="369"/>
  <c r="AF40" i="369" s="1"/>
  <c r="Y40" i="369"/>
  <c r="AH39" i="369"/>
  <c r="AD39" i="369"/>
  <c r="AF39" i="369" s="1"/>
  <c r="Y39" i="369"/>
  <c r="C39" i="369"/>
  <c r="AY18" i="249" s="1"/>
  <c r="Y38" i="369"/>
  <c r="Y37" i="369"/>
  <c r="AR36" i="369"/>
  <c r="Y36" i="369"/>
  <c r="C36" i="369"/>
  <c r="AT18" i="249" s="1"/>
  <c r="AR35" i="369"/>
  <c r="AH35" i="369"/>
  <c r="AD35" i="369"/>
  <c r="Y35" i="369"/>
  <c r="AR34" i="369"/>
  <c r="AH34" i="369"/>
  <c r="AD34" i="369"/>
  <c r="Y34" i="369"/>
  <c r="AR33" i="369"/>
  <c r="AH33" i="369"/>
  <c r="AD33" i="369"/>
  <c r="Y33" i="369"/>
  <c r="J33" i="369"/>
  <c r="Z35" i="369" s="1"/>
  <c r="AR32" i="369"/>
  <c r="AH32" i="369"/>
  <c r="AD32" i="369"/>
  <c r="Y32" i="369"/>
  <c r="J32" i="369"/>
  <c r="Z34" i="369" s="1"/>
  <c r="AR31" i="369"/>
  <c r="AH31" i="369"/>
  <c r="AD31" i="369"/>
  <c r="Y31" i="369"/>
  <c r="J31" i="369"/>
  <c r="Z33" i="369" s="1"/>
  <c r="AR30" i="369"/>
  <c r="AH30" i="369"/>
  <c r="AD30" i="369"/>
  <c r="Y30" i="369"/>
  <c r="J30" i="369"/>
  <c r="Z32" i="369" s="1"/>
  <c r="AH29" i="369"/>
  <c r="AD29" i="369"/>
  <c r="Y29" i="369"/>
  <c r="Z59" i="369"/>
  <c r="J29" i="369"/>
  <c r="Z31" i="369" s="1"/>
  <c r="AH28" i="369"/>
  <c r="AD28" i="369"/>
  <c r="Y28" i="369"/>
  <c r="Z58" i="369"/>
  <c r="J28" i="369"/>
  <c r="Z30" i="369" s="1"/>
  <c r="AH27" i="369"/>
  <c r="AD27" i="369"/>
  <c r="Y27" i="369"/>
  <c r="Z57" i="369"/>
  <c r="J27" i="369"/>
  <c r="Z29" i="369" s="1"/>
  <c r="AT26" i="369"/>
  <c r="AP26" i="369"/>
  <c r="AS26" i="369" s="1"/>
  <c r="AH26" i="369"/>
  <c r="AD26" i="369"/>
  <c r="Y26" i="369"/>
  <c r="Z56" i="369"/>
  <c r="J26" i="369"/>
  <c r="Z28" i="369" s="1"/>
  <c r="AT25" i="369"/>
  <c r="AP25" i="369"/>
  <c r="AS25" i="369" s="1"/>
  <c r="AH25" i="369"/>
  <c r="AD25" i="369"/>
  <c r="Y25" i="369"/>
  <c r="Z55" i="369"/>
  <c r="J25" i="369"/>
  <c r="Z27" i="369" s="1"/>
  <c r="AT24" i="369"/>
  <c r="AP24" i="369"/>
  <c r="AS24" i="369" s="1"/>
  <c r="AH24" i="369"/>
  <c r="AD24" i="369"/>
  <c r="Y24" i="369"/>
  <c r="Z54" i="369"/>
  <c r="J24" i="369"/>
  <c r="Z26" i="369" s="1"/>
  <c r="AT23" i="369"/>
  <c r="AP23" i="369"/>
  <c r="AS23" i="369" s="1"/>
  <c r="AH23" i="369"/>
  <c r="AD23" i="369"/>
  <c r="Y23" i="369"/>
  <c r="Z53" i="369"/>
  <c r="J23" i="369"/>
  <c r="Z25" i="369" s="1"/>
  <c r="AT22" i="369"/>
  <c r="AP22" i="369"/>
  <c r="AS22" i="369" s="1"/>
  <c r="AH22" i="369"/>
  <c r="AD22" i="369"/>
  <c r="Y22" i="369"/>
  <c r="Z52" i="369"/>
  <c r="J22" i="369"/>
  <c r="Z24" i="369" s="1"/>
  <c r="AT21" i="369"/>
  <c r="AP21" i="369"/>
  <c r="AS21" i="369" s="1"/>
  <c r="AH21" i="369"/>
  <c r="AD21" i="369"/>
  <c r="AF21" i="369" s="1"/>
  <c r="Y21" i="369"/>
  <c r="Z51" i="369"/>
  <c r="J21" i="369"/>
  <c r="Z23" i="369" s="1"/>
  <c r="AT20" i="369"/>
  <c r="AP20" i="369"/>
  <c r="AS20" i="369" s="1"/>
  <c r="AH20" i="369"/>
  <c r="AD20" i="369"/>
  <c r="AF20" i="369" s="1"/>
  <c r="Y20" i="369"/>
  <c r="Z50" i="369"/>
  <c r="J20" i="369"/>
  <c r="Z22" i="369" s="1"/>
  <c r="AT19" i="369"/>
  <c r="AP19" i="369"/>
  <c r="AS19" i="369" s="1"/>
  <c r="AH19" i="369"/>
  <c r="AD19" i="369"/>
  <c r="AF19" i="369" s="1"/>
  <c r="Y19" i="369"/>
  <c r="Z49" i="369"/>
  <c r="J19" i="369"/>
  <c r="Z21" i="369" s="1"/>
  <c r="AT18" i="369"/>
  <c r="AP18" i="369"/>
  <c r="AS18" i="369" s="1"/>
  <c r="AH18" i="369"/>
  <c r="AD18" i="369"/>
  <c r="AF18" i="369" s="1"/>
  <c r="Y18" i="369"/>
  <c r="Z48" i="369"/>
  <c r="J18" i="369"/>
  <c r="Z20" i="369" s="1"/>
  <c r="AT17" i="369"/>
  <c r="AP17" i="369"/>
  <c r="AS17" i="369" s="1"/>
  <c r="AH17" i="369"/>
  <c r="AD17" i="369"/>
  <c r="AF17" i="369" s="1"/>
  <c r="Y17" i="369"/>
  <c r="Z47" i="369"/>
  <c r="J17" i="369"/>
  <c r="Z19" i="369" s="1"/>
  <c r="AT16" i="369"/>
  <c r="AP16" i="369"/>
  <c r="AS16" i="369" s="1"/>
  <c r="AH16" i="369"/>
  <c r="AD16" i="369"/>
  <c r="AF16" i="369" s="1"/>
  <c r="Y16" i="369"/>
  <c r="Z46" i="369"/>
  <c r="J16" i="369"/>
  <c r="Z18" i="369" s="1"/>
  <c r="AT15" i="369"/>
  <c r="AP15" i="369"/>
  <c r="AS15" i="369" s="1"/>
  <c r="AH15" i="369"/>
  <c r="AD15" i="369"/>
  <c r="AF15" i="369" s="1"/>
  <c r="Y15" i="369"/>
  <c r="Z45" i="369"/>
  <c r="J15" i="369"/>
  <c r="Z17" i="369" s="1"/>
  <c r="AT14" i="369"/>
  <c r="AP14" i="369"/>
  <c r="AS14" i="369" s="1"/>
  <c r="AH14" i="369"/>
  <c r="AD14" i="369"/>
  <c r="AF14" i="369" s="1"/>
  <c r="Y14" i="369"/>
  <c r="Z44" i="369"/>
  <c r="J14" i="369"/>
  <c r="Z16" i="369" s="1"/>
  <c r="AT13" i="369"/>
  <c r="AP13" i="369"/>
  <c r="AS13" i="369" s="1"/>
  <c r="AH13" i="369"/>
  <c r="AD13" i="369"/>
  <c r="AF13" i="369" s="1"/>
  <c r="Y13" i="369"/>
  <c r="Z43" i="369"/>
  <c r="J13" i="369"/>
  <c r="Z15" i="369" s="1"/>
  <c r="AT12" i="369"/>
  <c r="AP12" i="369"/>
  <c r="AS12" i="369" s="1"/>
  <c r="AH12" i="369"/>
  <c r="AD12" i="369"/>
  <c r="AF12" i="369" s="1"/>
  <c r="Y12" i="369"/>
  <c r="Z42" i="369"/>
  <c r="J12" i="369"/>
  <c r="Z14" i="369" s="1"/>
  <c r="AT11" i="369"/>
  <c r="AP11" i="369"/>
  <c r="AS11" i="369" s="1"/>
  <c r="AH11" i="369"/>
  <c r="AD11" i="369"/>
  <c r="AF11" i="369" s="1"/>
  <c r="Y11" i="369"/>
  <c r="Z41" i="369"/>
  <c r="J11" i="369"/>
  <c r="Z13" i="369" s="1"/>
  <c r="AT10" i="369"/>
  <c r="AP10" i="369"/>
  <c r="AS10" i="369" s="1"/>
  <c r="AH10" i="369"/>
  <c r="AD10" i="369"/>
  <c r="AF10" i="369" s="1"/>
  <c r="Y10" i="369"/>
  <c r="Z40" i="369"/>
  <c r="J10" i="369"/>
  <c r="Z12" i="369" s="1"/>
  <c r="AT9" i="369"/>
  <c r="AP9" i="369"/>
  <c r="AS9" i="369" s="1"/>
  <c r="AH9" i="369"/>
  <c r="AD9" i="369"/>
  <c r="AF9" i="369" s="1"/>
  <c r="Y9" i="369"/>
  <c r="Z39" i="369"/>
  <c r="J9" i="369"/>
  <c r="Z11" i="369" s="1"/>
  <c r="AT8" i="369"/>
  <c r="AP8" i="369"/>
  <c r="AS8" i="369" s="1"/>
  <c r="AH8" i="369"/>
  <c r="AD8" i="369"/>
  <c r="AF8" i="369" s="1"/>
  <c r="Y8" i="369"/>
  <c r="Z38" i="369"/>
  <c r="J8" i="369"/>
  <c r="Z10" i="369" s="1"/>
  <c r="AT7" i="369"/>
  <c r="AP7" i="369"/>
  <c r="AS7" i="369" s="1"/>
  <c r="Z37" i="369"/>
  <c r="J7" i="369"/>
  <c r="Z9" i="369" s="1"/>
  <c r="AT6" i="369"/>
  <c r="AP6" i="369"/>
  <c r="AS6" i="369" s="1"/>
  <c r="Z36" i="369"/>
  <c r="J6" i="369"/>
  <c r="Y78" i="368"/>
  <c r="Y77" i="368"/>
  <c r="Y76" i="368"/>
  <c r="AH75" i="368"/>
  <c r="AD75" i="368"/>
  <c r="Y75" i="368"/>
  <c r="AH74" i="368"/>
  <c r="AD74" i="368"/>
  <c r="Y74" i="368"/>
  <c r="AH73" i="368"/>
  <c r="AD73" i="368"/>
  <c r="Y73" i="368"/>
  <c r="AH72" i="368"/>
  <c r="AD72" i="368"/>
  <c r="Y72" i="368"/>
  <c r="AH71" i="368"/>
  <c r="AD71" i="368"/>
  <c r="AF71" i="368" s="1"/>
  <c r="Y71" i="368"/>
  <c r="AH70" i="368"/>
  <c r="AD70" i="368"/>
  <c r="AF70" i="368" s="1"/>
  <c r="Y70" i="368"/>
  <c r="AH69" i="368"/>
  <c r="AD69" i="368"/>
  <c r="AF69" i="368" s="1"/>
  <c r="Y69" i="368"/>
  <c r="AH68" i="368"/>
  <c r="AD68" i="368"/>
  <c r="AF68" i="368" s="1"/>
  <c r="Y68" i="368"/>
  <c r="AH67" i="368"/>
  <c r="AD67" i="368"/>
  <c r="AF67" i="368" s="1"/>
  <c r="Y67" i="368"/>
  <c r="AH66" i="368"/>
  <c r="AD66" i="368"/>
  <c r="AF66" i="368" s="1"/>
  <c r="Y66" i="368"/>
  <c r="Y65" i="368"/>
  <c r="Y64" i="368"/>
  <c r="Y63" i="368"/>
  <c r="AH62" i="368"/>
  <c r="AD62" i="368"/>
  <c r="AF62" i="368" s="1"/>
  <c r="Y62" i="368"/>
  <c r="AH61" i="368"/>
  <c r="AD61" i="368"/>
  <c r="AF61" i="368" s="1"/>
  <c r="Y61" i="368"/>
  <c r="AH60" i="368"/>
  <c r="AD60" i="368"/>
  <c r="AF60" i="368" s="1"/>
  <c r="Y60" i="368"/>
  <c r="AH59" i="368"/>
  <c r="AD59" i="368"/>
  <c r="Y59" i="368"/>
  <c r="AH58" i="368"/>
  <c r="AD58" i="368"/>
  <c r="Y58" i="368"/>
  <c r="AH57" i="368"/>
  <c r="AD57" i="368"/>
  <c r="Y57" i="368"/>
  <c r="AH56" i="368"/>
  <c r="AD56" i="368"/>
  <c r="Y56" i="368"/>
  <c r="AH55" i="368"/>
  <c r="AD55" i="368"/>
  <c r="Y55" i="368"/>
  <c r="AH54" i="368"/>
  <c r="AD54" i="368"/>
  <c r="Y54" i="368"/>
  <c r="AH53" i="368"/>
  <c r="AD53" i="368"/>
  <c r="Y53" i="368"/>
  <c r="AH52" i="368"/>
  <c r="AD52" i="368"/>
  <c r="AF52" i="368" s="1"/>
  <c r="Y52" i="368"/>
  <c r="AH51" i="368"/>
  <c r="AD51" i="368"/>
  <c r="AF51" i="368" s="1"/>
  <c r="Y51" i="368"/>
  <c r="AH50" i="368"/>
  <c r="AD50" i="368"/>
  <c r="AF50" i="368" s="1"/>
  <c r="Y50" i="368"/>
  <c r="AH49" i="368"/>
  <c r="AD49" i="368"/>
  <c r="AF49" i="368" s="1"/>
  <c r="Y49" i="368"/>
  <c r="AH48" i="368"/>
  <c r="AD48" i="368"/>
  <c r="AF48" i="368" s="1"/>
  <c r="Y48" i="368"/>
  <c r="AH47" i="368"/>
  <c r="AD47" i="368"/>
  <c r="AF47" i="368" s="1"/>
  <c r="Y47" i="368"/>
  <c r="AR46" i="368"/>
  <c r="AQ46" i="368"/>
  <c r="AH46" i="368"/>
  <c r="AD46" i="368"/>
  <c r="AF46" i="368" s="1"/>
  <c r="Y46" i="368"/>
  <c r="AR45" i="368"/>
  <c r="AQ45" i="368"/>
  <c r="AH45" i="368"/>
  <c r="AD45" i="368"/>
  <c r="AF45" i="368" s="1"/>
  <c r="Y45" i="368"/>
  <c r="AR44" i="368"/>
  <c r="AQ44" i="368"/>
  <c r="AH44" i="368"/>
  <c r="AD44" i="368"/>
  <c r="AF44" i="368" s="1"/>
  <c r="Y44" i="368"/>
  <c r="AR43" i="368"/>
  <c r="AQ43" i="368"/>
  <c r="AH43" i="368"/>
  <c r="AD43" i="368"/>
  <c r="AF43" i="368" s="1"/>
  <c r="Y43" i="368"/>
  <c r="AR42" i="368"/>
  <c r="AQ42" i="368"/>
  <c r="AH42" i="368"/>
  <c r="AD42" i="368"/>
  <c r="AF42" i="368" s="1"/>
  <c r="Y42" i="368"/>
  <c r="AR41" i="368"/>
  <c r="AQ41" i="368"/>
  <c r="AH41" i="368"/>
  <c r="AD41" i="368"/>
  <c r="AF41" i="368" s="1"/>
  <c r="Y41" i="368"/>
  <c r="AR40" i="368"/>
  <c r="AQ40" i="368"/>
  <c r="AS40" i="368" s="1"/>
  <c r="AH40" i="368"/>
  <c r="AD40" i="368"/>
  <c r="AF40" i="368" s="1"/>
  <c r="Y40" i="368"/>
  <c r="AH39" i="368"/>
  <c r="AD39" i="368"/>
  <c r="AF39" i="368" s="1"/>
  <c r="Y39" i="368"/>
  <c r="C39" i="368"/>
  <c r="AY17" i="249" s="1"/>
  <c r="Y38" i="368"/>
  <c r="Y37" i="368"/>
  <c r="AR36" i="368"/>
  <c r="Y36" i="368"/>
  <c r="C36" i="368"/>
  <c r="AT17" i="249" s="1"/>
  <c r="AR35" i="368"/>
  <c r="AH35" i="368"/>
  <c r="AD35" i="368"/>
  <c r="Y35" i="368"/>
  <c r="AR34" i="368"/>
  <c r="AH34" i="368"/>
  <c r="AD34" i="368"/>
  <c r="Y34" i="368"/>
  <c r="AR33" i="368"/>
  <c r="AH33" i="368"/>
  <c r="AD33" i="368"/>
  <c r="Y33" i="368"/>
  <c r="J33" i="368"/>
  <c r="Z35" i="368" s="1"/>
  <c r="AR32" i="368"/>
  <c r="AH32" i="368"/>
  <c r="AD32" i="368"/>
  <c r="Y32" i="368"/>
  <c r="J32" i="368"/>
  <c r="Z34" i="368" s="1"/>
  <c r="AR31" i="368"/>
  <c r="AH31" i="368"/>
  <c r="AD31" i="368"/>
  <c r="Y31" i="368"/>
  <c r="J31" i="368"/>
  <c r="Z33" i="368" s="1"/>
  <c r="AR30" i="368"/>
  <c r="AH30" i="368"/>
  <c r="AD30" i="368"/>
  <c r="Y30" i="368"/>
  <c r="J30" i="368"/>
  <c r="Z32" i="368" s="1"/>
  <c r="AH29" i="368"/>
  <c r="AD29" i="368"/>
  <c r="Y29" i="368"/>
  <c r="Z59" i="368"/>
  <c r="J29" i="368"/>
  <c r="Z31" i="368" s="1"/>
  <c r="AH28" i="368"/>
  <c r="AD28" i="368"/>
  <c r="Y28" i="368"/>
  <c r="Z58" i="368"/>
  <c r="J28" i="368"/>
  <c r="Z30" i="368" s="1"/>
  <c r="AH27" i="368"/>
  <c r="AD27" i="368"/>
  <c r="Y27" i="368"/>
  <c r="Z57" i="368"/>
  <c r="J27" i="368"/>
  <c r="Z29" i="368" s="1"/>
  <c r="AT26" i="368"/>
  <c r="AP26" i="368"/>
  <c r="AS26" i="368" s="1"/>
  <c r="AH26" i="368"/>
  <c r="AD26" i="368"/>
  <c r="Y26" i="368"/>
  <c r="Z56" i="368"/>
  <c r="J26" i="368"/>
  <c r="Z28" i="368" s="1"/>
  <c r="AT25" i="368"/>
  <c r="AP25" i="368"/>
  <c r="AS25" i="368" s="1"/>
  <c r="AH25" i="368"/>
  <c r="AD25" i="368"/>
  <c r="Y25" i="368"/>
  <c r="Z55" i="368"/>
  <c r="J25" i="368"/>
  <c r="Z27" i="368" s="1"/>
  <c r="AT24" i="368"/>
  <c r="AP24" i="368"/>
  <c r="AS24" i="368" s="1"/>
  <c r="AH24" i="368"/>
  <c r="AD24" i="368"/>
  <c r="Y24" i="368"/>
  <c r="Z54" i="368"/>
  <c r="J24" i="368"/>
  <c r="Z26" i="368" s="1"/>
  <c r="AT23" i="368"/>
  <c r="AP23" i="368"/>
  <c r="AS23" i="368" s="1"/>
  <c r="AH23" i="368"/>
  <c r="AD23" i="368"/>
  <c r="Y23" i="368"/>
  <c r="Z53" i="368"/>
  <c r="J23" i="368"/>
  <c r="Z25" i="368" s="1"/>
  <c r="AT22" i="368"/>
  <c r="AP22" i="368"/>
  <c r="AS22" i="368" s="1"/>
  <c r="AH22" i="368"/>
  <c r="AD22" i="368"/>
  <c r="Y22" i="368"/>
  <c r="Z52" i="368"/>
  <c r="J22" i="368"/>
  <c r="Z24" i="368" s="1"/>
  <c r="AT21" i="368"/>
  <c r="AP21" i="368"/>
  <c r="AS21" i="368" s="1"/>
  <c r="AH21" i="368"/>
  <c r="AD21" i="368"/>
  <c r="AF21" i="368" s="1"/>
  <c r="Y21" i="368"/>
  <c r="Z51" i="368"/>
  <c r="J21" i="368"/>
  <c r="Z23" i="368" s="1"/>
  <c r="AT20" i="368"/>
  <c r="AP20" i="368"/>
  <c r="AS20" i="368" s="1"/>
  <c r="AH20" i="368"/>
  <c r="AD20" i="368"/>
  <c r="AF20" i="368" s="1"/>
  <c r="Y20" i="368"/>
  <c r="Z50" i="368"/>
  <c r="J20" i="368"/>
  <c r="Z22" i="368" s="1"/>
  <c r="AT19" i="368"/>
  <c r="AP19" i="368"/>
  <c r="AS19" i="368" s="1"/>
  <c r="AH19" i="368"/>
  <c r="AD19" i="368"/>
  <c r="AF19" i="368" s="1"/>
  <c r="Y19" i="368"/>
  <c r="Z49" i="368"/>
  <c r="J19" i="368"/>
  <c r="Z21" i="368" s="1"/>
  <c r="AT18" i="368"/>
  <c r="AP18" i="368"/>
  <c r="AS18" i="368" s="1"/>
  <c r="AH18" i="368"/>
  <c r="AD18" i="368"/>
  <c r="AF18" i="368" s="1"/>
  <c r="Y18" i="368"/>
  <c r="Z48" i="368"/>
  <c r="J18" i="368"/>
  <c r="Z20" i="368" s="1"/>
  <c r="AT17" i="368"/>
  <c r="AP17" i="368"/>
  <c r="AS17" i="368" s="1"/>
  <c r="AH17" i="368"/>
  <c r="AD17" i="368"/>
  <c r="AF17" i="368" s="1"/>
  <c r="Y17" i="368"/>
  <c r="Z47" i="368"/>
  <c r="J17" i="368"/>
  <c r="Z19" i="368" s="1"/>
  <c r="AT16" i="368"/>
  <c r="AP16" i="368"/>
  <c r="AS16" i="368" s="1"/>
  <c r="AH16" i="368"/>
  <c r="AD16" i="368"/>
  <c r="AF16" i="368" s="1"/>
  <c r="Y16" i="368"/>
  <c r="Z46" i="368"/>
  <c r="J16" i="368"/>
  <c r="Z18" i="368" s="1"/>
  <c r="AT15" i="368"/>
  <c r="AP15" i="368"/>
  <c r="AS15" i="368" s="1"/>
  <c r="AH15" i="368"/>
  <c r="AD15" i="368"/>
  <c r="AF15" i="368" s="1"/>
  <c r="Y15" i="368"/>
  <c r="Z45" i="368"/>
  <c r="J15" i="368"/>
  <c r="Z17" i="368" s="1"/>
  <c r="AT14" i="368"/>
  <c r="AP14" i="368"/>
  <c r="AS14" i="368" s="1"/>
  <c r="AH14" i="368"/>
  <c r="AD14" i="368"/>
  <c r="AF14" i="368" s="1"/>
  <c r="Y14" i="368"/>
  <c r="Z44" i="368"/>
  <c r="J14" i="368"/>
  <c r="Z16" i="368" s="1"/>
  <c r="AT13" i="368"/>
  <c r="AP13" i="368"/>
  <c r="AS13" i="368" s="1"/>
  <c r="AH13" i="368"/>
  <c r="AD13" i="368"/>
  <c r="AF13" i="368" s="1"/>
  <c r="Y13" i="368"/>
  <c r="Z43" i="368"/>
  <c r="J13" i="368"/>
  <c r="Z15" i="368" s="1"/>
  <c r="AT12" i="368"/>
  <c r="AP12" i="368"/>
  <c r="AS12" i="368" s="1"/>
  <c r="AH12" i="368"/>
  <c r="AD12" i="368"/>
  <c r="AF12" i="368" s="1"/>
  <c r="Y12" i="368"/>
  <c r="Z42" i="368"/>
  <c r="J12" i="368"/>
  <c r="Z14" i="368" s="1"/>
  <c r="AT11" i="368"/>
  <c r="AP11" i="368"/>
  <c r="AS11" i="368" s="1"/>
  <c r="AH11" i="368"/>
  <c r="AD11" i="368"/>
  <c r="AF11" i="368" s="1"/>
  <c r="Y11" i="368"/>
  <c r="Z41" i="368"/>
  <c r="J11" i="368"/>
  <c r="Z13" i="368" s="1"/>
  <c r="AT10" i="368"/>
  <c r="AP10" i="368"/>
  <c r="AS10" i="368" s="1"/>
  <c r="AH10" i="368"/>
  <c r="AD10" i="368"/>
  <c r="AF10" i="368" s="1"/>
  <c r="Y10" i="368"/>
  <c r="Z40" i="368"/>
  <c r="J10" i="368"/>
  <c r="Z12" i="368" s="1"/>
  <c r="AT9" i="368"/>
  <c r="AP9" i="368"/>
  <c r="AS9" i="368" s="1"/>
  <c r="AH9" i="368"/>
  <c r="AD9" i="368"/>
  <c r="AF9" i="368" s="1"/>
  <c r="Y9" i="368"/>
  <c r="Z39" i="368"/>
  <c r="J9" i="368"/>
  <c r="Z11" i="368" s="1"/>
  <c r="AT8" i="368"/>
  <c r="AP8" i="368"/>
  <c r="AS8" i="368" s="1"/>
  <c r="AH8" i="368"/>
  <c r="AD8" i="368"/>
  <c r="AF8" i="368" s="1"/>
  <c r="Y8" i="368"/>
  <c r="Z38" i="368"/>
  <c r="J8" i="368"/>
  <c r="Z10" i="368" s="1"/>
  <c r="AT7" i="368"/>
  <c r="AP7" i="368"/>
  <c r="AS7" i="368" s="1"/>
  <c r="Z37" i="368"/>
  <c r="J7" i="368"/>
  <c r="Z9" i="368" s="1"/>
  <c r="AT6" i="368"/>
  <c r="AP6" i="368"/>
  <c r="AS6" i="368" s="1"/>
  <c r="Z36" i="368"/>
  <c r="J6" i="368"/>
  <c r="Z8" i="368" s="1"/>
  <c r="Y78" i="367"/>
  <c r="Y77" i="367"/>
  <c r="Y76" i="367"/>
  <c r="AH75" i="367"/>
  <c r="AD75" i="367"/>
  <c r="Y75" i="367"/>
  <c r="AH74" i="367"/>
  <c r="AD74" i="367"/>
  <c r="Y74" i="367"/>
  <c r="AH73" i="367"/>
  <c r="AD73" i="367"/>
  <c r="Y73" i="367"/>
  <c r="AH72" i="367"/>
  <c r="AD72" i="367"/>
  <c r="AF72" i="367" s="1"/>
  <c r="Y72" i="367"/>
  <c r="AH71" i="367"/>
  <c r="AD71" i="367"/>
  <c r="Y71" i="367"/>
  <c r="AH70" i="367"/>
  <c r="AD70" i="367"/>
  <c r="AF70" i="367" s="1"/>
  <c r="Y70" i="367"/>
  <c r="AH69" i="367"/>
  <c r="AD69" i="367"/>
  <c r="AF69" i="367" s="1"/>
  <c r="Y69" i="367"/>
  <c r="AH68" i="367"/>
  <c r="AD68" i="367"/>
  <c r="AF68" i="367" s="1"/>
  <c r="Y68" i="367"/>
  <c r="AH67" i="367"/>
  <c r="AD67" i="367"/>
  <c r="AF67" i="367" s="1"/>
  <c r="Y67" i="367"/>
  <c r="AH66" i="367"/>
  <c r="AD66" i="367"/>
  <c r="AF66" i="367" s="1"/>
  <c r="Y66" i="367"/>
  <c r="Y65" i="367"/>
  <c r="Y64" i="367"/>
  <c r="Y63" i="367"/>
  <c r="AH62" i="367"/>
  <c r="AD62" i="367"/>
  <c r="AF62" i="367" s="1"/>
  <c r="Y62" i="367"/>
  <c r="AH61" i="367"/>
  <c r="AD61" i="367"/>
  <c r="AF61" i="367" s="1"/>
  <c r="Y61" i="367"/>
  <c r="AH60" i="367"/>
  <c r="AD60" i="367"/>
  <c r="AF60" i="367" s="1"/>
  <c r="Y60" i="367"/>
  <c r="AH59" i="367"/>
  <c r="AD59" i="367"/>
  <c r="Y59" i="367"/>
  <c r="AH58" i="367"/>
  <c r="AD58" i="367"/>
  <c r="Y58" i="367"/>
  <c r="AH57" i="367"/>
  <c r="AD57" i="367"/>
  <c r="Y57" i="367"/>
  <c r="AH56" i="367"/>
  <c r="AD56" i="367"/>
  <c r="Y56" i="367"/>
  <c r="AH55" i="367"/>
  <c r="AD55" i="367"/>
  <c r="Y55" i="367"/>
  <c r="AH54" i="367"/>
  <c r="AD54" i="367"/>
  <c r="Y54" i="367"/>
  <c r="AH53" i="367"/>
  <c r="AD53" i="367"/>
  <c r="AF53" i="367" s="1"/>
  <c r="Y53" i="367"/>
  <c r="AH52" i="367"/>
  <c r="AD52" i="367"/>
  <c r="Y52" i="367"/>
  <c r="AH51" i="367"/>
  <c r="AD51" i="367"/>
  <c r="AF51" i="367" s="1"/>
  <c r="Y51" i="367"/>
  <c r="AH50" i="367"/>
  <c r="AD50" i="367"/>
  <c r="AF50" i="367" s="1"/>
  <c r="Y50" i="367"/>
  <c r="AH49" i="367"/>
  <c r="AD49" i="367"/>
  <c r="AF49" i="367" s="1"/>
  <c r="Y49" i="367"/>
  <c r="AH48" i="367"/>
  <c r="AD48" i="367"/>
  <c r="AF48" i="367" s="1"/>
  <c r="Y48" i="367"/>
  <c r="AH47" i="367"/>
  <c r="AD47" i="367"/>
  <c r="AF47" i="367" s="1"/>
  <c r="Y47" i="367"/>
  <c r="AR46" i="367"/>
  <c r="AQ46" i="367"/>
  <c r="AH46" i="367"/>
  <c r="AD46" i="367"/>
  <c r="AF46" i="367" s="1"/>
  <c r="Y46" i="367"/>
  <c r="AR45" i="367"/>
  <c r="AQ45" i="367"/>
  <c r="AH45" i="367"/>
  <c r="AD45" i="367"/>
  <c r="AF45" i="367" s="1"/>
  <c r="Y45" i="367"/>
  <c r="AR44" i="367"/>
  <c r="AQ44" i="367"/>
  <c r="AH44" i="367"/>
  <c r="AD44" i="367"/>
  <c r="AF44" i="367" s="1"/>
  <c r="Y44" i="367"/>
  <c r="AR43" i="367"/>
  <c r="AQ43" i="367"/>
  <c r="AH43" i="367"/>
  <c r="AD43" i="367"/>
  <c r="AF43" i="367" s="1"/>
  <c r="Y43" i="367"/>
  <c r="AR42" i="367"/>
  <c r="AQ42" i="367"/>
  <c r="AH42" i="367"/>
  <c r="AD42" i="367"/>
  <c r="AF42" i="367" s="1"/>
  <c r="Y42" i="367"/>
  <c r="AR41" i="367"/>
  <c r="AQ41" i="367"/>
  <c r="AH41" i="367"/>
  <c r="AD41" i="367"/>
  <c r="AF41" i="367" s="1"/>
  <c r="Y41" i="367"/>
  <c r="AR40" i="367"/>
  <c r="AQ40" i="367"/>
  <c r="AS40" i="367" s="1"/>
  <c r="AH40" i="367"/>
  <c r="AD40" i="367"/>
  <c r="AF40" i="367" s="1"/>
  <c r="Y40" i="367"/>
  <c r="AH39" i="367"/>
  <c r="AD39" i="367"/>
  <c r="AF39" i="367" s="1"/>
  <c r="Y39" i="367"/>
  <c r="C39" i="367"/>
  <c r="AY16" i="249" s="1"/>
  <c r="Y38" i="367"/>
  <c r="Y37" i="367"/>
  <c r="AR36" i="367"/>
  <c r="Y36" i="367"/>
  <c r="C36" i="367"/>
  <c r="AT16" i="249" s="1"/>
  <c r="AR35" i="367"/>
  <c r="AH35" i="367"/>
  <c r="AD35" i="367"/>
  <c r="Y35" i="367"/>
  <c r="AR34" i="367"/>
  <c r="AH34" i="367"/>
  <c r="AD34" i="367"/>
  <c r="Y34" i="367"/>
  <c r="AR33" i="367"/>
  <c r="AH33" i="367"/>
  <c r="AD33" i="367"/>
  <c r="Y33" i="367"/>
  <c r="J33" i="367"/>
  <c r="Z35" i="367" s="1"/>
  <c r="AR32" i="367"/>
  <c r="AH32" i="367"/>
  <c r="AD32" i="367"/>
  <c r="Y32" i="367"/>
  <c r="J32" i="367"/>
  <c r="Z34" i="367" s="1"/>
  <c r="AR31" i="367"/>
  <c r="AH31" i="367"/>
  <c r="AD31" i="367"/>
  <c r="Y31" i="367"/>
  <c r="J31" i="367"/>
  <c r="Z33" i="367" s="1"/>
  <c r="AR30" i="367"/>
  <c r="AH30" i="367"/>
  <c r="AD30" i="367"/>
  <c r="Y30" i="367"/>
  <c r="J30" i="367"/>
  <c r="Z32" i="367" s="1"/>
  <c r="AH29" i="367"/>
  <c r="AD29" i="367"/>
  <c r="Y29" i="367"/>
  <c r="J29" i="367"/>
  <c r="Z31" i="367" s="1"/>
  <c r="AH28" i="367"/>
  <c r="AD28" i="367"/>
  <c r="Y28" i="367"/>
  <c r="Z58" i="367"/>
  <c r="J28" i="367"/>
  <c r="Z30" i="367" s="1"/>
  <c r="AH27" i="367"/>
  <c r="AD27" i="367"/>
  <c r="Y27" i="367"/>
  <c r="Z57" i="367"/>
  <c r="J27" i="367"/>
  <c r="Z29" i="367" s="1"/>
  <c r="AT26" i="367"/>
  <c r="AP26" i="367"/>
  <c r="AS26" i="367" s="1"/>
  <c r="AH26" i="367"/>
  <c r="AD26" i="367"/>
  <c r="Y26" i="367"/>
  <c r="Z56" i="367"/>
  <c r="J26" i="367"/>
  <c r="Z28" i="367" s="1"/>
  <c r="AT25" i="367"/>
  <c r="AP25" i="367"/>
  <c r="AS25" i="367" s="1"/>
  <c r="AH25" i="367"/>
  <c r="AD25" i="367"/>
  <c r="Y25" i="367"/>
  <c r="J25" i="367"/>
  <c r="Z27" i="367" s="1"/>
  <c r="AT24" i="367"/>
  <c r="AP24" i="367"/>
  <c r="AS24" i="367" s="1"/>
  <c r="AH24" i="367"/>
  <c r="AD24" i="367"/>
  <c r="Y24" i="367"/>
  <c r="Z54" i="367"/>
  <c r="J24" i="367"/>
  <c r="Z26" i="367" s="1"/>
  <c r="AT23" i="367"/>
  <c r="AP23" i="367"/>
  <c r="AS23" i="367" s="1"/>
  <c r="AH23" i="367"/>
  <c r="AD23" i="367"/>
  <c r="Y23" i="367"/>
  <c r="Z53" i="367"/>
  <c r="J23" i="367"/>
  <c r="Z25" i="367" s="1"/>
  <c r="AT22" i="367"/>
  <c r="AP22" i="367"/>
  <c r="AS22" i="367" s="1"/>
  <c r="AH22" i="367"/>
  <c r="AD22" i="367"/>
  <c r="Y22" i="367"/>
  <c r="Z52" i="367"/>
  <c r="J22" i="367"/>
  <c r="Z24" i="367" s="1"/>
  <c r="AT21" i="367"/>
  <c r="AP21" i="367"/>
  <c r="AS21" i="367" s="1"/>
  <c r="AH21" i="367"/>
  <c r="AD21" i="367"/>
  <c r="AF21" i="367" s="1"/>
  <c r="Y21" i="367"/>
  <c r="Z51" i="367"/>
  <c r="J21" i="367"/>
  <c r="Z23" i="367" s="1"/>
  <c r="AT20" i="367"/>
  <c r="AP20" i="367"/>
  <c r="AS20" i="367" s="1"/>
  <c r="AH20" i="367"/>
  <c r="AD20" i="367"/>
  <c r="AF20" i="367" s="1"/>
  <c r="Y20" i="367"/>
  <c r="Z50" i="367"/>
  <c r="J20" i="367"/>
  <c r="Z22" i="367" s="1"/>
  <c r="AT19" i="367"/>
  <c r="AP19" i="367"/>
  <c r="AS19" i="367" s="1"/>
  <c r="AH19" i="367"/>
  <c r="AD19" i="367"/>
  <c r="AF19" i="367" s="1"/>
  <c r="Y19" i="367"/>
  <c r="Z49" i="367"/>
  <c r="J19" i="367"/>
  <c r="Z21" i="367" s="1"/>
  <c r="AT18" i="367"/>
  <c r="AP18" i="367"/>
  <c r="AS18" i="367" s="1"/>
  <c r="AH18" i="367"/>
  <c r="AD18" i="367"/>
  <c r="AF18" i="367" s="1"/>
  <c r="Y18" i="367"/>
  <c r="Z48" i="367"/>
  <c r="J18" i="367"/>
  <c r="Z20" i="367" s="1"/>
  <c r="AT17" i="367"/>
  <c r="AP17" i="367"/>
  <c r="AS17" i="367" s="1"/>
  <c r="AH17" i="367"/>
  <c r="AD17" i="367"/>
  <c r="AF17" i="367" s="1"/>
  <c r="Y17" i="367"/>
  <c r="Z47" i="367"/>
  <c r="J17" i="367"/>
  <c r="Z19" i="367" s="1"/>
  <c r="AT16" i="367"/>
  <c r="AP16" i="367"/>
  <c r="AS16" i="367" s="1"/>
  <c r="AH16" i="367"/>
  <c r="AD16" i="367"/>
  <c r="AF16" i="367" s="1"/>
  <c r="Y16" i="367"/>
  <c r="Z46" i="367"/>
  <c r="J16" i="367"/>
  <c r="Z18" i="367" s="1"/>
  <c r="AT15" i="367"/>
  <c r="AP15" i="367"/>
  <c r="AS15" i="367" s="1"/>
  <c r="AH15" i="367"/>
  <c r="AD15" i="367"/>
  <c r="AF15" i="367" s="1"/>
  <c r="Y15" i="367"/>
  <c r="Z45" i="367"/>
  <c r="J15" i="367"/>
  <c r="Z17" i="367" s="1"/>
  <c r="AT14" i="367"/>
  <c r="AP14" i="367"/>
  <c r="AS14" i="367" s="1"/>
  <c r="AH14" i="367"/>
  <c r="AD14" i="367"/>
  <c r="AF14" i="367" s="1"/>
  <c r="Y14" i="367"/>
  <c r="Z44" i="367"/>
  <c r="J14" i="367"/>
  <c r="Z16" i="367" s="1"/>
  <c r="AT13" i="367"/>
  <c r="AP13" i="367"/>
  <c r="AS13" i="367" s="1"/>
  <c r="AH13" i="367"/>
  <c r="AD13" i="367"/>
  <c r="AF13" i="367" s="1"/>
  <c r="Y13" i="367"/>
  <c r="Z43" i="367"/>
  <c r="J13" i="367"/>
  <c r="Z15" i="367" s="1"/>
  <c r="AT12" i="367"/>
  <c r="AP12" i="367"/>
  <c r="AS12" i="367" s="1"/>
  <c r="AH12" i="367"/>
  <c r="AD12" i="367"/>
  <c r="AF12" i="367" s="1"/>
  <c r="Y12" i="367"/>
  <c r="Z42" i="367"/>
  <c r="J12" i="367"/>
  <c r="Z14" i="367" s="1"/>
  <c r="AT11" i="367"/>
  <c r="AP11" i="367"/>
  <c r="AS11" i="367" s="1"/>
  <c r="AH11" i="367"/>
  <c r="AD11" i="367"/>
  <c r="AF11" i="367" s="1"/>
  <c r="Y11" i="367"/>
  <c r="Z41" i="367"/>
  <c r="J11" i="367"/>
  <c r="Z13" i="367" s="1"/>
  <c r="AT10" i="367"/>
  <c r="AP10" i="367"/>
  <c r="AS10" i="367" s="1"/>
  <c r="AH10" i="367"/>
  <c r="AD10" i="367"/>
  <c r="AF10" i="367" s="1"/>
  <c r="Y10" i="367"/>
  <c r="Z40" i="367"/>
  <c r="J10" i="367"/>
  <c r="Z12" i="367" s="1"/>
  <c r="AT9" i="367"/>
  <c r="AP9" i="367"/>
  <c r="AS9" i="367" s="1"/>
  <c r="AH9" i="367"/>
  <c r="AD9" i="367"/>
  <c r="AF9" i="367" s="1"/>
  <c r="Y9" i="367"/>
  <c r="Z39" i="367"/>
  <c r="J9" i="367"/>
  <c r="Z11" i="367" s="1"/>
  <c r="AT8" i="367"/>
  <c r="AP8" i="367"/>
  <c r="AS8" i="367" s="1"/>
  <c r="AH8" i="367"/>
  <c r="AD8" i="367"/>
  <c r="AF8" i="367" s="1"/>
  <c r="Y8" i="367"/>
  <c r="Z38" i="367"/>
  <c r="J8" i="367"/>
  <c r="Z10" i="367" s="1"/>
  <c r="AT7" i="367"/>
  <c r="AP7" i="367"/>
  <c r="AS7" i="367" s="1"/>
  <c r="J7" i="367"/>
  <c r="Z9" i="367" s="1"/>
  <c r="AT6" i="367"/>
  <c r="AP6" i="367"/>
  <c r="AS6" i="367" s="1"/>
  <c r="Z36" i="367"/>
  <c r="J6" i="367"/>
  <c r="Z8" i="367" s="1"/>
  <c r="Y78" i="366"/>
  <c r="Y77" i="366"/>
  <c r="Y76" i="366"/>
  <c r="AH75" i="366"/>
  <c r="AD75" i="366"/>
  <c r="Y75" i="366"/>
  <c r="AH74" i="366"/>
  <c r="AD74" i="366"/>
  <c r="Y74" i="366"/>
  <c r="AH73" i="366"/>
  <c r="AD73" i="366"/>
  <c r="Y73" i="366"/>
  <c r="AH72" i="366"/>
  <c r="AD72" i="366"/>
  <c r="AF72" i="366" s="1"/>
  <c r="Y72" i="366"/>
  <c r="AH71" i="366"/>
  <c r="AD71" i="366"/>
  <c r="AF71" i="366" s="1"/>
  <c r="Y71" i="366"/>
  <c r="AH70" i="366"/>
  <c r="AD70" i="366"/>
  <c r="AF70" i="366" s="1"/>
  <c r="Y70" i="366"/>
  <c r="AH69" i="366"/>
  <c r="AD69" i="366"/>
  <c r="AF69" i="366" s="1"/>
  <c r="Y69" i="366"/>
  <c r="AH68" i="366"/>
  <c r="AD68" i="366"/>
  <c r="AF68" i="366" s="1"/>
  <c r="Y68" i="366"/>
  <c r="AH67" i="366"/>
  <c r="AD67" i="366"/>
  <c r="AF67" i="366" s="1"/>
  <c r="Y67" i="366"/>
  <c r="AH66" i="366"/>
  <c r="AD66" i="366"/>
  <c r="AF66" i="366" s="1"/>
  <c r="Y66" i="366"/>
  <c r="Y65" i="366"/>
  <c r="Y64" i="366"/>
  <c r="Y63" i="366"/>
  <c r="AH62" i="366"/>
  <c r="AD62" i="366"/>
  <c r="AF62" i="366" s="1"/>
  <c r="Y62" i="366"/>
  <c r="AH61" i="366"/>
  <c r="AD61" i="366"/>
  <c r="AF61" i="366" s="1"/>
  <c r="Y61" i="366"/>
  <c r="AH60" i="366"/>
  <c r="AD60" i="366"/>
  <c r="AF60" i="366" s="1"/>
  <c r="Y60" i="366"/>
  <c r="AH59" i="366"/>
  <c r="AD59" i="366"/>
  <c r="AF59" i="366" s="1"/>
  <c r="Y59" i="366"/>
  <c r="AH58" i="366"/>
  <c r="AD58" i="366"/>
  <c r="AF58" i="366" s="1"/>
  <c r="Y58" i="366"/>
  <c r="AH57" i="366"/>
  <c r="AD57" i="366"/>
  <c r="AF57" i="366" s="1"/>
  <c r="Y57" i="366"/>
  <c r="AH56" i="366"/>
  <c r="AD56" i="366"/>
  <c r="AF56" i="366" s="1"/>
  <c r="Y56" i="366"/>
  <c r="AH55" i="366"/>
  <c r="AD55" i="366"/>
  <c r="AF55" i="366" s="1"/>
  <c r="Y55" i="366"/>
  <c r="AH54" i="366"/>
  <c r="AD54" i="366"/>
  <c r="AF54" i="366" s="1"/>
  <c r="Y54" i="366"/>
  <c r="AH53" i="366"/>
  <c r="AD53" i="366"/>
  <c r="AF53" i="366" s="1"/>
  <c r="Y53" i="366"/>
  <c r="AH52" i="366"/>
  <c r="AD52" i="366"/>
  <c r="AF52" i="366" s="1"/>
  <c r="Y52" i="366"/>
  <c r="AH51" i="366"/>
  <c r="AD51" i="366"/>
  <c r="AF51" i="366" s="1"/>
  <c r="Y51" i="366"/>
  <c r="AH50" i="366"/>
  <c r="AD50" i="366"/>
  <c r="AF50" i="366" s="1"/>
  <c r="Y50" i="366"/>
  <c r="AH49" i="366"/>
  <c r="AD49" i="366"/>
  <c r="AF49" i="366" s="1"/>
  <c r="Y49" i="366"/>
  <c r="AH48" i="366"/>
  <c r="AD48" i="366"/>
  <c r="AF48" i="366" s="1"/>
  <c r="Y48" i="366"/>
  <c r="AH47" i="366"/>
  <c r="AD47" i="366"/>
  <c r="AF47" i="366" s="1"/>
  <c r="Y47" i="366"/>
  <c r="AR46" i="366"/>
  <c r="AQ46" i="366"/>
  <c r="AH46" i="366"/>
  <c r="AD46" i="366"/>
  <c r="AF46" i="366" s="1"/>
  <c r="Y46" i="366"/>
  <c r="AR45" i="366"/>
  <c r="AQ45" i="366"/>
  <c r="AH45" i="366"/>
  <c r="AD45" i="366"/>
  <c r="AF45" i="366" s="1"/>
  <c r="Y45" i="366"/>
  <c r="AR44" i="366"/>
  <c r="AQ44" i="366"/>
  <c r="AH44" i="366"/>
  <c r="AD44" i="366"/>
  <c r="AF44" i="366" s="1"/>
  <c r="Y44" i="366"/>
  <c r="AR43" i="366"/>
  <c r="AQ43" i="366"/>
  <c r="AH43" i="366"/>
  <c r="AD43" i="366"/>
  <c r="AF43" i="366" s="1"/>
  <c r="Y43" i="366"/>
  <c r="AR42" i="366"/>
  <c r="AQ42" i="366"/>
  <c r="AH42" i="366"/>
  <c r="AD42" i="366"/>
  <c r="AF42" i="366" s="1"/>
  <c r="Y42" i="366"/>
  <c r="AR41" i="366"/>
  <c r="AQ41" i="366"/>
  <c r="AH41" i="366"/>
  <c r="AD41" i="366"/>
  <c r="AF41" i="366" s="1"/>
  <c r="Y41" i="366"/>
  <c r="AR40" i="366"/>
  <c r="AQ40" i="366"/>
  <c r="AH40" i="366"/>
  <c r="AD40" i="366"/>
  <c r="AF40" i="366" s="1"/>
  <c r="Y40" i="366"/>
  <c r="AH39" i="366"/>
  <c r="AD39" i="366"/>
  <c r="AF39" i="366" s="1"/>
  <c r="Y39" i="366"/>
  <c r="C39" i="366"/>
  <c r="AY15" i="249" s="1"/>
  <c r="Y38" i="366"/>
  <c r="Y37" i="366"/>
  <c r="AR36" i="366"/>
  <c r="Y36" i="366"/>
  <c r="C36" i="366"/>
  <c r="AT15" i="249" s="1"/>
  <c r="AR35" i="366"/>
  <c r="AH35" i="366"/>
  <c r="AD35" i="366"/>
  <c r="Y35" i="366"/>
  <c r="AR34" i="366"/>
  <c r="AH34" i="366"/>
  <c r="AD34" i="366"/>
  <c r="Y34" i="366"/>
  <c r="AR33" i="366"/>
  <c r="AH33" i="366"/>
  <c r="AD33" i="366"/>
  <c r="Y33" i="366"/>
  <c r="J33" i="366"/>
  <c r="Z35" i="366" s="1"/>
  <c r="AR32" i="366"/>
  <c r="AH32" i="366"/>
  <c r="AD32" i="366"/>
  <c r="Y32" i="366"/>
  <c r="J32" i="366"/>
  <c r="Z34" i="366" s="1"/>
  <c r="AR31" i="366"/>
  <c r="AH31" i="366"/>
  <c r="AD31" i="366"/>
  <c r="Y31" i="366"/>
  <c r="J31" i="366"/>
  <c r="Z33" i="366" s="1"/>
  <c r="AR30" i="366"/>
  <c r="AH30" i="366"/>
  <c r="AD30" i="366"/>
  <c r="Y30" i="366"/>
  <c r="J30" i="366"/>
  <c r="Z32" i="366" s="1"/>
  <c r="AH29" i="366"/>
  <c r="AD29" i="366"/>
  <c r="Y29" i="366"/>
  <c r="Z59" i="366"/>
  <c r="J29" i="366"/>
  <c r="Z31" i="366" s="1"/>
  <c r="AH28" i="366"/>
  <c r="AD28" i="366"/>
  <c r="Y28" i="366"/>
  <c r="Z58" i="366"/>
  <c r="J28" i="366"/>
  <c r="Z30" i="366" s="1"/>
  <c r="AH27" i="366"/>
  <c r="AD27" i="366"/>
  <c r="Y27" i="366"/>
  <c r="Z57" i="366"/>
  <c r="J27" i="366"/>
  <c r="Z29" i="366" s="1"/>
  <c r="AT26" i="366"/>
  <c r="AP26" i="366"/>
  <c r="AS26" i="366" s="1"/>
  <c r="AH26" i="366"/>
  <c r="AD26" i="366"/>
  <c r="Y26" i="366"/>
  <c r="Z56" i="366"/>
  <c r="J26" i="366"/>
  <c r="Z28" i="366" s="1"/>
  <c r="AT25" i="366"/>
  <c r="AP25" i="366"/>
  <c r="AS25" i="366" s="1"/>
  <c r="AH25" i="366"/>
  <c r="AD25" i="366"/>
  <c r="Y25" i="366"/>
  <c r="Z55" i="366"/>
  <c r="J25" i="366"/>
  <c r="Z27" i="366" s="1"/>
  <c r="AT24" i="366"/>
  <c r="AP24" i="366"/>
  <c r="AS24" i="366" s="1"/>
  <c r="AH24" i="366"/>
  <c r="AD24" i="366"/>
  <c r="Y24" i="366"/>
  <c r="Z54" i="366"/>
  <c r="J24" i="366"/>
  <c r="Z26" i="366" s="1"/>
  <c r="AT23" i="366"/>
  <c r="AP23" i="366"/>
  <c r="AS23" i="366" s="1"/>
  <c r="AH23" i="366"/>
  <c r="AD23" i="366"/>
  <c r="Y23" i="366"/>
  <c r="Z53" i="366"/>
  <c r="J23" i="366"/>
  <c r="Z25" i="366" s="1"/>
  <c r="AT22" i="366"/>
  <c r="AP22" i="366"/>
  <c r="AS22" i="366" s="1"/>
  <c r="AH22" i="366"/>
  <c r="AD22" i="366"/>
  <c r="Y22" i="366"/>
  <c r="Z52" i="366"/>
  <c r="J22" i="366"/>
  <c r="Z24" i="366" s="1"/>
  <c r="AT21" i="366"/>
  <c r="AP21" i="366"/>
  <c r="AS21" i="366" s="1"/>
  <c r="AH21" i="366"/>
  <c r="AD21" i="366"/>
  <c r="Y21" i="366"/>
  <c r="Z51" i="366"/>
  <c r="J21" i="366"/>
  <c r="Z23" i="366" s="1"/>
  <c r="AT20" i="366"/>
  <c r="AP20" i="366"/>
  <c r="AS20" i="366" s="1"/>
  <c r="AH20" i="366"/>
  <c r="AD20" i="366"/>
  <c r="AF20" i="366" s="1"/>
  <c r="Y20" i="366"/>
  <c r="Z50" i="366"/>
  <c r="J20" i="366"/>
  <c r="Z22" i="366" s="1"/>
  <c r="AT19" i="366"/>
  <c r="AP19" i="366"/>
  <c r="AS19" i="366" s="1"/>
  <c r="AH19" i="366"/>
  <c r="AD19" i="366"/>
  <c r="AF19" i="366" s="1"/>
  <c r="Y19" i="366"/>
  <c r="Z49" i="366"/>
  <c r="J19" i="366"/>
  <c r="Z21" i="366" s="1"/>
  <c r="AT18" i="366"/>
  <c r="AP18" i="366"/>
  <c r="AS18" i="366" s="1"/>
  <c r="AH18" i="366"/>
  <c r="AD18" i="366"/>
  <c r="AF18" i="366" s="1"/>
  <c r="Y18" i="366"/>
  <c r="Z48" i="366"/>
  <c r="J18" i="366"/>
  <c r="Z20" i="366" s="1"/>
  <c r="AT17" i="366"/>
  <c r="AP17" i="366"/>
  <c r="AS17" i="366" s="1"/>
  <c r="AH17" i="366"/>
  <c r="AD17" i="366"/>
  <c r="AF17" i="366" s="1"/>
  <c r="Y17" i="366"/>
  <c r="Z47" i="366"/>
  <c r="J17" i="366"/>
  <c r="Z19" i="366" s="1"/>
  <c r="AT16" i="366"/>
  <c r="AP16" i="366"/>
  <c r="AS16" i="366" s="1"/>
  <c r="AH16" i="366"/>
  <c r="AD16" i="366"/>
  <c r="AF16" i="366" s="1"/>
  <c r="Y16" i="366"/>
  <c r="Z46" i="366"/>
  <c r="J16" i="366"/>
  <c r="Z18" i="366" s="1"/>
  <c r="AT15" i="366"/>
  <c r="AP15" i="366"/>
  <c r="AS15" i="366" s="1"/>
  <c r="AH15" i="366"/>
  <c r="AD15" i="366"/>
  <c r="AF15" i="366" s="1"/>
  <c r="Y15" i="366"/>
  <c r="Z45" i="366"/>
  <c r="J15" i="366"/>
  <c r="Z17" i="366" s="1"/>
  <c r="AT14" i="366"/>
  <c r="AP14" i="366"/>
  <c r="AS14" i="366" s="1"/>
  <c r="AH14" i="366"/>
  <c r="AD14" i="366"/>
  <c r="AF14" i="366" s="1"/>
  <c r="Y14" i="366"/>
  <c r="Z44" i="366"/>
  <c r="J14" i="366"/>
  <c r="Z16" i="366" s="1"/>
  <c r="AT13" i="366"/>
  <c r="AP13" i="366"/>
  <c r="AS13" i="366" s="1"/>
  <c r="AH13" i="366"/>
  <c r="AD13" i="366"/>
  <c r="AF13" i="366" s="1"/>
  <c r="Y13" i="366"/>
  <c r="Z43" i="366"/>
  <c r="J13" i="366"/>
  <c r="Z15" i="366" s="1"/>
  <c r="AT12" i="366"/>
  <c r="AP12" i="366"/>
  <c r="AS12" i="366" s="1"/>
  <c r="AH12" i="366"/>
  <c r="AD12" i="366"/>
  <c r="AF12" i="366" s="1"/>
  <c r="Y12" i="366"/>
  <c r="Z42" i="366"/>
  <c r="J12" i="366"/>
  <c r="Z14" i="366" s="1"/>
  <c r="AT11" i="366"/>
  <c r="AP11" i="366"/>
  <c r="AS11" i="366" s="1"/>
  <c r="AH11" i="366"/>
  <c r="AD11" i="366"/>
  <c r="AF11" i="366" s="1"/>
  <c r="Y11" i="366"/>
  <c r="Z41" i="366"/>
  <c r="J11" i="366"/>
  <c r="Z13" i="366" s="1"/>
  <c r="AT10" i="366"/>
  <c r="AP10" i="366"/>
  <c r="AS10" i="366" s="1"/>
  <c r="AH10" i="366"/>
  <c r="AD10" i="366"/>
  <c r="AF10" i="366" s="1"/>
  <c r="Y10" i="366"/>
  <c r="Z40" i="366"/>
  <c r="J10" i="366"/>
  <c r="Z12" i="366" s="1"/>
  <c r="AT9" i="366"/>
  <c r="AP9" i="366"/>
  <c r="AS9" i="366" s="1"/>
  <c r="AH9" i="366"/>
  <c r="AD9" i="366"/>
  <c r="AF9" i="366" s="1"/>
  <c r="Y9" i="366"/>
  <c r="Z39" i="366"/>
  <c r="J9" i="366"/>
  <c r="Z11" i="366" s="1"/>
  <c r="AT8" i="366"/>
  <c r="AP8" i="366"/>
  <c r="AS8" i="366" s="1"/>
  <c r="AH8" i="366"/>
  <c r="AD8" i="366"/>
  <c r="AF8" i="366" s="1"/>
  <c r="Y8" i="366"/>
  <c r="Z38" i="366"/>
  <c r="J8" i="366"/>
  <c r="Z10" i="366" s="1"/>
  <c r="AT7" i="366"/>
  <c r="AP7" i="366"/>
  <c r="AS7" i="366" s="1"/>
  <c r="J7" i="366"/>
  <c r="Z9" i="366" s="1"/>
  <c r="AT6" i="366"/>
  <c r="AP6" i="366"/>
  <c r="AS6" i="366" s="1"/>
  <c r="Z36" i="366"/>
  <c r="J6" i="366"/>
  <c r="Z8" i="366" s="1"/>
  <c r="C5" i="366"/>
  <c r="AO15" i="249" s="1"/>
  <c r="AV15" i="249" s="1"/>
  <c r="Y78" i="365"/>
  <c r="Y77" i="365"/>
  <c r="Y76" i="365"/>
  <c r="AH75" i="365"/>
  <c r="AD75" i="365"/>
  <c r="Y75" i="365"/>
  <c r="AH74" i="365"/>
  <c r="AD74" i="365"/>
  <c r="AF74" i="365" s="1"/>
  <c r="Y74" i="365"/>
  <c r="AH73" i="365"/>
  <c r="AD73" i="365"/>
  <c r="AF73" i="365" s="1"/>
  <c r="Y73" i="365"/>
  <c r="AH72" i="365"/>
  <c r="AD72" i="365"/>
  <c r="AF72" i="365" s="1"/>
  <c r="Y72" i="365"/>
  <c r="AH71" i="365"/>
  <c r="AD71" i="365"/>
  <c r="AF71" i="365" s="1"/>
  <c r="Y71" i="365"/>
  <c r="AH70" i="365"/>
  <c r="AD70" i="365"/>
  <c r="AF70" i="365" s="1"/>
  <c r="Y70" i="365"/>
  <c r="AH69" i="365"/>
  <c r="AD69" i="365"/>
  <c r="AF69" i="365" s="1"/>
  <c r="Y69" i="365"/>
  <c r="AH68" i="365"/>
  <c r="AD68" i="365"/>
  <c r="AF68" i="365" s="1"/>
  <c r="Y68" i="365"/>
  <c r="AH67" i="365"/>
  <c r="AD67" i="365"/>
  <c r="AF67" i="365" s="1"/>
  <c r="Y67" i="365"/>
  <c r="AH66" i="365"/>
  <c r="AD66" i="365"/>
  <c r="AF66" i="365" s="1"/>
  <c r="Y66" i="365"/>
  <c r="Y65" i="365"/>
  <c r="Y64" i="365"/>
  <c r="Y63" i="365"/>
  <c r="AH62" i="365"/>
  <c r="AD62" i="365"/>
  <c r="AF62" i="365" s="1"/>
  <c r="Y62" i="365"/>
  <c r="AH61" i="365"/>
  <c r="AD61" i="365"/>
  <c r="AF61" i="365" s="1"/>
  <c r="Y61" i="365"/>
  <c r="AH60" i="365"/>
  <c r="AD60" i="365"/>
  <c r="AF60" i="365" s="1"/>
  <c r="Y60" i="365"/>
  <c r="AH59" i="365"/>
  <c r="AD59" i="365"/>
  <c r="Y59" i="365"/>
  <c r="AH58" i="365"/>
  <c r="AD58" i="365"/>
  <c r="Y58" i="365"/>
  <c r="AH57" i="365"/>
  <c r="AD57" i="365"/>
  <c r="Y57" i="365"/>
  <c r="AH56" i="365"/>
  <c r="AD56" i="365"/>
  <c r="Y56" i="365"/>
  <c r="AH55" i="365"/>
  <c r="AD55" i="365"/>
  <c r="Y55" i="365"/>
  <c r="AH54" i="365"/>
  <c r="AD54" i="365"/>
  <c r="Y54" i="365"/>
  <c r="AH53" i="365"/>
  <c r="AD53" i="365"/>
  <c r="Y53" i="365"/>
  <c r="AH52" i="365"/>
  <c r="AD52" i="365"/>
  <c r="Y52" i="365"/>
  <c r="AH51" i="365"/>
  <c r="AD51" i="365"/>
  <c r="AF51" i="365" s="1"/>
  <c r="Y51" i="365"/>
  <c r="AH50" i="365"/>
  <c r="AD50" i="365"/>
  <c r="AF50" i="365" s="1"/>
  <c r="Y50" i="365"/>
  <c r="AH49" i="365"/>
  <c r="AD49" i="365"/>
  <c r="AF49" i="365" s="1"/>
  <c r="Y49" i="365"/>
  <c r="AH48" i="365"/>
  <c r="AD48" i="365"/>
  <c r="AF48" i="365" s="1"/>
  <c r="Y48" i="365"/>
  <c r="AH47" i="365"/>
  <c r="AD47" i="365"/>
  <c r="AF47" i="365" s="1"/>
  <c r="Y47" i="365"/>
  <c r="AR46" i="365"/>
  <c r="AQ46" i="365"/>
  <c r="AH46" i="365"/>
  <c r="AD46" i="365"/>
  <c r="AF46" i="365" s="1"/>
  <c r="Y46" i="365"/>
  <c r="AR45" i="365"/>
  <c r="AQ45" i="365"/>
  <c r="AH45" i="365"/>
  <c r="AD45" i="365"/>
  <c r="AF45" i="365" s="1"/>
  <c r="Y45" i="365"/>
  <c r="AR44" i="365"/>
  <c r="AQ44" i="365"/>
  <c r="AH44" i="365"/>
  <c r="AD44" i="365"/>
  <c r="AF44" i="365" s="1"/>
  <c r="Y44" i="365"/>
  <c r="AR43" i="365"/>
  <c r="AQ43" i="365"/>
  <c r="AH43" i="365"/>
  <c r="AD43" i="365"/>
  <c r="AF43" i="365" s="1"/>
  <c r="Y43" i="365"/>
  <c r="AR42" i="365"/>
  <c r="AQ42" i="365"/>
  <c r="AH42" i="365"/>
  <c r="AD42" i="365"/>
  <c r="AF42" i="365" s="1"/>
  <c r="Y42" i="365"/>
  <c r="AR41" i="365"/>
  <c r="AQ41" i="365"/>
  <c r="AH41" i="365"/>
  <c r="AD41" i="365"/>
  <c r="AF41" i="365" s="1"/>
  <c r="Y41" i="365"/>
  <c r="AR40" i="365"/>
  <c r="AQ40" i="365"/>
  <c r="AH40" i="365"/>
  <c r="AD40" i="365"/>
  <c r="AF40" i="365" s="1"/>
  <c r="Y40" i="365"/>
  <c r="AH39" i="365"/>
  <c r="AD39" i="365"/>
  <c r="AF39" i="365" s="1"/>
  <c r="Y39" i="365"/>
  <c r="C39" i="365"/>
  <c r="AY14" i="249" s="1"/>
  <c r="Y38" i="365"/>
  <c r="Y37" i="365"/>
  <c r="AR36" i="365"/>
  <c r="Y36" i="365"/>
  <c r="C36" i="365"/>
  <c r="AT14" i="249" s="1"/>
  <c r="AR35" i="365"/>
  <c r="AH35" i="365"/>
  <c r="AD35" i="365"/>
  <c r="Y35" i="365"/>
  <c r="AR34" i="365"/>
  <c r="AH34" i="365"/>
  <c r="AD34" i="365"/>
  <c r="Y34" i="365"/>
  <c r="AR33" i="365"/>
  <c r="AH33" i="365"/>
  <c r="AD33" i="365"/>
  <c r="Y33" i="365"/>
  <c r="J33" i="365"/>
  <c r="Z35" i="365" s="1"/>
  <c r="AR32" i="365"/>
  <c r="AH32" i="365"/>
  <c r="AD32" i="365"/>
  <c r="Y32" i="365"/>
  <c r="J32" i="365"/>
  <c r="Z34" i="365" s="1"/>
  <c r="AR31" i="365"/>
  <c r="AH31" i="365"/>
  <c r="AD31" i="365"/>
  <c r="Y31" i="365"/>
  <c r="J31" i="365"/>
  <c r="Z33" i="365" s="1"/>
  <c r="AR30" i="365"/>
  <c r="AH30" i="365"/>
  <c r="AD30" i="365"/>
  <c r="Y30" i="365"/>
  <c r="J30" i="365"/>
  <c r="Z32" i="365" s="1"/>
  <c r="AH29" i="365"/>
  <c r="AD29" i="365"/>
  <c r="Y29" i="365"/>
  <c r="Z59" i="365"/>
  <c r="J29" i="365"/>
  <c r="Z31" i="365" s="1"/>
  <c r="AH28" i="365"/>
  <c r="AD28" i="365"/>
  <c r="Y28" i="365"/>
  <c r="Z58" i="365"/>
  <c r="J28" i="365"/>
  <c r="Z30" i="365" s="1"/>
  <c r="AH27" i="365"/>
  <c r="AD27" i="365"/>
  <c r="Y27" i="365"/>
  <c r="Z57" i="365"/>
  <c r="J27" i="365"/>
  <c r="Z29" i="365" s="1"/>
  <c r="AT26" i="365"/>
  <c r="AP26" i="365"/>
  <c r="AS26" i="365" s="1"/>
  <c r="AH26" i="365"/>
  <c r="AD26" i="365"/>
  <c r="Y26" i="365"/>
  <c r="Z56" i="365"/>
  <c r="J26" i="365"/>
  <c r="Z28" i="365" s="1"/>
  <c r="AT25" i="365"/>
  <c r="AP25" i="365"/>
  <c r="AS25" i="365" s="1"/>
  <c r="AH25" i="365"/>
  <c r="AD25" i="365"/>
  <c r="Y25" i="365"/>
  <c r="Z55" i="365"/>
  <c r="J25" i="365"/>
  <c r="Z27" i="365" s="1"/>
  <c r="AT24" i="365"/>
  <c r="AP24" i="365"/>
  <c r="AS24" i="365" s="1"/>
  <c r="AH24" i="365"/>
  <c r="AD24" i="365"/>
  <c r="Y24" i="365"/>
  <c r="Z54" i="365"/>
  <c r="J24" i="365"/>
  <c r="Z26" i="365" s="1"/>
  <c r="AT23" i="365"/>
  <c r="AP23" i="365"/>
  <c r="AS23" i="365" s="1"/>
  <c r="AH23" i="365"/>
  <c r="AD23" i="365"/>
  <c r="Y23" i="365"/>
  <c r="Z53" i="365"/>
  <c r="J23" i="365"/>
  <c r="Z25" i="365" s="1"/>
  <c r="AT22" i="365"/>
  <c r="AP22" i="365"/>
  <c r="AS22" i="365" s="1"/>
  <c r="AH22" i="365"/>
  <c r="AD22" i="365"/>
  <c r="Y22" i="365"/>
  <c r="Z52" i="365"/>
  <c r="J22" i="365"/>
  <c r="Z24" i="365" s="1"/>
  <c r="AT21" i="365"/>
  <c r="AP21" i="365"/>
  <c r="AS21" i="365" s="1"/>
  <c r="AH21" i="365"/>
  <c r="AD21" i="365"/>
  <c r="Y21" i="365"/>
  <c r="Z51" i="365"/>
  <c r="J21" i="365"/>
  <c r="Z23" i="365" s="1"/>
  <c r="AT20" i="365"/>
  <c r="AP20" i="365"/>
  <c r="AS20" i="365" s="1"/>
  <c r="AH20" i="365"/>
  <c r="AD20" i="365"/>
  <c r="AF20" i="365" s="1"/>
  <c r="Y20" i="365"/>
  <c r="Z50" i="365"/>
  <c r="J20" i="365"/>
  <c r="Z22" i="365" s="1"/>
  <c r="AT19" i="365"/>
  <c r="AP19" i="365"/>
  <c r="AS19" i="365" s="1"/>
  <c r="AH19" i="365"/>
  <c r="AD19" i="365"/>
  <c r="AF19" i="365" s="1"/>
  <c r="Y19" i="365"/>
  <c r="Z49" i="365"/>
  <c r="J19" i="365"/>
  <c r="Z21" i="365" s="1"/>
  <c r="AT18" i="365"/>
  <c r="AP18" i="365"/>
  <c r="AS18" i="365" s="1"/>
  <c r="AH18" i="365"/>
  <c r="AD18" i="365"/>
  <c r="AF18" i="365" s="1"/>
  <c r="Y18" i="365"/>
  <c r="Z48" i="365"/>
  <c r="J18" i="365"/>
  <c r="Z20" i="365" s="1"/>
  <c r="AT17" i="365"/>
  <c r="AP17" i="365"/>
  <c r="AS17" i="365" s="1"/>
  <c r="AH17" i="365"/>
  <c r="AD17" i="365"/>
  <c r="AF17" i="365" s="1"/>
  <c r="Y17" i="365"/>
  <c r="Z47" i="365"/>
  <c r="J17" i="365"/>
  <c r="Z19" i="365" s="1"/>
  <c r="AT16" i="365"/>
  <c r="AP16" i="365"/>
  <c r="AS16" i="365" s="1"/>
  <c r="AH16" i="365"/>
  <c r="AD16" i="365"/>
  <c r="AF16" i="365" s="1"/>
  <c r="Y16" i="365"/>
  <c r="Z46" i="365"/>
  <c r="J16" i="365"/>
  <c r="Z18" i="365" s="1"/>
  <c r="AT15" i="365"/>
  <c r="AP15" i="365"/>
  <c r="AS15" i="365" s="1"/>
  <c r="AH15" i="365"/>
  <c r="AD15" i="365"/>
  <c r="AF15" i="365" s="1"/>
  <c r="Y15" i="365"/>
  <c r="Z45" i="365"/>
  <c r="J15" i="365"/>
  <c r="Z17" i="365" s="1"/>
  <c r="AT14" i="365"/>
  <c r="AP14" i="365"/>
  <c r="AS14" i="365" s="1"/>
  <c r="AH14" i="365"/>
  <c r="AD14" i="365"/>
  <c r="AF14" i="365" s="1"/>
  <c r="Y14" i="365"/>
  <c r="Z44" i="365"/>
  <c r="J14" i="365"/>
  <c r="Z16" i="365" s="1"/>
  <c r="AT13" i="365"/>
  <c r="AP13" i="365"/>
  <c r="AS13" i="365" s="1"/>
  <c r="AH13" i="365"/>
  <c r="AD13" i="365"/>
  <c r="AF13" i="365" s="1"/>
  <c r="Y13" i="365"/>
  <c r="Z43" i="365"/>
  <c r="J13" i="365"/>
  <c r="Z15" i="365" s="1"/>
  <c r="AT12" i="365"/>
  <c r="AP12" i="365"/>
  <c r="AS12" i="365" s="1"/>
  <c r="AH12" i="365"/>
  <c r="AD12" i="365"/>
  <c r="AF12" i="365" s="1"/>
  <c r="Y12" i="365"/>
  <c r="Z42" i="365"/>
  <c r="J12" i="365"/>
  <c r="Z14" i="365" s="1"/>
  <c r="AT11" i="365"/>
  <c r="AP11" i="365"/>
  <c r="AS11" i="365" s="1"/>
  <c r="AH11" i="365"/>
  <c r="AD11" i="365"/>
  <c r="AF11" i="365" s="1"/>
  <c r="Y11" i="365"/>
  <c r="Z41" i="365"/>
  <c r="J11" i="365"/>
  <c r="Z13" i="365" s="1"/>
  <c r="AT10" i="365"/>
  <c r="AP10" i="365"/>
  <c r="AS10" i="365" s="1"/>
  <c r="AH10" i="365"/>
  <c r="AD10" i="365"/>
  <c r="AF10" i="365" s="1"/>
  <c r="Y10" i="365"/>
  <c r="Z40" i="365"/>
  <c r="J10" i="365"/>
  <c r="Z12" i="365" s="1"/>
  <c r="AT9" i="365"/>
  <c r="AP9" i="365"/>
  <c r="AS9" i="365" s="1"/>
  <c r="AH9" i="365"/>
  <c r="AD9" i="365"/>
  <c r="AF9" i="365" s="1"/>
  <c r="Y9" i="365"/>
  <c r="Z39" i="365"/>
  <c r="J9" i="365"/>
  <c r="Z11" i="365" s="1"/>
  <c r="AT8" i="365"/>
  <c r="AP8" i="365"/>
  <c r="AS8" i="365" s="1"/>
  <c r="AH8" i="365"/>
  <c r="AD8" i="365"/>
  <c r="AF8" i="365" s="1"/>
  <c r="Y8" i="365"/>
  <c r="Z38" i="365"/>
  <c r="J8" i="365"/>
  <c r="Z10" i="365" s="1"/>
  <c r="AT7" i="365"/>
  <c r="AP7" i="365"/>
  <c r="AS7" i="365" s="1"/>
  <c r="Z37" i="365"/>
  <c r="J7" i="365"/>
  <c r="Z9" i="365" s="1"/>
  <c r="AT6" i="365"/>
  <c r="AP6" i="365"/>
  <c r="AS6" i="365" s="1"/>
  <c r="J6" i="365"/>
  <c r="Z8" i="365" s="1"/>
  <c r="C5" i="365"/>
  <c r="AO14" i="249" s="1"/>
  <c r="AV14" i="249" s="1"/>
  <c r="Y78" i="364"/>
  <c r="Y77" i="364"/>
  <c r="Y76" i="364"/>
  <c r="AH75" i="364"/>
  <c r="AD75" i="364"/>
  <c r="Y75" i="364"/>
  <c r="AH74" i="364"/>
  <c r="AD74" i="364"/>
  <c r="Y74" i="364"/>
  <c r="AH73" i="364"/>
  <c r="AD73" i="364"/>
  <c r="Y73" i="364"/>
  <c r="AH72" i="364"/>
  <c r="AD72" i="364"/>
  <c r="Y72" i="364"/>
  <c r="AH71" i="364"/>
  <c r="AD71" i="364"/>
  <c r="Y71" i="364"/>
  <c r="AH70" i="364"/>
  <c r="AD70" i="364"/>
  <c r="Y70" i="364"/>
  <c r="AH69" i="364"/>
  <c r="AD69" i="364"/>
  <c r="Y69" i="364"/>
  <c r="AH68" i="364"/>
  <c r="AD68" i="364"/>
  <c r="Y68" i="364"/>
  <c r="AH67" i="364"/>
  <c r="AD67" i="364"/>
  <c r="Y67" i="364"/>
  <c r="AH66" i="364"/>
  <c r="AD66" i="364"/>
  <c r="Y66" i="364"/>
  <c r="Y65" i="364"/>
  <c r="Y64" i="364"/>
  <c r="Y63" i="364"/>
  <c r="AH62" i="364"/>
  <c r="AD62" i="364"/>
  <c r="AF62" i="364" s="1"/>
  <c r="Y62" i="364"/>
  <c r="AH61" i="364"/>
  <c r="AD61" i="364"/>
  <c r="AF61" i="364" s="1"/>
  <c r="Y61" i="364"/>
  <c r="AH60" i="364"/>
  <c r="AD60" i="364"/>
  <c r="AF60" i="364" s="1"/>
  <c r="Y60" i="364"/>
  <c r="AH59" i="364"/>
  <c r="AD59" i="364"/>
  <c r="Y59" i="364"/>
  <c r="AH58" i="364"/>
  <c r="AD58" i="364"/>
  <c r="Y58" i="364"/>
  <c r="AH57" i="364"/>
  <c r="AD57" i="364"/>
  <c r="Y57" i="364"/>
  <c r="AH56" i="364"/>
  <c r="AD56" i="364"/>
  <c r="Y56" i="364"/>
  <c r="AH55" i="364"/>
  <c r="AD55" i="364"/>
  <c r="Y55" i="364"/>
  <c r="AH54" i="364"/>
  <c r="AD54" i="364"/>
  <c r="Y54" i="364"/>
  <c r="AH53" i="364"/>
  <c r="AD53" i="364"/>
  <c r="Y53" i="364"/>
  <c r="AH52" i="364"/>
  <c r="AD52" i="364"/>
  <c r="Y52" i="364"/>
  <c r="AH51" i="364"/>
  <c r="AD51" i="364"/>
  <c r="Y51" i="364"/>
  <c r="AH50" i="364"/>
  <c r="AD50" i="364"/>
  <c r="Y50" i="364"/>
  <c r="AH49" i="364"/>
  <c r="AD49" i="364"/>
  <c r="Y49" i="364"/>
  <c r="AH48" i="364"/>
  <c r="AD48" i="364"/>
  <c r="AF48" i="364" s="1"/>
  <c r="Y48" i="364"/>
  <c r="AH47" i="364"/>
  <c r="AD47" i="364"/>
  <c r="AF47" i="364" s="1"/>
  <c r="Y47" i="364"/>
  <c r="AR46" i="364"/>
  <c r="AQ46" i="364"/>
  <c r="AH46" i="364"/>
  <c r="AD46" i="364"/>
  <c r="AF46" i="364" s="1"/>
  <c r="Y46" i="364"/>
  <c r="AR45" i="364"/>
  <c r="AQ45" i="364"/>
  <c r="AH45" i="364"/>
  <c r="AD45" i="364"/>
  <c r="AF45" i="364" s="1"/>
  <c r="Y45" i="364"/>
  <c r="AR44" i="364"/>
  <c r="AQ44" i="364"/>
  <c r="AH44" i="364"/>
  <c r="AD44" i="364"/>
  <c r="AF44" i="364" s="1"/>
  <c r="Y44" i="364"/>
  <c r="AR43" i="364"/>
  <c r="AQ43" i="364"/>
  <c r="AH43" i="364"/>
  <c r="AD43" i="364"/>
  <c r="AF43" i="364" s="1"/>
  <c r="Y43" i="364"/>
  <c r="AR42" i="364"/>
  <c r="AQ42" i="364"/>
  <c r="AH42" i="364"/>
  <c r="AD42" i="364"/>
  <c r="AF42" i="364" s="1"/>
  <c r="Y42" i="364"/>
  <c r="AR41" i="364"/>
  <c r="AQ41" i="364"/>
  <c r="AH41" i="364"/>
  <c r="AD41" i="364"/>
  <c r="AF41" i="364" s="1"/>
  <c r="Y41" i="364"/>
  <c r="AR40" i="364"/>
  <c r="AQ40" i="364"/>
  <c r="AH40" i="364"/>
  <c r="AD40" i="364"/>
  <c r="AF40" i="364" s="1"/>
  <c r="Y40" i="364"/>
  <c r="AH39" i="364"/>
  <c r="AD39" i="364"/>
  <c r="AF39" i="364" s="1"/>
  <c r="Y39" i="364"/>
  <c r="C39" i="364"/>
  <c r="Y38" i="364"/>
  <c r="Y37" i="364"/>
  <c r="AR36" i="364"/>
  <c r="Y36" i="364"/>
  <c r="C36" i="364"/>
  <c r="AR35" i="364"/>
  <c r="AH35" i="364"/>
  <c r="AD35" i="364"/>
  <c r="Y35" i="364"/>
  <c r="AR34" i="364"/>
  <c r="AH34" i="364"/>
  <c r="AD34" i="364"/>
  <c r="Y34" i="364"/>
  <c r="AR33" i="364"/>
  <c r="AH33" i="364"/>
  <c r="AD33" i="364"/>
  <c r="Y33" i="364"/>
  <c r="J33" i="364"/>
  <c r="Z35" i="364" s="1"/>
  <c r="AR32" i="364"/>
  <c r="AH32" i="364"/>
  <c r="AD32" i="364"/>
  <c r="Y32" i="364"/>
  <c r="J32" i="364"/>
  <c r="Z34" i="364" s="1"/>
  <c r="AR31" i="364"/>
  <c r="AH31" i="364"/>
  <c r="AD31" i="364"/>
  <c r="Y31" i="364"/>
  <c r="J31" i="364"/>
  <c r="Z33" i="364" s="1"/>
  <c r="AR30" i="364"/>
  <c r="AH30" i="364"/>
  <c r="AD30" i="364"/>
  <c r="Y30" i="364"/>
  <c r="J30" i="364"/>
  <c r="Z32" i="364" s="1"/>
  <c r="AH29" i="364"/>
  <c r="AD29" i="364"/>
  <c r="Y29" i="364"/>
  <c r="Z59" i="364"/>
  <c r="J29" i="364"/>
  <c r="Z31" i="364" s="1"/>
  <c r="AH28" i="364"/>
  <c r="AD28" i="364"/>
  <c r="Y28" i="364"/>
  <c r="Z58" i="364"/>
  <c r="J28" i="364"/>
  <c r="Z30" i="364" s="1"/>
  <c r="AH27" i="364"/>
  <c r="AD27" i="364"/>
  <c r="Y27" i="364"/>
  <c r="Z57" i="364"/>
  <c r="J27" i="364"/>
  <c r="Z29" i="364" s="1"/>
  <c r="AT26" i="364"/>
  <c r="AP26" i="364"/>
  <c r="AS26" i="364" s="1"/>
  <c r="AH26" i="364"/>
  <c r="AD26" i="364"/>
  <c r="Y26" i="364"/>
  <c r="Z56" i="364"/>
  <c r="J26" i="364"/>
  <c r="Z28" i="364" s="1"/>
  <c r="AT25" i="364"/>
  <c r="AP25" i="364"/>
  <c r="AS25" i="364" s="1"/>
  <c r="AH25" i="364"/>
  <c r="AD25" i="364"/>
  <c r="Y25" i="364"/>
  <c r="Z55" i="364"/>
  <c r="J25" i="364"/>
  <c r="Z27" i="364" s="1"/>
  <c r="AT24" i="364"/>
  <c r="AP24" i="364"/>
  <c r="AS24" i="364" s="1"/>
  <c r="AH24" i="364"/>
  <c r="AD24" i="364"/>
  <c r="Y24" i="364"/>
  <c r="Z54" i="364"/>
  <c r="J24" i="364"/>
  <c r="Z26" i="364" s="1"/>
  <c r="AT23" i="364"/>
  <c r="AP23" i="364"/>
  <c r="AS23" i="364" s="1"/>
  <c r="AH23" i="364"/>
  <c r="AD23" i="364"/>
  <c r="Y23" i="364"/>
  <c r="Z53" i="364"/>
  <c r="J23" i="364"/>
  <c r="Z25" i="364" s="1"/>
  <c r="AT22" i="364"/>
  <c r="AP22" i="364"/>
  <c r="AS22" i="364" s="1"/>
  <c r="AH22" i="364"/>
  <c r="AD22" i="364"/>
  <c r="Y22" i="364"/>
  <c r="Z52" i="364"/>
  <c r="J22" i="364"/>
  <c r="Z24" i="364" s="1"/>
  <c r="AT21" i="364"/>
  <c r="AP21" i="364"/>
  <c r="AS21" i="364" s="1"/>
  <c r="AH21" i="364"/>
  <c r="AD21" i="364"/>
  <c r="Y21" i="364"/>
  <c r="Z51" i="364"/>
  <c r="J21" i="364"/>
  <c r="Z23" i="364" s="1"/>
  <c r="AT20" i="364"/>
  <c r="AP20" i="364"/>
  <c r="AS20" i="364" s="1"/>
  <c r="AH20" i="364"/>
  <c r="AD20" i="364"/>
  <c r="AF20" i="364" s="1"/>
  <c r="Y20" i="364"/>
  <c r="Z50" i="364"/>
  <c r="J20" i="364"/>
  <c r="Z22" i="364" s="1"/>
  <c r="AT19" i="364"/>
  <c r="AP19" i="364"/>
  <c r="AS19" i="364" s="1"/>
  <c r="AH19" i="364"/>
  <c r="AD19" i="364"/>
  <c r="AF19" i="364" s="1"/>
  <c r="Y19" i="364"/>
  <c r="Z49" i="364"/>
  <c r="J19" i="364"/>
  <c r="Z21" i="364" s="1"/>
  <c r="AT18" i="364"/>
  <c r="AP18" i="364"/>
  <c r="AS18" i="364" s="1"/>
  <c r="AH18" i="364"/>
  <c r="AD18" i="364"/>
  <c r="AF18" i="364" s="1"/>
  <c r="Y18" i="364"/>
  <c r="Z48" i="364"/>
  <c r="J18" i="364"/>
  <c r="Z20" i="364" s="1"/>
  <c r="AT17" i="364"/>
  <c r="AP17" i="364"/>
  <c r="AS17" i="364" s="1"/>
  <c r="AH17" i="364"/>
  <c r="AD17" i="364"/>
  <c r="AF17" i="364" s="1"/>
  <c r="Y17" i="364"/>
  <c r="Z47" i="364"/>
  <c r="J17" i="364"/>
  <c r="Z19" i="364" s="1"/>
  <c r="AT16" i="364"/>
  <c r="AP16" i="364"/>
  <c r="AS16" i="364" s="1"/>
  <c r="AH16" i="364"/>
  <c r="AD16" i="364"/>
  <c r="AF16" i="364" s="1"/>
  <c r="Y16" i="364"/>
  <c r="Z46" i="364"/>
  <c r="J16" i="364"/>
  <c r="Z18" i="364" s="1"/>
  <c r="AT15" i="364"/>
  <c r="AP15" i="364"/>
  <c r="AS15" i="364" s="1"/>
  <c r="AH15" i="364"/>
  <c r="AD15" i="364"/>
  <c r="AF15" i="364" s="1"/>
  <c r="Y15" i="364"/>
  <c r="Z45" i="364"/>
  <c r="J15" i="364"/>
  <c r="Z17" i="364" s="1"/>
  <c r="AT14" i="364"/>
  <c r="AP14" i="364"/>
  <c r="AS14" i="364" s="1"/>
  <c r="AH14" i="364"/>
  <c r="AD14" i="364"/>
  <c r="AF14" i="364" s="1"/>
  <c r="Y14" i="364"/>
  <c r="Z44" i="364"/>
  <c r="J14" i="364"/>
  <c r="Z16" i="364" s="1"/>
  <c r="AT13" i="364"/>
  <c r="AP13" i="364"/>
  <c r="AS13" i="364" s="1"/>
  <c r="AH13" i="364"/>
  <c r="AD13" i="364"/>
  <c r="AF13" i="364" s="1"/>
  <c r="Y13" i="364"/>
  <c r="Z43" i="364"/>
  <c r="J13" i="364"/>
  <c r="Z15" i="364" s="1"/>
  <c r="AT12" i="364"/>
  <c r="AP12" i="364"/>
  <c r="AS12" i="364" s="1"/>
  <c r="AH12" i="364"/>
  <c r="AD12" i="364"/>
  <c r="AF12" i="364" s="1"/>
  <c r="Y12" i="364"/>
  <c r="Z42" i="364"/>
  <c r="J12" i="364"/>
  <c r="Z14" i="364" s="1"/>
  <c r="AT11" i="364"/>
  <c r="AP11" i="364"/>
  <c r="AS11" i="364" s="1"/>
  <c r="AH11" i="364"/>
  <c r="AD11" i="364"/>
  <c r="AF11" i="364" s="1"/>
  <c r="Y11" i="364"/>
  <c r="Z41" i="364"/>
  <c r="J11" i="364"/>
  <c r="Z13" i="364" s="1"/>
  <c r="AT10" i="364"/>
  <c r="AP10" i="364"/>
  <c r="AS10" i="364" s="1"/>
  <c r="AH10" i="364"/>
  <c r="AD10" i="364"/>
  <c r="AF10" i="364" s="1"/>
  <c r="Y10" i="364"/>
  <c r="Z40" i="364"/>
  <c r="J10" i="364"/>
  <c r="Z12" i="364" s="1"/>
  <c r="AT9" i="364"/>
  <c r="AP9" i="364"/>
  <c r="AS9" i="364" s="1"/>
  <c r="AH9" i="364"/>
  <c r="AD9" i="364"/>
  <c r="AF9" i="364" s="1"/>
  <c r="Y9" i="364"/>
  <c r="Z39" i="364"/>
  <c r="J9" i="364"/>
  <c r="Z11" i="364" s="1"/>
  <c r="AT8" i="364"/>
  <c r="AP8" i="364"/>
  <c r="AS8" i="364" s="1"/>
  <c r="AH8" i="364"/>
  <c r="AD8" i="364"/>
  <c r="AF8" i="364" s="1"/>
  <c r="Y8" i="364"/>
  <c r="Z38" i="364"/>
  <c r="J8" i="364"/>
  <c r="Z10" i="364" s="1"/>
  <c r="AT7" i="364"/>
  <c r="AP7" i="364"/>
  <c r="AS7" i="364" s="1"/>
  <c r="Z37" i="364"/>
  <c r="J7" i="364"/>
  <c r="Z9" i="364" s="1"/>
  <c r="AT6" i="364"/>
  <c r="AP6" i="364"/>
  <c r="AS6" i="364" s="1"/>
  <c r="Z36" i="364"/>
  <c r="J6" i="364"/>
  <c r="Z8" i="364" s="1"/>
  <c r="C5" i="364"/>
  <c r="Y78" i="363"/>
  <c r="Y77" i="363"/>
  <c r="Y76" i="363"/>
  <c r="AH75" i="363"/>
  <c r="AD75" i="363"/>
  <c r="Y75" i="363"/>
  <c r="AH74" i="363"/>
  <c r="AD74" i="363"/>
  <c r="Y74" i="363"/>
  <c r="AH73" i="363"/>
  <c r="AD73" i="363"/>
  <c r="Y73" i="363"/>
  <c r="AH72" i="363"/>
  <c r="AD72" i="363"/>
  <c r="AF72" i="363" s="1"/>
  <c r="Y72" i="363"/>
  <c r="AH71" i="363"/>
  <c r="AD71" i="363"/>
  <c r="AF71" i="363" s="1"/>
  <c r="Y71" i="363"/>
  <c r="AH70" i="363"/>
  <c r="AD70" i="363"/>
  <c r="AF70" i="363" s="1"/>
  <c r="Y70" i="363"/>
  <c r="AH69" i="363"/>
  <c r="AD69" i="363"/>
  <c r="AF69" i="363" s="1"/>
  <c r="Y69" i="363"/>
  <c r="AH68" i="363"/>
  <c r="AD68" i="363"/>
  <c r="AF68" i="363" s="1"/>
  <c r="Y68" i="363"/>
  <c r="AH67" i="363"/>
  <c r="AD67" i="363"/>
  <c r="AF67" i="363" s="1"/>
  <c r="Y67" i="363"/>
  <c r="AH66" i="363"/>
  <c r="AD66" i="363"/>
  <c r="AF66" i="363" s="1"/>
  <c r="Y66" i="363"/>
  <c r="Y65" i="363"/>
  <c r="Y64" i="363"/>
  <c r="Y63" i="363"/>
  <c r="AH62" i="363"/>
  <c r="AD62" i="363"/>
  <c r="AF62" i="363" s="1"/>
  <c r="Y62" i="363"/>
  <c r="AH61" i="363"/>
  <c r="AD61" i="363"/>
  <c r="AF61" i="363" s="1"/>
  <c r="Y61" i="363"/>
  <c r="AH60" i="363"/>
  <c r="AD60" i="363"/>
  <c r="AF60" i="363" s="1"/>
  <c r="Y60" i="363"/>
  <c r="AH59" i="363"/>
  <c r="AD59" i="363"/>
  <c r="AF59" i="363" s="1"/>
  <c r="Y59" i="363"/>
  <c r="AH58" i="363"/>
  <c r="AD58" i="363"/>
  <c r="AF58" i="363" s="1"/>
  <c r="Y58" i="363"/>
  <c r="AH57" i="363"/>
  <c r="AD57" i="363"/>
  <c r="AF57" i="363" s="1"/>
  <c r="Y57" i="363"/>
  <c r="AH56" i="363"/>
  <c r="AD56" i="363"/>
  <c r="AF56" i="363" s="1"/>
  <c r="Y56" i="363"/>
  <c r="AH55" i="363"/>
  <c r="AD55" i="363"/>
  <c r="AF55" i="363" s="1"/>
  <c r="Y55" i="363"/>
  <c r="AH54" i="363"/>
  <c r="AD54" i="363"/>
  <c r="AF54" i="363" s="1"/>
  <c r="Y54" i="363"/>
  <c r="AH53" i="363"/>
  <c r="AD53" i="363"/>
  <c r="AF53" i="363" s="1"/>
  <c r="Y53" i="363"/>
  <c r="AH52" i="363"/>
  <c r="AD52" i="363"/>
  <c r="AF52" i="363" s="1"/>
  <c r="Y52" i="363"/>
  <c r="AH51" i="363"/>
  <c r="AD51" i="363"/>
  <c r="AF51" i="363" s="1"/>
  <c r="Y51" i="363"/>
  <c r="AH50" i="363"/>
  <c r="AD50" i="363"/>
  <c r="AF50" i="363" s="1"/>
  <c r="Y50" i="363"/>
  <c r="AH49" i="363"/>
  <c r="AD49" i="363"/>
  <c r="AF49" i="363" s="1"/>
  <c r="Y49" i="363"/>
  <c r="AH48" i="363"/>
  <c r="AD48" i="363"/>
  <c r="AF48" i="363" s="1"/>
  <c r="Y48" i="363"/>
  <c r="AH47" i="363"/>
  <c r="AD47" i="363"/>
  <c r="AF47" i="363" s="1"/>
  <c r="Y47" i="363"/>
  <c r="AR46" i="363"/>
  <c r="AQ46" i="363"/>
  <c r="AH46" i="363"/>
  <c r="AD46" i="363"/>
  <c r="AF46" i="363" s="1"/>
  <c r="Y46" i="363"/>
  <c r="AR45" i="363"/>
  <c r="AQ45" i="363"/>
  <c r="AH45" i="363"/>
  <c r="AD45" i="363"/>
  <c r="AF45" i="363" s="1"/>
  <c r="Y45" i="363"/>
  <c r="AR44" i="363"/>
  <c r="AQ44" i="363"/>
  <c r="AH44" i="363"/>
  <c r="AD44" i="363"/>
  <c r="AF44" i="363" s="1"/>
  <c r="Y44" i="363"/>
  <c r="AR43" i="363"/>
  <c r="AQ43" i="363"/>
  <c r="AH43" i="363"/>
  <c r="AD43" i="363"/>
  <c r="AF43" i="363" s="1"/>
  <c r="Y43" i="363"/>
  <c r="AR42" i="363"/>
  <c r="AQ42" i="363"/>
  <c r="AH42" i="363"/>
  <c r="AD42" i="363"/>
  <c r="AF42" i="363" s="1"/>
  <c r="Y42" i="363"/>
  <c r="AR41" i="363"/>
  <c r="AQ41" i="363"/>
  <c r="AH41" i="363"/>
  <c r="AD41" i="363"/>
  <c r="AF41" i="363" s="1"/>
  <c r="Y41" i="363"/>
  <c r="AR40" i="363"/>
  <c r="AQ40" i="363"/>
  <c r="AH40" i="363"/>
  <c r="AD40" i="363"/>
  <c r="AF40" i="363" s="1"/>
  <c r="Y40" i="363"/>
  <c r="AH39" i="363"/>
  <c r="AD39" i="363"/>
  <c r="AF39" i="363" s="1"/>
  <c r="Y39" i="363"/>
  <c r="C39" i="363"/>
  <c r="Y38" i="363"/>
  <c r="Y37" i="363"/>
  <c r="AR36" i="363"/>
  <c r="Y36" i="363"/>
  <c r="C36" i="363"/>
  <c r="AR35" i="363"/>
  <c r="AH35" i="363"/>
  <c r="AD35" i="363"/>
  <c r="Y35" i="363"/>
  <c r="AR34" i="363"/>
  <c r="AH34" i="363"/>
  <c r="AD34" i="363"/>
  <c r="Y34" i="363"/>
  <c r="AR33" i="363"/>
  <c r="AH33" i="363"/>
  <c r="AD33" i="363"/>
  <c r="Y33" i="363"/>
  <c r="J33" i="363"/>
  <c r="Z35" i="363" s="1"/>
  <c r="AR32" i="363"/>
  <c r="AH32" i="363"/>
  <c r="AD32" i="363"/>
  <c r="Y32" i="363"/>
  <c r="J32" i="363"/>
  <c r="Z34" i="363" s="1"/>
  <c r="AR31" i="363"/>
  <c r="AH31" i="363"/>
  <c r="AD31" i="363"/>
  <c r="Y31" i="363"/>
  <c r="J31" i="363"/>
  <c r="Z33" i="363" s="1"/>
  <c r="AR30" i="363"/>
  <c r="AH30" i="363"/>
  <c r="AD30" i="363"/>
  <c r="Y30" i="363"/>
  <c r="J30" i="363"/>
  <c r="Z32" i="363" s="1"/>
  <c r="AH29" i="363"/>
  <c r="AD29" i="363"/>
  <c r="Y29" i="363"/>
  <c r="Z59" i="363"/>
  <c r="J29" i="363"/>
  <c r="Z31" i="363" s="1"/>
  <c r="AH28" i="363"/>
  <c r="AD28" i="363"/>
  <c r="Y28" i="363"/>
  <c r="Z58" i="363"/>
  <c r="J28" i="363"/>
  <c r="Z30" i="363" s="1"/>
  <c r="AH27" i="363"/>
  <c r="AD27" i="363"/>
  <c r="Y27" i="363"/>
  <c r="Z57" i="363"/>
  <c r="J27" i="363"/>
  <c r="Z29" i="363" s="1"/>
  <c r="AT26" i="363"/>
  <c r="AP26" i="363"/>
  <c r="AS26" i="363" s="1"/>
  <c r="AH26" i="363"/>
  <c r="AD26" i="363"/>
  <c r="Y26" i="363"/>
  <c r="Z56" i="363"/>
  <c r="J26" i="363"/>
  <c r="Z28" i="363" s="1"/>
  <c r="AT25" i="363"/>
  <c r="AP25" i="363"/>
  <c r="AS25" i="363" s="1"/>
  <c r="AH25" i="363"/>
  <c r="AD25" i="363"/>
  <c r="Y25" i="363"/>
  <c r="Z55" i="363"/>
  <c r="J25" i="363"/>
  <c r="Z27" i="363" s="1"/>
  <c r="AT24" i="363"/>
  <c r="AP24" i="363"/>
  <c r="AS24" i="363" s="1"/>
  <c r="AH24" i="363"/>
  <c r="AD24" i="363"/>
  <c r="Y24" i="363"/>
  <c r="Z54" i="363"/>
  <c r="J24" i="363"/>
  <c r="Z26" i="363" s="1"/>
  <c r="AT23" i="363"/>
  <c r="AP23" i="363"/>
  <c r="AS23" i="363" s="1"/>
  <c r="AH23" i="363"/>
  <c r="AD23" i="363"/>
  <c r="Y23" i="363"/>
  <c r="Z53" i="363"/>
  <c r="J23" i="363"/>
  <c r="Z25" i="363" s="1"/>
  <c r="AT22" i="363"/>
  <c r="AP22" i="363"/>
  <c r="AS22" i="363" s="1"/>
  <c r="AH22" i="363"/>
  <c r="AD22" i="363"/>
  <c r="Y22" i="363"/>
  <c r="Z52" i="363"/>
  <c r="J22" i="363"/>
  <c r="Z24" i="363" s="1"/>
  <c r="AT21" i="363"/>
  <c r="AP21" i="363"/>
  <c r="AS21" i="363" s="1"/>
  <c r="AH21" i="363"/>
  <c r="AD21" i="363"/>
  <c r="AF21" i="363" s="1"/>
  <c r="Y21" i="363"/>
  <c r="Z51" i="363"/>
  <c r="J21" i="363"/>
  <c r="Z23" i="363" s="1"/>
  <c r="AT20" i="363"/>
  <c r="AP20" i="363"/>
  <c r="AS20" i="363" s="1"/>
  <c r="AH20" i="363"/>
  <c r="AD20" i="363"/>
  <c r="AF20" i="363" s="1"/>
  <c r="Y20" i="363"/>
  <c r="Z50" i="363"/>
  <c r="J20" i="363"/>
  <c r="Z22" i="363" s="1"/>
  <c r="AT19" i="363"/>
  <c r="AP19" i="363"/>
  <c r="AS19" i="363" s="1"/>
  <c r="AH19" i="363"/>
  <c r="AD19" i="363"/>
  <c r="AF19" i="363" s="1"/>
  <c r="Y19" i="363"/>
  <c r="Z49" i="363"/>
  <c r="J19" i="363"/>
  <c r="Z21" i="363" s="1"/>
  <c r="AT18" i="363"/>
  <c r="AP18" i="363"/>
  <c r="AS18" i="363" s="1"/>
  <c r="AH18" i="363"/>
  <c r="AD18" i="363"/>
  <c r="AF18" i="363" s="1"/>
  <c r="Y18" i="363"/>
  <c r="Z48" i="363"/>
  <c r="J18" i="363"/>
  <c r="Z20" i="363" s="1"/>
  <c r="AT17" i="363"/>
  <c r="AP17" i="363"/>
  <c r="AS17" i="363" s="1"/>
  <c r="AH17" i="363"/>
  <c r="AD17" i="363"/>
  <c r="AF17" i="363" s="1"/>
  <c r="Y17" i="363"/>
  <c r="Z47" i="363"/>
  <c r="J17" i="363"/>
  <c r="Z19" i="363" s="1"/>
  <c r="AT16" i="363"/>
  <c r="AP16" i="363"/>
  <c r="AS16" i="363" s="1"/>
  <c r="AH16" i="363"/>
  <c r="AD16" i="363"/>
  <c r="AF16" i="363" s="1"/>
  <c r="Y16" i="363"/>
  <c r="Z46" i="363"/>
  <c r="J16" i="363"/>
  <c r="Z18" i="363" s="1"/>
  <c r="AT15" i="363"/>
  <c r="AP15" i="363"/>
  <c r="AS15" i="363" s="1"/>
  <c r="AH15" i="363"/>
  <c r="AD15" i="363"/>
  <c r="AF15" i="363" s="1"/>
  <c r="Y15" i="363"/>
  <c r="Z45" i="363"/>
  <c r="J15" i="363"/>
  <c r="Z17" i="363" s="1"/>
  <c r="AT14" i="363"/>
  <c r="AP14" i="363"/>
  <c r="AS14" i="363" s="1"/>
  <c r="AH14" i="363"/>
  <c r="AD14" i="363"/>
  <c r="AF14" i="363" s="1"/>
  <c r="Y14" i="363"/>
  <c r="Z44" i="363"/>
  <c r="J14" i="363"/>
  <c r="Z16" i="363" s="1"/>
  <c r="AT13" i="363"/>
  <c r="AP13" i="363"/>
  <c r="AS13" i="363" s="1"/>
  <c r="AH13" i="363"/>
  <c r="AD13" i="363"/>
  <c r="AF13" i="363" s="1"/>
  <c r="Y13" i="363"/>
  <c r="Z43" i="363"/>
  <c r="J13" i="363"/>
  <c r="Z15" i="363" s="1"/>
  <c r="AT12" i="363"/>
  <c r="AP12" i="363"/>
  <c r="AS12" i="363" s="1"/>
  <c r="AH12" i="363"/>
  <c r="AD12" i="363"/>
  <c r="AF12" i="363" s="1"/>
  <c r="Y12" i="363"/>
  <c r="Z42" i="363"/>
  <c r="J12" i="363"/>
  <c r="Z14" i="363" s="1"/>
  <c r="AT11" i="363"/>
  <c r="AP11" i="363"/>
  <c r="AS11" i="363" s="1"/>
  <c r="AH11" i="363"/>
  <c r="AD11" i="363"/>
  <c r="AF11" i="363" s="1"/>
  <c r="Y11" i="363"/>
  <c r="Z41" i="363"/>
  <c r="J11" i="363"/>
  <c r="Z13" i="363" s="1"/>
  <c r="AT10" i="363"/>
  <c r="AP10" i="363"/>
  <c r="AS10" i="363" s="1"/>
  <c r="AH10" i="363"/>
  <c r="AD10" i="363"/>
  <c r="AF10" i="363" s="1"/>
  <c r="Y10" i="363"/>
  <c r="Z40" i="363"/>
  <c r="J10" i="363"/>
  <c r="Z12" i="363" s="1"/>
  <c r="AT9" i="363"/>
  <c r="AP9" i="363"/>
  <c r="AS9" i="363" s="1"/>
  <c r="AH9" i="363"/>
  <c r="AD9" i="363"/>
  <c r="AF9" i="363" s="1"/>
  <c r="Y9" i="363"/>
  <c r="Z39" i="363"/>
  <c r="J9" i="363"/>
  <c r="Z11" i="363" s="1"/>
  <c r="AT8" i="363"/>
  <c r="AP8" i="363"/>
  <c r="AS8" i="363" s="1"/>
  <c r="AH8" i="363"/>
  <c r="AD8" i="363"/>
  <c r="AF8" i="363" s="1"/>
  <c r="Y8" i="363"/>
  <c r="Z38" i="363"/>
  <c r="J8" i="363"/>
  <c r="Z10" i="363" s="1"/>
  <c r="AT7" i="363"/>
  <c r="AP7" i="363"/>
  <c r="AS7" i="363" s="1"/>
  <c r="Z37" i="363"/>
  <c r="J7" i="363"/>
  <c r="Z9" i="363" s="1"/>
  <c r="AT6" i="363"/>
  <c r="AP6" i="363"/>
  <c r="AS6" i="363" s="1"/>
  <c r="Z36" i="363"/>
  <c r="J6" i="363"/>
  <c r="Z8" i="363" s="1"/>
  <c r="C5" i="363"/>
  <c r="Y78" i="362"/>
  <c r="Y77" i="362"/>
  <c r="Y76" i="362"/>
  <c r="AH75" i="362"/>
  <c r="AD75" i="362"/>
  <c r="Y75" i="362"/>
  <c r="AH74" i="362"/>
  <c r="AD74" i="362"/>
  <c r="AF74" i="362" s="1"/>
  <c r="Y74" i="362"/>
  <c r="AH73" i="362"/>
  <c r="AD73" i="362"/>
  <c r="AF73" i="362" s="1"/>
  <c r="Y73" i="362"/>
  <c r="AH72" i="362"/>
  <c r="AD72" i="362"/>
  <c r="AF72" i="362" s="1"/>
  <c r="Y72" i="362"/>
  <c r="AH71" i="362"/>
  <c r="AD71" i="362"/>
  <c r="AF71" i="362" s="1"/>
  <c r="Y71" i="362"/>
  <c r="AH70" i="362"/>
  <c r="AD70" i="362"/>
  <c r="AF70" i="362" s="1"/>
  <c r="Y70" i="362"/>
  <c r="AH69" i="362"/>
  <c r="AD69" i="362"/>
  <c r="AF69" i="362" s="1"/>
  <c r="Y69" i="362"/>
  <c r="AH68" i="362"/>
  <c r="AD68" i="362"/>
  <c r="AF68" i="362" s="1"/>
  <c r="Y68" i="362"/>
  <c r="AH67" i="362"/>
  <c r="AD67" i="362"/>
  <c r="AF67" i="362" s="1"/>
  <c r="Y67" i="362"/>
  <c r="AH66" i="362"/>
  <c r="AD66" i="362"/>
  <c r="AF66" i="362" s="1"/>
  <c r="Y66" i="362"/>
  <c r="Y65" i="362"/>
  <c r="Y64" i="362"/>
  <c r="Y63" i="362"/>
  <c r="AH62" i="362"/>
  <c r="AD62" i="362"/>
  <c r="AF62" i="362" s="1"/>
  <c r="Y62" i="362"/>
  <c r="AH61" i="362"/>
  <c r="AD61" i="362"/>
  <c r="AF61" i="362" s="1"/>
  <c r="Y61" i="362"/>
  <c r="AH60" i="362"/>
  <c r="AD60" i="362"/>
  <c r="AF60" i="362" s="1"/>
  <c r="Y60" i="362"/>
  <c r="AH59" i="362"/>
  <c r="AD59" i="362"/>
  <c r="AF59" i="362" s="1"/>
  <c r="Y59" i="362"/>
  <c r="AH58" i="362"/>
  <c r="AD58" i="362"/>
  <c r="Y58" i="362"/>
  <c r="AH57" i="362"/>
  <c r="AD57" i="362"/>
  <c r="Y57" i="362"/>
  <c r="AH56" i="362"/>
  <c r="AD56" i="362"/>
  <c r="AF56" i="362" s="1"/>
  <c r="Y56" i="362"/>
  <c r="AH55" i="362"/>
  <c r="AD55" i="362"/>
  <c r="AF55" i="362" s="1"/>
  <c r="Y55" i="362"/>
  <c r="AH54" i="362"/>
  <c r="AD54" i="362"/>
  <c r="AF54" i="362" s="1"/>
  <c r="Y54" i="362"/>
  <c r="AH53" i="362"/>
  <c r="AD53" i="362"/>
  <c r="AF53" i="362" s="1"/>
  <c r="Y53" i="362"/>
  <c r="AH52" i="362"/>
  <c r="AD52" i="362"/>
  <c r="AF52" i="362" s="1"/>
  <c r="Y52" i="362"/>
  <c r="AH51" i="362"/>
  <c r="AD51" i="362"/>
  <c r="AF51" i="362" s="1"/>
  <c r="Y51" i="362"/>
  <c r="AH50" i="362"/>
  <c r="AD50" i="362"/>
  <c r="AF50" i="362" s="1"/>
  <c r="Y50" i="362"/>
  <c r="AH49" i="362"/>
  <c r="AD49" i="362"/>
  <c r="AF49" i="362" s="1"/>
  <c r="Y49" i="362"/>
  <c r="AH48" i="362"/>
  <c r="AD48" i="362"/>
  <c r="AF48" i="362" s="1"/>
  <c r="Y48" i="362"/>
  <c r="AH47" i="362"/>
  <c r="AD47" i="362"/>
  <c r="AF47" i="362" s="1"/>
  <c r="Y47" i="362"/>
  <c r="AR46" i="362"/>
  <c r="AQ46" i="362"/>
  <c r="AH46" i="362"/>
  <c r="AD46" i="362"/>
  <c r="AF46" i="362" s="1"/>
  <c r="Y46" i="362"/>
  <c r="AR45" i="362"/>
  <c r="AQ45" i="362"/>
  <c r="AH45" i="362"/>
  <c r="AD45" i="362"/>
  <c r="AF45" i="362" s="1"/>
  <c r="Y45" i="362"/>
  <c r="AR44" i="362"/>
  <c r="AQ44" i="362"/>
  <c r="AH44" i="362"/>
  <c r="AD44" i="362"/>
  <c r="AF44" i="362" s="1"/>
  <c r="Y44" i="362"/>
  <c r="AR43" i="362"/>
  <c r="AQ43" i="362"/>
  <c r="AH43" i="362"/>
  <c r="AD43" i="362"/>
  <c r="AF43" i="362" s="1"/>
  <c r="Y43" i="362"/>
  <c r="AR42" i="362"/>
  <c r="AQ42" i="362"/>
  <c r="AH42" i="362"/>
  <c r="AD42" i="362"/>
  <c r="AF42" i="362" s="1"/>
  <c r="Y42" i="362"/>
  <c r="AR41" i="362"/>
  <c r="AQ41" i="362"/>
  <c r="AH41" i="362"/>
  <c r="AD41" i="362"/>
  <c r="AF41" i="362" s="1"/>
  <c r="Y41" i="362"/>
  <c r="AR40" i="362"/>
  <c r="AQ40" i="362"/>
  <c r="AH40" i="362"/>
  <c r="AD40" i="362"/>
  <c r="AF40" i="362" s="1"/>
  <c r="Y40" i="362"/>
  <c r="AH39" i="362"/>
  <c r="AD39" i="362"/>
  <c r="AF39" i="362" s="1"/>
  <c r="Y39" i="362"/>
  <c r="C39" i="362"/>
  <c r="Y38" i="362"/>
  <c r="Y37" i="362"/>
  <c r="AR36" i="362"/>
  <c r="Y36" i="362"/>
  <c r="C36" i="362"/>
  <c r="AR35" i="362"/>
  <c r="AH35" i="362"/>
  <c r="AD35" i="362"/>
  <c r="Y35" i="362"/>
  <c r="AR34" i="362"/>
  <c r="AH34" i="362"/>
  <c r="AD34" i="362"/>
  <c r="Y34" i="362"/>
  <c r="AR33" i="362"/>
  <c r="AH33" i="362"/>
  <c r="AD33" i="362"/>
  <c r="Y33" i="362"/>
  <c r="J33" i="362"/>
  <c r="Z35" i="362" s="1"/>
  <c r="AR32" i="362"/>
  <c r="AH32" i="362"/>
  <c r="AD32" i="362"/>
  <c r="Y32" i="362"/>
  <c r="J32" i="362"/>
  <c r="Z34" i="362" s="1"/>
  <c r="AR31" i="362"/>
  <c r="AH31" i="362"/>
  <c r="AD31" i="362"/>
  <c r="Y31" i="362"/>
  <c r="J31" i="362"/>
  <c r="Z33" i="362" s="1"/>
  <c r="AR30" i="362"/>
  <c r="AH30" i="362"/>
  <c r="AD30" i="362"/>
  <c r="Y30" i="362"/>
  <c r="J30" i="362"/>
  <c r="Z32" i="362" s="1"/>
  <c r="AH29" i="362"/>
  <c r="AD29" i="362"/>
  <c r="Y29" i="362"/>
  <c r="Z59" i="362"/>
  <c r="J29" i="362"/>
  <c r="Z31" i="362" s="1"/>
  <c r="AH28" i="362"/>
  <c r="AD28" i="362"/>
  <c r="Y28" i="362"/>
  <c r="Z58" i="362"/>
  <c r="J28" i="362"/>
  <c r="Z30" i="362" s="1"/>
  <c r="AH27" i="362"/>
  <c r="AD27" i="362"/>
  <c r="Y27" i="362"/>
  <c r="Z57" i="362"/>
  <c r="J27" i="362"/>
  <c r="Z29" i="362" s="1"/>
  <c r="AT26" i="362"/>
  <c r="AP26" i="362"/>
  <c r="AS26" i="362" s="1"/>
  <c r="AH26" i="362"/>
  <c r="AD26" i="362"/>
  <c r="Y26" i="362"/>
  <c r="Z56" i="362"/>
  <c r="J26" i="362"/>
  <c r="Z28" i="362" s="1"/>
  <c r="AT25" i="362"/>
  <c r="AP25" i="362"/>
  <c r="AS25" i="362" s="1"/>
  <c r="AH25" i="362"/>
  <c r="AD25" i="362"/>
  <c r="Y25" i="362"/>
  <c r="Z55" i="362"/>
  <c r="J25" i="362"/>
  <c r="Z27" i="362" s="1"/>
  <c r="AT24" i="362"/>
  <c r="AP24" i="362"/>
  <c r="AS24" i="362" s="1"/>
  <c r="AH24" i="362"/>
  <c r="AD24" i="362"/>
  <c r="AF24" i="362" s="1"/>
  <c r="Y24" i="362"/>
  <c r="Z54" i="362"/>
  <c r="J24" i="362"/>
  <c r="Z26" i="362" s="1"/>
  <c r="AT23" i="362"/>
  <c r="AP23" i="362"/>
  <c r="AS23" i="362" s="1"/>
  <c r="AH23" i="362"/>
  <c r="AD23" i="362"/>
  <c r="AF23" i="362" s="1"/>
  <c r="Y23" i="362"/>
  <c r="Z53" i="362"/>
  <c r="J23" i="362"/>
  <c r="Z25" i="362" s="1"/>
  <c r="AT22" i="362"/>
  <c r="AP22" i="362"/>
  <c r="AS22" i="362" s="1"/>
  <c r="AH22" i="362"/>
  <c r="AD22" i="362"/>
  <c r="AF22" i="362" s="1"/>
  <c r="Y22" i="362"/>
  <c r="Z52" i="362"/>
  <c r="J22" i="362"/>
  <c r="Z24" i="362" s="1"/>
  <c r="AT21" i="362"/>
  <c r="AP21" i="362"/>
  <c r="AS21" i="362" s="1"/>
  <c r="AH21" i="362"/>
  <c r="AD21" i="362"/>
  <c r="AF21" i="362" s="1"/>
  <c r="Y21" i="362"/>
  <c r="Z51" i="362"/>
  <c r="J21" i="362"/>
  <c r="Z23" i="362" s="1"/>
  <c r="AT20" i="362"/>
  <c r="AP20" i="362"/>
  <c r="AS20" i="362" s="1"/>
  <c r="AH20" i="362"/>
  <c r="AD20" i="362"/>
  <c r="AF20" i="362" s="1"/>
  <c r="Y20" i="362"/>
  <c r="Z50" i="362"/>
  <c r="J20" i="362"/>
  <c r="Z22" i="362" s="1"/>
  <c r="AT19" i="362"/>
  <c r="AP19" i="362"/>
  <c r="AS19" i="362" s="1"/>
  <c r="AH19" i="362"/>
  <c r="AD19" i="362"/>
  <c r="AF19" i="362" s="1"/>
  <c r="Y19" i="362"/>
  <c r="Z49" i="362"/>
  <c r="J19" i="362"/>
  <c r="Z21" i="362" s="1"/>
  <c r="AT18" i="362"/>
  <c r="AP18" i="362"/>
  <c r="AS18" i="362" s="1"/>
  <c r="AH18" i="362"/>
  <c r="AD18" i="362"/>
  <c r="AF18" i="362" s="1"/>
  <c r="Y18" i="362"/>
  <c r="Z48" i="362"/>
  <c r="J18" i="362"/>
  <c r="Z20" i="362" s="1"/>
  <c r="AT17" i="362"/>
  <c r="AP17" i="362"/>
  <c r="AS17" i="362" s="1"/>
  <c r="AH17" i="362"/>
  <c r="AD17" i="362"/>
  <c r="AF17" i="362" s="1"/>
  <c r="Y17" i="362"/>
  <c r="Z47" i="362"/>
  <c r="J17" i="362"/>
  <c r="Z19" i="362" s="1"/>
  <c r="AT16" i="362"/>
  <c r="AP16" i="362"/>
  <c r="AS16" i="362" s="1"/>
  <c r="AH16" i="362"/>
  <c r="AD16" i="362"/>
  <c r="AF16" i="362" s="1"/>
  <c r="Y16" i="362"/>
  <c r="Z46" i="362"/>
  <c r="J16" i="362"/>
  <c r="Z18" i="362" s="1"/>
  <c r="AT15" i="362"/>
  <c r="AP15" i="362"/>
  <c r="AS15" i="362" s="1"/>
  <c r="AH15" i="362"/>
  <c r="AD15" i="362"/>
  <c r="AF15" i="362" s="1"/>
  <c r="Y15" i="362"/>
  <c r="Z45" i="362"/>
  <c r="J15" i="362"/>
  <c r="Z17" i="362" s="1"/>
  <c r="AT14" i="362"/>
  <c r="AP14" i="362"/>
  <c r="AS14" i="362" s="1"/>
  <c r="AH14" i="362"/>
  <c r="AD14" i="362"/>
  <c r="AF14" i="362" s="1"/>
  <c r="Y14" i="362"/>
  <c r="Z44" i="362"/>
  <c r="J14" i="362"/>
  <c r="Z16" i="362" s="1"/>
  <c r="AT13" i="362"/>
  <c r="AP13" i="362"/>
  <c r="AS13" i="362" s="1"/>
  <c r="AH13" i="362"/>
  <c r="AD13" i="362"/>
  <c r="AF13" i="362" s="1"/>
  <c r="Y13" i="362"/>
  <c r="Z43" i="362"/>
  <c r="J13" i="362"/>
  <c r="Z15" i="362" s="1"/>
  <c r="AT12" i="362"/>
  <c r="AP12" i="362"/>
  <c r="AS12" i="362" s="1"/>
  <c r="AH12" i="362"/>
  <c r="AD12" i="362"/>
  <c r="AF12" i="362" s="1"/>
  <c r="Y12" i="362"/>
  <c r="Z42" i="362"/>
  <c r="J12" i="362"/>
  <c r="Z14" i="362" s="1"/>
  <c r="AT11" i="362"/>
  <c r="AP11" i="362"/>
  <c r="AS11" i="362" s="1"/>
  <c r="AH11" i="362"/>
  <c r="AD11" i="362"/>
  <c r="AF11" i="362" s="1"/>
  <c r="Y11" i="362"/>
  <c r="Z41" i="362"/>
  <c r="J11" i="362"/>
  <c r="Z13" i="362" s="1"/>
  <c r="AT10" i="362"/>
  <c r="AP10" i="362"/>
  <c r="AS10" i="362" s="1"/>
  <c r="AH10" i="362"/>
  <c r="AD10" i="362"/>
  <c r="AF10" i="362" s="1"/>
  <c r="Y10" i="362"/>
  <c r="Z40" i="362"/>
  <c r="J10" i="362"/>
  <c r="AT9" i="362"/>
  <c r="AP9" i="362"/>
  <c r="AS9" i="362" s="1"/>
  <c r="AH9" i="362"/>
  <c r="AD9" i="362"/>
  <c r="AF9" i="362" s="1"/>
  <c r="Y9" i="362"/>
  <c r="Z39" i="362"/>
  <c r="J9" i="362"/>
  <c r="Z11" i="362" s="1"/>
  <c r="AT8" i="362"/>
  <c r="AP8" i="362"/>
  <c r="AS8" i="362" s="1"/>
  <c r="AH8" i="362"/>
  <c r="AD8" i="362"/>
  <c r="AF8" i="362" s="1"/>
  <c r="Y8" i="362"/>
  <c r="Z38" i="362"/>
  <c r="J8" i="362"/>
  <c r="Z10" i="362" s="1"/>
  <c r="AT7" i="362"/>
  <c r="AP7" i="362"/>
  <c r="AS7" i="362" s="1"/>
  <c r="Z37" i="362"/>
  <c r="J7" i="362"/>
  <c r="Z9" i="362" s="1"/>
  <c r="AT6" i="362"/>
  <c r="AP6" i="362"/>
  <c r="AS6" i="362" s="1"/>
  <c r="Z36" i="362"/>
  <c r="J6" i="362"/>
  <c r="Z8" i="362" s="1"/>
  <c r="C5" i="362"/>
  <c r="Y78" i="361"/>
  <c r="Y77" i="361"/>
  <c r="Y76" i="361"/>
  <c r="AH75" i="361"/>
  <c r="AD75" i="361"/>
  <c r="Y75" i="361"/>
  <c r="AH74" i="361"/>
  <c r="AD74" i="361"/>
  <c r="Y74" i="361"/>
  <c r="AH73" i="361"/>
  <c r="AD73" i="361"/>
  <c r="Y73" i="361"/>
  <c r="AH72" i="361"/>
  <c r="AD72" i="361"/>
  <c r="Y72" i="361"/>
  <c r="AH71" i="361"/>
  <c r="AD71" i="361"/>
  <c r="Y71" i="361"/>
  <c r="AH70" i="361"/>
  <c r="AD70" i="361"/>
  <c r="Y70" i="361"/>
  <c r="AH69" i="361"/>
  <c r="AD69" i="361"/>
  <c r="Y69" i="361"/>
  <c r="AH68" i="361"/>
  <c r="AD68" i="361"/>
  <c r="AF68" i="361" s="1"/>
  <c r="Y68" i="361"/>
  <c r="AH67" i="361"/>
  <c r="AD67" i="361"/>
  <c r="AF67" i="361" s="1"/>
  <c r="Y67" i="361"/>
  <c r="AH66" i="361"/>
  <c r="AD66" i="361"/>
  <c r="AF66" i="361" s="1"/>
  <c r="Y66" i="361"/>
  <c r="Y65" i="361"/>
  <c r="Y64" i="361"/>
  <c r="Y63" i="361"/>
  <c r="AH62" i="361"/>
  <c r="AD62" i="361"/>
  <c r="AF62" i="361" s="1"/>
  <c r="Y62" i="361"/>
  <c r="AH61" i="361"/>
  <c r="AD61" i="361"/>
  <c r="AF61" i="361" s="1"/>
  <c r="Y61" i="361"/>
  <c r="AH60" i="361"/>
  <c r="AD60" i="361"/>
  <c r="AF60" i="361" s="1"/>
  <c r="Y60" i="361"/>
  <c r="AH59" i="361"/>
  <c r="AD59" i="361"/>
  <c r="AF59" i="361" s="1"/>
  <c r="Y59" i="361"/>
  <c r="AH58" i="361"/>
  <c r="AD58" i="361"/>
  <c r="Y58" i="361"/>
  <c r="AH57" i="361"/>
  <c r="AD57" i="361"/>
  <c r="Y57" i="361"/>
  <c r="AH56" i="361"/>
  <c r="AD56" i="361"/>
  <c r="Y56" i="361"/>
  <c r="AH55" i="361"/>
  <c r="AD55" i="361"/>
  <c r="Y55" i="361"/>
  <c r="AH54" i="361"/>
  <c r="AD54" i="361"/>
  <c r="AF54" i="361" s="1"/>
  <c r="Y54" i="361"/>
  <c r="AH53" i="361"/>
  <c r="AD53" i="361"/>
  <c r="AF53" i="361" s="1"/>
  <c r="Y53" i="361"/>
  <c r="AH52" i="361"/>
  <c r="AD52" i="361"/>
  <c r="AF52" i="361" s="1"/>
  <c r="Y52" i="361"/>
  <c r="AH51" i="361"/>
  <c r="AD51" i="361"/>
  <c r="AF51" i="361" s="1"/>
  <c r="Y51" i="361"/>
  <c r="AH50" i="361"/>
  <c r="AD50" i="361"/>
  <c r="AF50" i="361" s="1"/>
  <c r="Y50" i="361"/>
  <c r="AH49" i="361"/>
  <c r="AD49" i="361"/>
  <c r="AF49" i="361" s="1"/>
  <c r="Y49" i="361"/>
  <c r="AH48" i="361"/>
  <c r="AD48" i="361"/>
  <c r="AF48" i="361" s="1"/>
  <c r="Y48" i="361"/>
  <c r="AH47" i="361"/>
  <c r="AD47" i="361"/>
  <c r="AF47" i="361" s="1"/>
  <c r="Y47" i="361"/>
  <c r="AR46" i="361"/>
  <c r="AQ46" i="361"/>
  <c r="AH46" i="361"/>
  <c r="AD46" i="361"/>
  <c r="AF46" i="361" s="1"/>
  <c r="Y46" i="361"/>
  <c r="AR45" i="361"/>
  <c r="AQ45" i="361"/>
  <c r="AH45" i="361"/>
  <c r="AD45" i="361"/>
  <c r="AF45" i="361" s="1"/>
  <c r="Y45" i="361"/>
  <c r="AR44" i="361"/>
  <c r="AQ44" i="361"/>
  <c r="AH44" i="361"/>
  <c r="AD44" i="361"/>
  <c r="AF44" i="361" s="1"/>
  <c r="Y44" i="361"/>
  <c r="AR43" i="361"/>
  <c r="AQ43" i="361"/>
  <c r="AH43" i="361"/>
  <c r="AD43" i="361"/>
  <c r="AF43" i="361" s="1"/>
  <c r="Y43" i="361"/>
  <c r="AR42" i="361"/>
  <c r="AQ42" i="361"/>
  <c r="AH42" i="361"/>
  <c r="AD42" i="361"/>
  <c r="AF42" i="361" s="1"/>
  <c r="Y42" i="361"/>
  <c r="AR41" i="361"/>
  <c r="AQ41" i="361"/>
  <c r="AH41" i="361"/>
  <c r="AD41" i="361"/>
  <c r="AF41" i="361" s="1"/>
  <c r="Y41" i="361"/>
  <c r="AR40" i="361"/>
  <c r="AQ40" i="361"/>
  <c r="AH40" i="361"/>
  <c r="AD40" i="361"/>
  <c r="AF40" i="361" s="1"/>
  <c r="Y40" i="361"/>
  <c r="AH39" i="361"/>
  <c r="AD39" i="361"/>
  <c r="AF39" i="361" s="1"/>
  <c r="Y39" i="361"/>
  <c r="C39" i="361"/>
  <c r="Y38" i="361"/>
  <c r="Y37" i="361"/>
  <c r="AR36" i="361"/>
  <c r="Y36" i="361"/>
  <c r="C36" i="361"/>
  <c r="AR35" i="361"/>
  <c r="AH35" i="361"/>
  <c r="AD35" i="361"/>
  <c r="Y35" i="361"/>
  <c r="AR34" i="361"/>
  <c r="AH34" i="361"/>
  <c r="AD34" i="361"/>
  <c r="Y34" i="361"/>
  <c r="AR33" i="361"/>
  <c r="AH33" i="361"/>
  <c r="AD33" i="361"/>
  <c r="Y33" i="361"/>
  <c r="J33" i="361"/>
  <c r="Z35" i="361" s="1"/>
  <c r="AR32" i="361"/>
  <c r="AH32" i="361"/>
  <c r="AD32" i="361"/>
  <c r="Y32" i="361"/>
  <c r="J32" i="361"/>
  <c r="Z34" i="361" s="1"/>
  <c r="AR31" i="361"/>
  <c r="AH31" i="361"/>
  <c r="AD31" i="361"/>
  <c r="Y31" i="361"/>
  <c r="J31" i="361"/>
  <c r="Z33" i="361" s="1"/>
  <c r="AR30" i="361"/>
  <c r="AH30" i="361"/>
  <c r="AD30" i="361"/>
  <c r="Y30" i="361"/>
  <c r="J30" i="361"/>
  <c r="Z32" i="361" s="1"/>
  <c r="AH29" i="361"/>
  <c r="AD29" i="361"/>
  <c r="Y29" i="361"/>
  <c r="J29" i="361"/>
  <c r="Z31" i="361" s="1"/>
  <c r="AH28" i="361"/>
  <c r="AD28" i="361"/>
  <c r="Y28" i="361"/>
  <c r="Z58" i="361"/>
  <c r="J28" i="361"/>
  <c r="Z30" i="361" s="1"/>
  <c r="AH27" i="361"/>
  <c r="AD27" i="361"/>
  <c r="Y27" i="361"/>
  <c r="Z57" i="361"/>
  <c r="J27" i="361"/>
  <c r="Z29" i="361" s="1"/>
  <c r="AT26" i="361"/>
  <c r="AP26" i="361"/>
  <c r="AS26" i="361" s="1"/>
  <c r="AH26" i="361"/>
  <c r="AD26" i="361"/>
  <c r="Y26" i="361"/>
  <c r="Z56" i="361"/>
  <c r="J26" i="361"/>
  <c r="Z28" i="361" s="1"/>
  <c r="AT25" i="361"/>
  <c r="AP25" i="361"/>
  <c r="AS25" i="361" s="1"/>
  <c r="AH25" i="361"/>
  <c r="AD25" i="361"/>
  <c r="Y25" i="361"/>
  <c r="Z55" i="361"/>
  <c r="J25" i="361"/>
  <c r="Z27" i="361" s="1"/>
  <c r="AT24" i="361"/>
  <c r="AP24" i="361"/>
  <c r="AS24" i="361" s="1"/>
  <c r="AH24" i="361"/>
  <c r="AD24" i="361"/>
  <c r="Y24" i="361"/>
  <c r="Z54" i="361"/>
  <c r="J24" i="361"/>
  <c r="Z26" i="361" s="1"/>
  <c r="AT23" i="361"/>
  <c r="AP23" i="361"/>
  <c r="AS23" i="361" s="1"/>
  <c r="AH23" i="361"/>
  <c r="AD23" i="361"/>
  <c r="AF23" i="361" s="1"/>
  <c r="Y23" i="361"/>
  <c r="Z53" i="361"/>
  <c r="J23" i="361"/>
  <c r="Z25" i="361" s="1"/>
  <c r="AT22" i="361"/>
  <c r="AP22" i="361"/>
  <c r="AS22" i="361" s="1"/>
  <c r="AH22" i="361"/>
  <c r="AD22" i="361"/>
  <c r="AF22" i="361" s="1"/>
  <c r="Y22" i="361"/>
  <c r="Z52" i="361"/>
  <c r="J22" i="361"/>
  <c r="Z24" i="361" s="1"/>
  <c r="AT21" i="361"/>
  <c r="AP21" i="361"/>
  <c r="AS21" i="361" s="1"/>
  <c r="AH21" i="361"/>
  <c r="AD21" i="361"/>
  <c r="AF21" i="361" s="1"/>
  <c r="Y21" i="361"/>
  <c r="Z51" i="361"/>
  <c r="J21" i="361"/>
  <c r="Z23" i="361" s="1"/>
  <c r="AT20" i="361"/>
  <c r="AP20" i="361"/>
  <c r="AS20" i="361" s="1"/>
  <c r="AH20" i="361"/>
  <c r="AD20" i="361"/>
  <c r="AF20" i="361" s="1"/>
  <c r="Y20" i="361"/>
  <c r="Z50" i="361"/>
  <c r="J20" i="361"/>
  <c r="Z22" i="361" s="1"/>
  <c r="AT19" i="361"/>
  <c r="AP19" i="361"/>
  <c r="AS19" i="361" s="1"/>
  <c r="AH19" i="361"/>
  <c r="AD19" i="361"/>
  <c r="AF19" i="361" s="1"/>
  <c r="Y19" i="361"/>
  <c r="Z49" i="361"/>
  <c r="J19" i="361"/>
  <c r="Z21" i="361" s="1"/>
  <c r="AT18" i="361"/>
  <c r="AP18" i="361"/>
  <c r="AS18" i="361" s="1"/>
  <c r="AH18" i="361"/>
  <c r="AD18" i="361"/>
  <c r="AF18" i="361" s="1"/>
  <c r="Y18" i="361"/>
  <c r="Z48" i="361"/>
  <c r="J18" i="361"/>
  <c r="Z20" i="361" s="1"/>
  <c r="AT17" i="361"/>
  <c r="AP17" i="361"/>
  <c r="AS17" i="361" s="1"/>
  <c r="AH17" i="361"/>
  <c r="AD17" i="361"/>
  <c r="AF17" i="361" s="1"/>
  <c r="Y17" i="361"/>
  <c r="Z47" i="361"/>
  <c r="J17" i="361"/>
  <c r="Z19" i="361" s="1"/>
  <c r="AT16" i="361"/>
  <c r="AP16" i="361"/>
  <c r="AS16" i="361" s="1"/>
  <c r="AH16" i="361"/>
  <c r="AD16" i="361"/>
  <c r="AF16" i="361" s="1"/>
  <c r="Y16" i="361"/>
  <c r="Z46" i="361"/>
  <c r="J16" i="361"/>
  <c r="Z18" i="361" s="1"/>
  <c r="AT15" i="361"/>
  <c r="AP15" i="361"/>
  <c r="AS15" i="361" s="1"/>
  <c r="AH15" i="361"/>
  <c r="AD15" i="361"/>
  <c r="AF15" i="361" s="1"/>
  <c r="Y15" i="361"/>
  <c r="Z45" i="361"/>
  <c r="J15" i="361"/>
  <c r="Z17" i="361" s="1"/>
  <c r="AT14" i="361"/>
  <c r="AP14" i="361"/>
  <c r="AS14" i="361" s="1"/>
  <c r="AH14" i="361"/>
  <c r="AD14" i="361"/>
  <c r="AF14" i="361" s="1"/>
  <c r="Y14" i="361"/>
  <c r="Z44" i="361"/>
  <c r="J14" i="361"/>
  <c r="Z16" i="361" s="1"/>
  <c r="AT13" i="361"/>
  <c r="AP13" i="361"/>
  <c r="AS13" i="361" s="1"/>
  <c r="AH13" i="361"/>
  <c r="AD13" i="361"/>
  <c r="AF13" i="361" s="1"/>
  <c r="Y13" i="361"/>
  <c r="Z43" i="361"/>
  <c r="J13" i="361"/>
  <c r="Z15" i="361" s="1"/>
  <c r="AT12" i="361"/>
  <c r="AP12" i="361"/>
  <c r="AS12" i="361" s="1"/>
  <c r="AH12" i="361"/>
  <c r="AD12" i="361"/>
  <c r="AF12" i="361" s="1"/>
  <c r="Y12" i="361"/>
  <c r="Z42" i="361"/>
  <c r="J12" i="361"/>
  <c r="Z14" i="361" s="1"/>
  <c r="AT11" i="361"/>
  <c r="AP11" i="361"/>
  <c r="AS11" i="361" s="1"/>
  <c r="AH11" i="361"/>
  <c r="AD11" i="361"/>
  <c r="AF11" i="361" s="1"/>
  <c r="Y11" i="361"/>
  <c r="Z41" i="361"/>
  <c r="J11" i="361"/>
  <c r="Z13" i="361" s="1"/>
  <c r="AT10" i="361"/>
  <c r="AP10" i="361"/>
  <c r="AS10" i="361" s="1"/>
  <c r="AH10" i="361"/>
  <c r="AD10" i="361"/>
  <c r="AF10" i="361" s="1"/>
  <c r="Y10" i="361"/>
  <c r="Z40" i="361"/>
  <c r="J10" i="361"/>
  <c r="Z12" i="361" s="1"/>
  <c r="AT9" i="361"/>
  <c r="AP9" i="361"/>
  <c r="AS9" i="361" s="1"/>
  <c r="AH9" i="361"/>
  <c r="AD9" i="361"/>
  <c r="AF9" i="361" s="1"/>
  <c r="Y9" i="361"/>
  <c r="Z39" i="361"/>
  <c r="J9" i="361"/>
  <c r="Z11" i="361" s="1"/>
  <c r="AT8" i="361"/>
  <c r="AP8" i="361"/>
  <c r="AS8" i="361" s="1"/>
  <c r="AH8" i="361"/>
  <c r="AD8" i="361"/>
  <c r="AF8" i="361" s="1"/>
  <c r="Y8" i="361"/>
  <c r="Z38" i="361"/>
  <c r="J8" i="361"/>
  <c r="Z10" i="361" s="1"/>
  <c r="AT7" i="361"/>
  <c r="AP7" i="361"/>
  <c r="AS7" i="361" s="1"/>
  <c r="Z37" i="361"/>
  <c r="J7" i="361"/>
  <c r="Z9" i="361" s="1"/>
  <c r="AT6" i="361"/>
  <c r="AP6" i="361"/>
  <c r="AS6" i="361" s="1"/>
  <c r="J6" i="361"/>
  <c r="Y78" i="360"/>
  <c r="Y77" i="360"/>
  <c r="Y76" i="360"/>
  <c r="AH75" i="360"/>
  <c r="AD75" i="360"/>
  <c r="Y75" i="360"/>
  <c r="AH74" i="360"/>
  <c r="AD74" i="360"/>
  <c r="Y74" i="360"/>
  <c r="AH73" i="360"/>
  <c r="AD73" i="360"/>
  <c r="Y73" i="360"/>
  <c r="AH72" i="360"/>
  <c r="AD72" i="360"/>
  <c r="Y72" i="360"/>
  <c r="AH71" i="360"/>
  <c r="AD71" i="360"/>
  <c r="Y71" i="360"/>
  <c r="AH70" i="360"/>
  <c r="AD70" i="360"/>
  <c r="Y70" i="360"/>
  <c r="AH69" i="360"/>
  <c r="AD69" i="360"/>
  <c r="AF69" i="360" s="1"/>
  <c r="Y69" i="360"/>
  <c r="AH68" i="360"/>
  <c r="AD68" i="360"/>
  <c r="AF68" i="360" s="1"/>
  <c r="Y68" i="360"/>
  <c r="AH67" i="360"/>
  <c r="AD67" i="360"/>
  <c r="AF67" i="360" s="1"/>
  <c r="Y67" i="360"/>
  <c r="AH66" i="360"/>
  <c r="AD66" i="360"/>
  <c r="AF66" i="360" s="1"/>
  <c r="Y66" i="360"/>
  <c r="Y65" i="360"/>
  <c r="Y64" i="360"/>
  <c r="Y63" i="360"/>
  <c r="AH62" i="360"/>
  <c r="AD62" i="360"/>
  <c r="AF62" i="360" s="1"/>
  <c r="Y62" i="360"/>
  <c r="AH61" i="360"/>
  <c r="AD61" i="360"/>
  <c r="AF61" i="360" s="1"/>
  <c r="Y61" i="360"/>
  <c r="AH60" i="360"/>
  <c r="AD60" i="360"/>
  <c r="AF60" i="360" s="1"/>
  <c r="Y60" i="360"/>
  <c r="AH59" i="360"/>
  <c r="AD59" i="360"/>
  <c r="AF59" i="360" s="1"/>
  <c r="Y59" i="360"/>
  <c r="AH58" i="360"/>
  <c r="AD58" i="360"/>
  <c r="AF58" i="360" s="1"/>
  <c r="Y58" i="360"/>
  <c r="AH57" i="360"/>
  <c r="AD57" i="360"/>
  <c r="Y57" i="360"/>
  <c r="AH56" i="360"/>
  <c r="AD56" i="360"/>
  <c r="Y56" i="360"/>
  <c r="AH55" i="360"/>
  <c r="AD55" i="360"/>
  <c r="Y55" i="360"/>
  <c r="AH54" i="360"/>
  <c r="AD54" i="360"/>
  <c r="Y54" i="360"/>
  <c r="AH53" i="360"/>
  <c r="AD53" i="360"/>
  <c r="AF53" i="360" s="1"/>
  <c r="Y53" i="360"/>
  <c r="AH52" i="360"/>
  <c r="AD52" i="360"/>
  <c r="AF52" i="360" s="1"/>
  <c r="Y52" i="360"/>
  <c r="AH51" i="360"/>
  <c r="AD51" i="360"/>
  <c r="AF51" i="360" s="1"/>
  <c r="Y51" i="360"/>
  <c r="AH50" i="360"/>
  <c r="AD50" i="360"/>
  <c r="AF50" i="360" s="1"/>
  <c r="Y50" i="360"/>
  <c r="AH49" i="360"/>
  <c r="AD49" i="360"/>
  <c r="AF49" i="360" s="1"/>
  <c r="Y49" i="360"/>
  <c r="AH48" i="360"/>
  <c r="AD48" i="360"/>
  <c r="AF48" i="360" s="1"/>
  <c r="Y48" i="360"/>
  <c r="AH47" i="360"/>
  <c r="AD47" i="360"/>
  <c r="AF47" i="360" s="1"/>
  <c r="Y47" i="360"/>
  <c r="AR46" i="360"/>
  <c r="AQ46" i="360"/>
  <c r="AH46" i="360"/>
  <c r="AD46" i="360"/>
  <c r="AF46" i="360" s="1"/>
  <c r="Y46" i="360"/>
  <c r="AR45" i="360"/>
  <c r="AQ45" i="360"/>
  <c r="AH45" i="360"/>
  <c r="AD45" i="360"/>
  <c r="AF45" i="360" s="1"/>
  <c r="Y45" i="360"/>
  <c r="AR44" i="360"/>
  <c r="AQ44" i="360"/>
  <c r="AH44" i="360"/>
  <c r="AD44" i="360"/>
  <c r="AF44" i="360" s="1"/>
  <c r="Y44" i="360"/>
  <c r="AR43" i="360"/>
  <c r="AQ43" i="360"/>
  <c r="AH43" i="360"/>
  <c r="AD43" i="360"/>
  <c r="AF43" i="360" s="1"/>
  <c r="Y43" i="360"/>
  <c r="AR42" i="360"/>
  <c r="AQ42" i="360"/>
  <c r="AH42" i="360"/>
  <c r="AD42" i="360"/>
  <c r="AF42" i="360" s="1"/>
  <c r="Y42" i="360"/>
  <c r="AR41" i="360"/>
  <c r="AQ41" i="360"/>
  <c r="AH41" i="360"/>
  <c r="AD41" i="360"/>
  <c r="AF41" i="360" s="1"/>
  <c r="Y41" i="360"/>
  <c r="AR40" i="360"/>
  <c r="AQ40" i="360"/>
  <c r="AH40" i="360"/>
  <c r="AD40" i="360"/>
  <c r="AF40" i="360" s="1"/>
  <c r="Y40" i="360"/>
  <c r="AH39" i="360"/>
  <c r="AD39" i="360"/>
  <c r="AF39" i="360" s="1"/>
  <c r="Y39" i="360"/>
  <c r="C39" i="360"/>
  <c r="Y38" i="360"/>
  <c r="Y37" i="360"/>
  <c r="AR36" i="360"/>
  <c r="Y36" i="360"/>
  <c r="C36" i="360"/>
  <c r="AR35" i="360"/>
  <c r="AH35" i="360"/>
  <c r="AD35" i="360"/>
  <c r="Y35" i="360"/>
  <c r="AR34" i="360"/>
  <c r="AH34" i="360"/>
  <c r="AD34" i="360"/>
  <c r="Y34" i="360"/>
  <c r="AR33" i="360"/>
  <c r="AH33" i="360"/>
  <c r="AD33" i="360"/>
  <c r="Y33" i="360"/>
  <c r="J33" i="360"/>
  <c r="Z35" i="360" s="1"/>
  <c r="AR32" i="360"/>
  <c r="AH32" i="360"/>
  <c r="AD32" i="360"/>
  <c r="Y32" i="360"/>
  <c r="J32" i="360"/>
  <c r="Z34" i="360" s="1"/>
  <c r="AR31" i="360"/>
  <c r="AH31" i="360"/>
  <c r="AD31" i="360"/>
  <c r="Y31" i="360"/>
  <c r="J31" i="360"/>
  <c r="Z33" i="360" s="1"/>
  <c r="AR30" i="360"/>
  <c r="AH30" i="360"/>
  <c r="AD30" i="360"/>
  <c r="Y30" i="360"/>
  <c r="J30" i="360"/>
  <c r="Z32" i="360" s="1"/>
  <c r="AH29" i="360"/>
  <c r="AD29" i="360"/>
  <c r="Y29" i="360"/>
  <c r="Z59" i="360"/>
  <c r="J29" i="360"/>
  <c r="Z31" i="360" s="1"/>
  <c r="AH28" i="360"/>
  <c r="AD28" i="360"/>
  <c r="Y28" i="360"/>
  <c r="Z58" i="360"/>
  <c r="J28" i="360"/>
  <c r="Z30" i="360" s="1"/>
  <c r="AH27" i="360"/>
  <c r="AD27" i="360"/>
  <c r="Y27" i="360"/>
  <c r="Z57" i="360"/>
  <c r="J27" i="360"/>
  <c r="Z29" i="360" s="1"/>
  <c r="AT26" i="360"/>
  <c r="AP26" i="360"/>
  <c r="AS26" i="360" s="1"/>
  <c r="AH26" i="360"/>
  <c r="AD26" i="360"/>
  <c r="Y26" i="360"/>
  <c r="Z56" i="360"/>
  <c r="J26" i="360"/>
  <c r="Z28" i="360" s="1"/>
  <c r="AT25" i="360"/>
  <c r="AP25" i="360"/>
  <c r="AS25" i="360" s="1"/>
  <c r="AH25" i="360"/>
  <c r="AD25" i="360"/>
  <c r="Y25" i="360"/>
  <c r="Z55" i="360"/>
  <c r="J25" i="360"/>
  <c r="Z27" i="360" s="1"/>
  <c r="AT24" i="360"/>
  <c r="AP24" i="360"/>
  <c r="AS24" i="360" s="1"/>
  <c r="AH24" i="360"/>
  <c r="AD24" i="360"/>
  <c r="Y24" i="360"/>
  <c r="Z54" i="360"/>
  <c r="J24" i="360"/>
  <c r="Z26" i="360" s="1"/>
  <c r="AT23" i="360"/>
  <c r="AP23" i="360"/>
  <c r="AS23" i="360" s="1"/>
  <c r="AH23" i="360"/>
  <c r="AD23" i="360"/>
  <c r="AF23" i="360" s="1"/>
  <c r="Y23" i="360"/>
  <c r="Z53" i="360"/>
  <c r="J23" i="360"/>
  <c r="Z25" i="360" s="1"/>
  <c r="AT22" i="360"/>
  <c r="AP22" i="360"/>
  <c r="AS22" i="360" s="1"/>
  <c r="AH22" i="360"/>
  <c r="AD22" i="360"/>
  <c r="AF22" i="360" s="1"/>
  <c r="Y22" i="360"/>
  <c r="Z52" i="360"/>
  <c r="J22" i="360"/>
  <c r="Z24" i="360" s="1"/>
  <c r="AT21" i="360"/>
  <c r="AP21" i="360"/>
  <c r="AS21" i="360" s="1"/>
  <c r="AH21" i="360"/>
  <c r="AD21" i="360"/>
  <c r="AF21" i="360" s="1"/>
  <c r="Y21" i="360"/>
  <c r="Z51" i="360"/>
  <c r="J21" i="360"/>
  <c r="Z23" i="360" s="1"/>
  <c r="AT20" i="360"/>
  <c r="AP20" i="360"/>
  <c r="AS20" i="360" s="1"/>
  <c r="AH20" i="360"/>
  <c r="AD20" i="360"/>
  <c r="AF20" i="360" s="1"/>
  <c r="Y20" i="360"/>
  <c r="Z50" i="360"/>
  <c r="J20" i="360"/>
  <c r="Z22" i="360" s="1"/>
  <c r="AT19" i="360"/>
  <c r="AP19" i="360"/>
  <c r="AS19" i="360" s="1"/>
  <c r="AH19" i="360"/>
  <c r="AD19" i="360"/>
  <c r="AF19" i="360" s="1"/>
  <c r="Y19" i="360"/>
  <c r="Z49" i="360"/>
  <c r="J19" i="360"/>
  <c r="Z21" i="360" s="1"/>
  <c r="AT18" i="360"/>
  <c r="AP18" i="360"/>
  <c r="AS18" i="360" s="1"/>
  <c r="AH18" i="360"/>
  <c r="AD18" i="360"/>
  <c r="AF18" i="360" s="1"/>
  <c r="Y18" i="360"/>
  <c r="Z48" i="360"/>
  <c r="J18" i="360"/>
  <c r="Z20" i="360" s="1"/>
  <c r="AT17" i="360"/>
  <c r="AP17" i="360"/>
  <c r="AS17" i="360" s="1"/>
  <c r="AH17" i="360"/>
  <c r="AD17" i="360"/>
  <c r="AF17" i="360" s="1"/>
  <c r="Y17" i="360"/>
  <c r="Z47" i="360"/>
  <c r="J17" i="360"/>
  <c r="Z19" i="360" s="1"/>
  <c r="AT16" i="360"/>
  <c r="AP16" i="360"/>
  <c r="AS16" i="360" s="1"/>
  <c r="AH16" i="360"/>
  <c r="AD16" i="360"/>
  <c r="AF16" i="360" s="1"/>
  <c r="Y16" i="360"/>
  <c r="Z46" i="360"/>
  <c r="J16" i="360"/>
  <c r="Z18" i="360" s="1"/>
  <c r="AT15" i="360"/>
  <c r="AP15" i="360"/>
  <c r="AS15" i="360" s="1"/>
  <c r="AH15" i="360"/>
  <c r="AD15" i="360"/>
  <c r="AF15" i="360" s="1"/>
  <c r="Y15" i="360"/>
  <c r="Z45" i="360"/>
  <c r="J15" i="360"/>
  <c r="Z17" i="360" s="1"/>
  <c r="AT14" i="360"/>
  <c r="AP14" i="360"/>
  <c r="AS14" i="360" s="1"/>
  <c r="AH14" i="360"/>
  <c r="AD14" i="360"/>
  <c r="AF14" i="360" s="1"/>
  <c r="Y14" i="360"/>
  <c r="Z44" i="360"/>
  <c r="J14" i="360"/>
  <c r="Z16" i="360" s="1"/>
  <c r="AT13" i="360"/>
  <c r="AP13" i="360"/>
  <c r="AS13" i="360" s="1"/>
  <c r="AH13" i="360"/>
  <c r="AD13" i="360"/>
  <c r="AF13" i="360" s="1"/>
  <c r="Y13" i="360"/>
  <c r="Z43" i="360"/>
  <c r="J13" i="360"/>
  <c r="Z15" i="360" s="1"/>
  <c r="AT12" i="360"/>
  <c r="AP12" i="360"/>
  <c r="AS12" i="360" s="1"/>
  <c r="AH12" i="360"/>
  <c r="AD12" i="360"/>
  <c r="AF12" i="360" s="1"/>
  <c r="Y12" i="360"/>
  <c r="Z42" i="360"/>
  <c r="J12" i="360"/>
  <c r="Z14" i="360" s="1"/>
  <c r="AT11" i="360"/>
  <c r="AP11" i="360"/>
  <c r="AS11" i="360" s="1"/>
  <c r="AH11" i="360"/>
  <c r="AD11" i="360"/>
  <c r="AF11" i="360" s="1"/>
  <c r="Y11" i="360"/>
  <c r="Z41" i="360"/>
  <c r="J11" i="360"/>
  <c r="Z13" i="360" s="1"/>
  <c r="AT10" i="360"/>
  <c r="AP10" i="360"/>
  <c r="AS10" i="360" s="1"/>
  <c r="AH10" i="360"/>
  <c r="AD10" i="360"/>
  <c r="AF10" i="360" s="1"/>
  <c r="Y10" i="360"/>
  <c r="Z40" i="360"/>
  <c r="J10" i="360"/>
  <c r="Z12" i="360" s="1"/>
  <c r="AT9" i="360"/>
  <c r="AP9" i="360"/>
  <c r="AS9" i="360" s="1"/>
  <c r="AH9" i="360"/>
  <c r="AD9" i="360"/>
  <c r="AF9" i="360" s="1"/>
  <c r="Y9" i="360"/>
  <c r="Z39" i="360"/>
  <c r="J9" i="360"/>
  <c r="Z11" i="360" s="1"/>
  <c r="AT8" i="360"/>
  <c r="AP8" i="360"/>
  <c r="AS8" i="360" s="1"/>
  <c r="AH8" i="360"/>
  <c r="AD8" i="360"/>
  <c r="AF8" i="360" s="1"/>
  <c r="Y8" i="360"/>
  <c r="Z38" i="360"/>
  <c r="J8" i="360"/>
  <c r="Z10" i="360" s="1"/>
  <c r="AT7" i="360"/>
  <c r="AP7" i="360"/>
  <c r="AS7" i="360" s="1"/>
  <c r="Z37" i="360"/>
  <c r="J7" i="360"/>
  <c r="Z9" i="360" s="1"/>
  <c r="AT6" i="360"/>
  <c r="AP6" i="360"/>
  <c r="AS6" i="360" s="1"/>
  <c r="Z36" i="360"/>
  <c r="J6" i="360"/>
  <c r="C5" i="360"/>
  <c r="Y78" i="359"/>
  <c r="Y77" i="359"/>
  <c r="Y76" i="359"/>
  <c r="AH75" i="359"/>
  <c r="AD75" i="359"/>
  <c r="AF75" i="359" s="1"/>
  <c r="Y75" i="359"/>
  <c r="AH74" i="359"/>
  <c r="AD74" i="359"/>
  <c r="AF74" i="359" s="1"/>
  <c r="Y74" i="359"/>
  <c r="AH73" i="359"/>
  <c r="AD73" i="359"/>
  <c r="AF73" i="359" s="1"/>
  <c r="Y73" i="359"/>
  <c r="AH72" i="359"/>
  <c r="AD72" i="359"/>
  <c r="AF72" i="359" s="1"/>
  <c r="Y72" i="359"/>
  <c r="AH71" i="359"/>
  <c r="AD71" i="359"/>
  <c r="AF71" i="359" s="1"/>
  <c r="Y71" i="359"/>
  <c r="AH70" i="359"/>
  <c r="AD70" i="359"/>
  <c r="AF70" i="359" s="1"/>
  <c r="Y70" i="359"/>
  <c r="AH69" i="359"/>
  <c r="AD69" i="359"/>
  <c r="AF69" i="359" s="1"/>
  <c r="Y69" i="359"/>
  <c r="AH68" i="359"/>
  <c r="AD68" i="359"/>
  <c r="AF68" i="359" s="1"/>
  <c r="Y68" i="359"/>
  <c r="AH67" i="359"/>
  <c r="AD67" i="359"/>
  <c r="AF67" i="359" s="1"/>
  <c r="Y67" i="359"/>
  <c r="AH66" i="359"/>
  <c r="AD66" i="359"/>
  <c r="AF66" i="359" s="1"/>
  <c r="Y66" i="359"/>
  <c r="Y65" i="359"/>
  <c r="Y64" i="359"/>
  <c r="Y63" i="359"/>
  <c r="AH62" i="359"/>
  <c r="AD62" i="359"/>
  <c r="AF62" i="359" s="1"/>
  <c r="Y62" i="359"/>
  <c r="AH61" i="359"/>
  <c r="AD61" i="359"/>
  <c r="AF61" i="359" s="1"/>
  <c r="Y61" i="359"/>
  <c r="AH60" i="359"/>
  <c r="AD60" i="359"/>
  <c r="AF60" i="359" s="1"/>
  <c r="Y60" i="359"/>
  <c r="AH59" i="359"/>
  <c r="AD59" i="359"/>
  <c r="AF59" i="359" s="1"/>
  <c r="Y59" i="359"/>
  <c r="AH58" i="359"/>
  <c r="AD58" i="359"/>
  <c r="AF58" i="359" s="1"/>
  <c r="Y58" i="359"/>
  <c r="AH57" i="359"/>
  <c r="AD57" i="359"/>
  <c r="AF57" i="359" s="1"/>
  <c r="Y57" i="359"/>
  <c r="AH56" i="359"/>
  <c r="AD56" i="359"/>
  <c r="AF56" i="359" s="1"/>
  <c r="Y56" i="359"/>
  <c r="AH55" i="359"/>
  <c r="AD55" i="359"/>
  <c r="AF55" i="359" s="1"/>
  <c r="Y55" i="359"/>
  <c r="AH54" i="359"/>
  <c r="AD54" i="359"/>
  <c r="AF54" i="359" s="1"/>
  <c r="Y54" i="359"/>
  <c r="AH53" i="359"/>
  <c r="AD53" i="359"/>
  <c r="AF53" i="359" s="1"/>
  <c r="Y53" i="359"/>
  <c r="AH52" i="359"/>
  <c r="AD52" i="359"/>
  <c r="AF52" i="359" s="1"/>
  <c r="Y52" i="359"/>
  <c r="AH51" i="359"/>
  <c r="AD51" i="359"/>
  <c r="AF51" i="359" s="1"/>
  <c r="Y51" i="359"/>
  <c r="AH50" i="359"/>
  <c r="AD50" i="359"/>
  <c r="AF50" i="359" s="1"/>
  <c r="Y50" i="359"/>
  <c r="AH49" i="359"/>
  <c r="AD49" i="359"/>
  <c r="AF49" i="359" s="1"/>
  <c r="Y49" i="359"/>
  <c r="AH48" i="359"/>
  <c r="AD48" i="359"/>
  <c r="AF48" i="359" s="1"/>
  <c r="Y48" i="359"/>
  <c r="AH47" i="359"/>
  <c r="AD47" i="359"/>
  <c r="AF47" i="359" s="1"/>
  <c r="Y47" i="359"/>
  <c r="AR46" i="359"/>
  <c r="AQ46" i="359"/>
  <c r="AH46" i="359"/>
  <c r="AD46" i="359"/>
  <c r="AF46" i="359" s="1"/>
  <c r="Y46" i="359"/>
  <c r="AR45" i="359"/>
  <c r="AQ45" i="359"/>
  <c r="AH45" i="359"/>
  <c r="AD45" i="359"/>
  <c r="AF45" i="359" s="1"/>
  <c r="Y45" i="359"/>
  <c r="AR44" i="359"/>
  <c r="AQ44" i="359"/>
  <c r="AH44" i="359"/>
  <c r="AD44" i="359"/>
  <c r="AF44" i="359" s="1"/>
  <c r="Y44" i="359"/>
  <c r="AR43" i="359"/>
  <c r="AQ43" i="359"/>
  <c r="AH43" i="359"/>
  <c r="AD43" i="359"/>
  <c r="AF43" i="359" s="1"/>
  <c r="Y43" i="359"/>
  <c r="AR42" i="359"/>
  <c r="AQ42" i="359"/>
  <c r="AH42" i="359"/>
  <c r="AD42" i="359"/>
  <c r="AF42" i="359" s="1"/>
  <c r="Y42" i="359"/>
  <c r="AR41" i="359"/>
  <c r="AQ41" i="359"/>
  <c r="AH41" i="359"/>
  <c r="AD41" i="359"/>
  <c r="AF41" i="359" s="1"/>
  <c r="Y41" i="359"/>
  <c r="AR40" i="359"/>
  <c r="AQ40" i="359"/>
  <c r="AS40" i="359" s="1"/>
  <c r="AH40" i="359"/>
  <c r="AD40" i="359"/>
  <c r="AF40" i="359" s="1"/>
  <c r="Y40" i="359"/>
  <c r="AH39" i="359"/>
  <c r="AD39" i="359"/>
  <c r="AF39" i="359" s="1"/>
  <c r="Y39" i="359"/>
  <c r="C39" i="359"/>
  <c r="Y38" i="359"/>
  <c r="Y37" i="359"/>
  <c r="AR36" i="359"/>
  <c r="Y36" i="359"/>
  <c r="C36" i="359"/>
  <c r="AR35" i="359"/>
  <c r="AH35" i="359"/>
  <c r="AD35" i="359"/>
  <c r="AF35" i="359" s="1"/>
  <c r="Y35" i="359"/>
  <c r="AR34" i="359"/>
  <c r="AH34" i="359"/>
  <c r="AD34" i="359"/>
  <c r="AF34" i="359" s="1"/>
  <c r="Y34" i="359"/>
  <c r="AR33" i="359"/>
  <c r="AH33" i="359"/>
  <c r="AD33" i="359"/>
  <c r="AF33" i="359" s="1"/>
  <c r="Y33" i="359"/>
  <c r="J33" i="359"/>
  <c r="Z35" i="359" s="1"/>
  <c r="AR32" i="359"/>
  <c r="AH32" i="359"/>
  <c r="AD32" i="359"/>
  <c r="Y32" i="359"/>
  <c r="J32" i="359"/>
  <c r="Z34" i="359" s="1"/>
  <c r="AR31" i="359"/>
  <c r="AH31" i="359"/>
  <c r="AD31" i="359"/>
  <c r="Y31" i="359"/>
  <c r="J31" i="359"/>
  <c r="Z33" i="359" s="1"/>
  <c r="AR30" i="359"/>
  <c r="AH30" i="359"/>
  <c r="AD30" i="359"/>
  <c r="Y30" i="359"/>
  <c r="J30" i="359"/>
  <c r="Z32" i="359" s="1"/>
  <c r="AH29" i="359"/>
  <c r="AD29" i="359"/>
  <c r="Y29" i="359"/>
  <c r="Z59" i="359"/>
  <c r="J29" i="359"/>
  <c r="Z31" i="359" s="1"/>
  <c r="AH28" i="359"/>
  <c r="AD28" i="359"/>
  <c r="Y28" i="359"/>
  <c r="Z58" i="359"/>
  <c r="J28" i="359"/>
  <c r="Z30" i="359" s="1"/>
  <c r="AH27" i="359"/>
  <c r="AD27" i="359"/>
  <c r="Y27" i="359"/>
  <c r="Z57" i="359"/>
  <c r="J27" i="359"/>
  <c r="Z29" i="359" s="1"/>
  <c r="AT26" i="359"/>
  <c r="AP26" i="359"/>
  <c r="AS26" i="359" s="1"/>
  <c r="AH26" i="359"/>
  <c r="AD26" i="359"/>
  <c r="Y26" i="359"/>
  <c r="Z56" i="359"/>
  <c r="J26" i="359"/>
  <c r="Z28" i="359" s="1"/>
  <c r="AT25" i="359"/>
  <c r="AP25" i="359"/>
  <c r="AS25" i="359" s="1"/>
  <c r="AH25" i="359"/>
  <c r="AD25" i="359"/>
  <c r="Y25" i="359"/>
  <c r="Z55" i="359"/>
  <c r="J25" i="359"/>
  <c r="Z27" i="359" s="1"/>
  <c r="AT24" i="359"/>
  <c r="AP24" i="359"/>
  <c r="AS24" i="359" s="1"/>
  <c r="AH24" i="359"/>
  <c r="AD24" i="359"/>
  <c r="AF24" i="359" s="1"/>
  <c r="Y24" i="359"/>
  <c r="Z54" i="359"/>
  <c r="J24" i="359"/>
  <c r="Z26" i="359" s="1"/>
  <c r="AT23" i="359"/>
  <c r="AP23" i="359"/>
  <c r="AS23" i="359" s="1"/>
  <c r="AH23" i="359"/>
  <c r="AD23" i="359"/>
  <c r="AF23" i="359" s="1"/>
  <c r="Y23" i="359"/>
  <c r="Z53" i="359"/>
  <c r="J23" i="359"/>
  <c r="Z25" i="359" s="1"/>
  <c r="AT22" i="359"/>
  <c r="AP22" i="359"/>
  <c r="AS22" i="359" s="1"/>
  <c r="AH22" i="359"/>
  <c r="AD22" i="359"/>
  <c r="AF22" i="359" s="1"/>
  <c r="Y22" i="359"/>
  <c r="Z52" i="359"/>
  <c r="J22" i="359"/>
  <c r="Z24" i="359" s="1"/>
  <c r="AT21" i="359"/>
  <c r="AP21" i="359"/>
  <c r="AS21" i="359" s="1"/>
  <c r="AH21" i="359"/>
  <c r="AD21" i="359"/>
  <c r="AF21" i="359" s="1"/>
  <c r="Y21" i="359"/>
  <c r="Z51" i="359"/>
  <c r="J21" i="359"/>
  <c r="Z23" i="359" s="1"/>
  <c r="AT20" i="359"/>
  <c r="AP20" i="359"/>
  <c r="AS20" i="359" s="1"/>
  <c r="AH20" i="359"/>
  <c r="AD20" i="359"/>
  <c r="AF20" i="359" s="1"/>
  <c r="Y20" i="359"/>
  <c r="Z50" i="359"/>
  <c r="J20" i="359"/>
  <c r="Z22" i="359" s="1"/>
  <c r="AT19" i="359"/>
  <c r="AP19" i="359"/>
  <c r="AS19" i="359" s="1"/>
  <c r="AH19" i="359"/>
  <c r="AD19" i="359"/>
  <c r="AF19" i="359" s="1"/>
  <c r="Y19" i="359"/>
  <c r="Z49" i="359"/>
  <c r="J19" i="359"/>
  <c r="Z21" i="359" s="1"/>
  <c r="AT18" i="359"/>
  <c r="AP18" i="359"/>
  <c r="AS18" i="359" s="1"/>
  <c r="AH18" i="359"/>
  <c r="AD18" i="359"/>
  <c r="AF18" i="359" s="1"/>
  <c r="Y18" i="359"/>
  <c r="Z48" i="359"/>
  <c r="J18" i="359"/>
  <c r="Z20" i="359" s="1"/>
  <c r="AT17" i="359"/>
  <c r="AP17" i="359"/>
  <c r="AS17" i="359" s="1"/>
  <c r="AH17" i="359"/>
  <c r="AD17" i="359"/>
  <c r="AF17" i="359" s="1"/>
  <c r="Y17" i="359"/>
  <c r="Z47" i="359"/>
  <c r="J17" i="359"/>
  <c r="Z19" i="359" s="1"/>
  <c r="AT16" i="359"/>
  <c r="AP16" i="359"/>
  <c r="AS16" i="359" s="1"/>
  <c r="AH16" i="359"/>
  <c r="AD16" i="359"/>
  <c r="AF16" i="359" s="1"/>
  <c r="Y16" i="359"/>
  <c r="Z46" i="359"/>
  <c r="J16" i="359"/>
  <c r="Z18" i="359" s="1"/>
  <c r="AT15" i="359"/>
  <c r="AP15" i="359"/>
  <c r="AS15" i="359" s="1"/>
  <c r="AH15" i="359"/>
  <c r="AD15" i="359"/>
  <c r="AF15" i="359" s="1"/>
  <c r="Y15" i="359"/>
  <c r="Z45" i="359"/>
  <c r="J15" i="359"/>
  <c r="Z17" i="359" s="1"/>
  <c r="AT14" i="359"/>
  <c r="AP14" i="359"/>
  <c r="AS14" i="359" s="1"/>
  <c r="AH14" i="359"/>
  <c r="AD14" i="359"/>
  <c r="AF14" i="359" s="1"/>
  <c r="Y14" i="359"/>
  <c r="Z44" i="359"/>
  <c r="J14" i="359"/>
  <c r="Z16" i="359" s="1"/>
  <c r="AT13" i="359"/>
  <c r="AP13" i="359"/>
  <c r="AS13" i="359" s="1"/>
  <c r="AH13" i="359"/>
  <c r="AD13" i="359"/>
  <c r="AF13" i="359" s="1"/>
  <c r="Y13" i="359"/>
  <c r="Z43" i="359"/>
  <c r="J13" i="359"/>
  <c r="Z15" i="359" s="1"/>
  <c r="AT12" i="359"/>
  <c r="AP12" i="359"/>
  <c r="AS12" i="359" s="1"/>
  <c r="AH12" i="359"/>
  <c r="AD12" i="359"/>
  <c r="AF12" i="359" s="1"/>
  <c r="Y12" i="359"/>
  <c r="Z42" i="359"/>
  <c r="J12" i="359"/>
  <c r="Z14" i="359" s="1"/>
  <c r="AT11" i="359"/>
  <c r="AP11" i="359"/>
  <c r="AS11" i="359" s="1"/>
  <c r="AH11" i="359"/>
  <c r="AD11" i="359"/>
  <c r="AF11" i="359" s="1"/>
  <c r="Y11" i="359"/>
  <c r="Z41" i="359"/>
  <c r="J11" i="359"/>
  <c r="Z13" i="359" s="1"/>
  <c r="AT10" i="359"/>
  <c r="AP10" i="359"/>
  <c r="AS10" i="359" s="1"/>
  <c r="AH10" i="359"/>
  <c r="AD10" i="359"/>
  <c r="AF10" i="359" s="1"/>
  <c r="Y10" i="359"/>
  <c r="Z40" i="359"/>
  <c r="J10" i="359"/>
  <c r="Z12" i="359" s="1"/>
  <c r="AT9" i="359"/>
  <c r="AP9" i="359"/>
  <c r="AS9" i="359" s="1"/>
  <c r="AH9" i="359"/>
  <c r="AD9" i="359"/>
  <c r="AF9" i="359" s="1"/>
  <c r="Y9" i="359"/>
  <c r="Z39" i="359"/>
  <c r="J9" i="359"/>
  <c r="Z11" i="359" s="1"/>
  <c r="AT8" i="359"/>
  <c r="AP8" i="359"/>
  <c r="AS8" i="359" s="1"/>
  <c r="AH8" i="359"/>
  <c r="AD8" i="359"/>
  <c r="AF8" i="359" s="1"/>
  <c r="Y8" i="359"/>
  <c r="Z38" i="359"/>
  <c r="J8" i="359"/>
  <c r="Z10" i="359" s="1"/>
  <c r="AT7" i="359"/>
  <c r="AP7" i="359"/>
  <c r="AS7" i="359" s="1"/>
  <c r="Z37" i="359"/>
  <c r="J7" i="359"/>
  <c r="AT6" i="359"/>
  <c r="AP6" i="359"/>
  <c r="AS6" i="359" s="1"/>
  <c r="J6" i="359"/>
  <c r="Z8" i="359" s="1"/>
  <c r="C5" i="359"/>
  <c r="Y78" i="358"/>
  <c r="Y77" i="358"/>
  <c r="Y76" i="358"/>
  <c r="AH75" i="358"/>
  <c r="AD75" i="358"/>
  <c r="Y75" i="358"/>
  <c r="AH74" i="358"/>
  <c r="AD74" i="358"/>
  <c r="Y74" i="358"/>
  <c r="AH73" i="358"/>
  <c r="AD73" i="358"/>
  <c r="Y73" i="358"/>
  <c r="AH72" i="358"/>
  <c r="AD72" i="358"/>
  <c r="Y72" i="358"/>
  <c r="AH71" i="358"/>
  <c r="AD71" i="358"/>
  <c r="Y71" i="358"/>
  <c r="AH70" i="358"/>
  <c r="AD70" i="358"/>
  <c r="Y70" i="358"/>
  <c r="AH69" i="358"/>
  <c r="AD69" i="358"/>
  <c r="AF69" i="358" s="1"/>
  <c r="Y69" i="358"/>
  <c r="AH68" i="358"/>
  <c r="AD68" i="358"/>
  <c r="AF68" i="358" s="1"/>
  <c r="Y68" i="358"/>
  <c r="AH67" i="358"/>
  <c r="AD67" i="358"/>
  <c r="AF67" i="358" s="1"/>
  <c r="Y67" i="358"/>
  <c r="AH66" i="358"/>
  <c r="AD66" i="358"/>
  <c r="AF66" i="358" s="1"/>
  <c r="Y66" i="358"/>
  <c r="Y65" i="358"/>
  <c r="Y64" i="358"/>
  <c r="Y63" i="358"/>
  <c r="AH62" i="358"/>
  <c r="AD62" i="358"/>
  <c r="AF62" i="358" s="1"/>
  <c r="Y62" i="358"/>
  <c r="AH61" i="358"/>
  <c r="AD61" i="358"/>
  <c r="AF61" i="358" s="1"/>
  <c r="Y61" i="358"/>
  <c r="AH60" i="358"/>
  <c r="AD60" i="358"/>
  <c r="AF60" i="358" s="1"/>
  <c r="Y60" i="358"/>
  <c r="AH59" i="358"/>
  <c r="AD59" i="358"/>
  <c r="AF59" i="358" s="1"/>
  <c r="Y59" i="358"/>
  <c r="AH58" i="358"/>
  <c r="AD58" i="358"/>
  <c r="AF58" i="358" s="1"/>
  <c r="Y58" i="358"/>
  <c r="AH57" i="358"/>
  <c r="AD57" i="358"/>
  <c r="AF57" i="358" s="1"/>
  <c r="Y57" i="358"/>
  <c r="AH56" i="358"/>
  <c r="AD56" i="358"/>
  <c r="AF56" i="358" s="1"/>
  <c r="Y56" i="358"/>
  <c r="AH55" i="358"/>
  <c r="AD55" i="358"/>
  <c r="AF55" i="358" s="1"/>
  <c r="Y55" i="358"/>
  <c r="AH54" i="358"/>
  <c r="AD54" i="358"/>
  <c r="AF54" i="358" s="1"/>
  <c r="Y54" i="358"/>
  <c r="AH53" i="358"/>
  <c r="AD53" i="358"/>
  <c r="AF53" i="358" s="1"/>
  <c r="Y53" i="358"/>
  <c r="AH52" i="358"/>
  <c r="AD52" i="358"/>
  <c r="AF52" i="358" s="1"/>
  <c r="Y52" i="358"/>
  <c r="AH51" i="358"/>
  <c r="AD51" i="358"/>
  <c r="AF51" i="358" s="1"/>
  <c r="Y51" i="358"/>
  <c r="AH50" i="358"/>
  <c r="AD50" i="358"/>
  <c r="AF50" i="358" s="1"/>
  <c r="Y50" i="358"/>
  <c r="AH49" i="358"/>
  <c r="AD49" i="358"/>
  <c r="AF49" i="358" s="1"/>
  <c r="Y49" i="358"/>
  <c r="AH48" i="358"/>
  <c r="AD48" i="358"/>
  <c r="AF48" i="358" s="1"/>
  <c r="Y48" i="358"/>
  <c r="AH47" i="358"/>
  <c r="AD47" i="358"/>
  <c r="AF47" i="358" s="1"/>
  <c r="Y47" i="358"/>
  <c r="AR46" i="358"/>
  <c r="AQ46" i="358"/>
  <c r="AH46" i="358"/>
  <c r="AD46" i="358"/>
  <c r="AF46" i="358" s="1"/>
  <c r="Y46" i="358"/>
  <c r="AR45" i="358"/>
  <c r="AQ45" i="358"/>
  <c r="AH45" i="358"/>
  <c r="AD45" i="358"/>
  <c r="AF45" i="358" s="1"/>
  <c r="Y45" i="358"/>
  <c r="AR44" i="358"/>
  <c r="AQ44" i="358"/>
  <c r="AH44" i="358"/>
  <c r="AD44" i="358"/>
  <c r="AF44" i="358" s="1"/>
  <c r="Y44" i="358"/>
  <c r="AR43" i="358"/>
  <c r="AQ43" i="358"/>
  <c r="AH43" i="358"/>
  <c r="AD43" i="358"/>
  <c r="AF43" i="358" s="1"/>
  <c r="Y43" i="358"/>
  <c r="AR42" i="358"/>
  <c r="AQ42" i="358"/>
  <c r="AH42" i="358"/>
  <c r="AD42" i="358"/>
  <c r="AF42" i="358" s="1"/>
  <c r="Y42" i="358"/>
  <c r="AR41" i="358"/>
  <c r="AQ41" i="358"/>
  <c r="AH41" i="358"/>
  <c r="AD41" i="358"/>
  <c r="AF41" i="358" s="1"/>
  <c r="Y41" i="358"/>
  <c r="AR40" i="358"/>
  <c r="AQ40" i="358"/>
  <c r="AH40" i="358"/>
  <c r="AD40" i="358"/>
  <c r="AF40" i="358" s="1"/>
  <c r="Y40" i="358"/>
  <c r="AH39" i="358"/>
  <c r="AD39" i="358"/>
  <c r="AF39" i="358" s="1"/>
  <c r="Y39" i="358"/>
  <c r="C39" i="358"/>
  <c r="Y38" i="358"/>
  <c r="Y37" i="358"/>
  <c r="AR36" i="358"/>
  <c r="Y36" i="358"/>
  <c r="C36" i="358"/>
  <c r="AR35" i="358"/>
  <c r="AH35" i="358"/>
  <c r="AD35" i="358"/>
  <c r="Y35" i="358"/>
  <c r="AR34" i="358"/>
  <c r="AH34" i="358"/>
  <c r="AD34" i="358"/>
  <c r="Y34" i="358"/>
  <c r="AR33" i="358"/>
  <c r="AH33" i="358"/>
  <c r="AD33" i="358"/>
  <c r="Y33" i="358"/>
  <c r="J33" i="358"/>
  <c r="Z35" i="358" s="1"/>
  <c r="AR32" i="358"/>
  <c r="AH32" i="358"/>
  <c r="AD32" i="358"/>
  <c r="Y32" i="358"/>
  <c r="J32" i="358"/>
  <c r="Z34" i="358" s="1"/>
  <c r="AR31" i="358"/>
  <c r="AH31" i="358"/>
  <c r="AD31" i="358"/>
  <c r="Y31" i="358"/>
  <c r="J31" i="358"/>
  <c r="Z33" i="358" s="1"/>
  <c r="AR30" i="358"/>
  <c r="AH30" i="358"/>
  <c r="AD30" i="358"/>
  <c r="Y30" i="358"/>
  <c r="J30" i="358"/>
  <c r="Z32" i="358" s="1"/>
  <c r="AH29" i="358"/>
  <c r="AD29" i="358"/>
  <c r="Y29" i="358"/>
  <c r="Z59" i="358"/>
  <c r="J29" i="358"/>
  <c r="Z31" i="358" s="1"/>
  <c r="AH28" i="358"/>
  <c r="AD28" i="358"/>
  <c r="Y28" i="358"/>
  <c r="Z58" i="358"/>
  <c r="J28" i="358"/>
  <c r="Z30" i="358" s="1"/>
  <c r="AH27" i="358"/>
  <c r="AD27" i="358"/>
  <c r="Y27" i="358"/>
  <c r="Z57" i="358"/>
  <c r="J27" i="358"/>
  <c r="Z29" i="358" s="1"/>
  <c r="AT26" i="358"/>
  <c r="AP26" i="358"/>
  <c r="AS26" i="358" s="1"/>
  <c r="AH26" i="358"/>
  <c r="AD26" i="358"/>
  <c r="Y26" i="358"/>
  <c r="Z56" i="358"/>
  <c r="J26" i="358"/>
  <c r="Z28" i="358" s="1"/>
  <c r="AT25" i="358"/>
  <c r="AP25" i="358"/>
  <c r="AS25" i="358" s="1"/>
  <c r="AH25" i="358"/>
  <c r="AD25" i="358"/>
  <c r="Y25" i="358"/>
  <c r="Z55" i="358"/>
  <c r="J25" i="358"/>
  <c r="Z27" i="358" s="1"/>
  <c r="AT24" i="358"/>
  <c r="AP24" i="358"/>
  <c r="AS24" i="358" s="1"/>
  <c r="AH24" i="358"/>
  <c r="AD24" i="358"/>
  <c r="Y24" i="358"/>
  <c r="Z54" i="358"/>
  <c r="J24" i="358"/>
  <c r="Z26" i="358" s="1"/>
  <c r="AT23" i="358"/>
  <c r="AP23" i="358"/>
  <c r="AS23" i="358" s="1"/>
  <c r="AH23" i="358"/>
  <c r="AD23" i="358"/>
  <c r="AF23" i="358" s="1"/>
  <c r="Y23" i="358"/>
  <c r="Z53" i="358"/>
  <c r="J23" i="358"/>
  <c r="Z25" i="358" s="1"/>
  <c r="AT22" i="358"/>
  <c r="AP22" i="358"/>
  <c r="AS22" i="358" s="1"/>
  <c r="AH22" i="358"/>
  <c r="AD22" i="358"/>
  <c r="AF22" i="358" s="1"/>
  <c r="Y22" i="358"/>
  <c r="Z52" i="358"/>
  <c r="J22" i="358"/>
  <c r="Z24" i="358" s="1"/>
  <c r="AT21" i="358"/>
  <c r="AP21" i="358"/>
  <c r="AS21" i="358" s="1"/>
  <c r="AH21" i="358"/>
  <c r="AD21" i="358"/>
  <c r="AF21" i="358" s="1"/>
  <c r="Y21" i="358"/>
  <c r="Z51" i="358"/>
  <c r="J21" i="358"/>
  <c r="Z23" i="358" s="1"/>
  <c r="AT20" i="358"/>
  <c r="AP20" i="358"/>
  <c r="AS20" i="358" s="1"/>
  <c r="AH20" i="358"/>
  <c r="AD20" i="358"/>
  <c r="AF20" i="358" s="1"/>
  <c r="Y20" i="358"/>
  <c r="Z50" i="358"/>
  <c r="J20" i="358"/>
  <c r="Z22" i="358" s="1"/>
  <c r="AT19" i="358"/>
  <c r="AP19" i="358"/>
  <c r="AS19" i="358" s="1"/>
  <c r="AH19" i="358"/>
  <c r="AD19" i="358"/>
  <c r="AF19" i="358" s="1"/>
  <c r="Y19" i="358"/>
  <c r="Z49" i="358"/>
  <c r="J19" i="358"/>
  <c r="Z21" i="358" s="1"/>
  <c r="AT18" i="358"/>
  <c r="AP18" i="358"/>
  <c r="AS18" i="358" s="1"/>
  <c r="AH18" i="358"/>
  <c r="AD18" i="358"/>
  <c r="AF18" i="358" s="1"/>
  <c r="Y18" i="358"/>
  <c r="Z48" i="358"/>
  <c r="J18" i="358"/>
  <c r="Z20" i="358" s="1"/>
  <c r="AT17" i="358"/>
  <c r="AP17" i="358"/>
  <c r="AS17" i="358" s="1"/>
  <c r="AH17" i="358"/>
  <c r="AD17" i="358"/>
  <c r="AF17" i="358" s="1"/>
  <c r="Y17" i="358"/>
  <c r="Z47" i="358"/>
  <c r="J17" i="358"/>
  <c r="Z19" i="358" s="1"/>
  <c r="AT16" i="358"/>
  <c r="AP16" i="358"/>
  <c r="AS16" i="358" s="1"/>
  <c r="AH16" i="358"/>
  <c r="AD16" i="358"/>
  <c r="AF16" i="358" s="1"/>
  <c r="Y16" i="358"/>
  <c r="Z46" i="358"/>
  <c r="J16" i="358"/>
  <c r="Z18" i="358" s="1"/>
  <c r="AT15" i="358"/>
  <c r="AP15" i="358"/>
  <c r="AS15" i="358" s="1"/>
  <c r="AH15" i="358"/>
  <c r="AD15" i="358"/>
  <c r="AF15" i="358" s="1"/>
  <c r="Y15" i="358"/>
  <c r="Z45" i="358"/>
  <c r="J15" i="358"/>
  <c r="Z17" i="358" s="1"/>
  <c r="AT14" i="358"/>
  <c r="AP14" i="358"/>
  <c r="AS14" i="358" s="1"/>
  <c r="AH14" i="358"/>
  <c r="AD14" i="358"/>
  <c r="AF14" i="358" s="1"/>
  <c r="Y14" i="358"/>
  <c r="Z44" i="358"/>
  <c r="J14" i="358"/>
  <c r="Z16" i="358" s="1"/>
  <c r="AT13" i="358"/>
  <c r="AP13" i="358"/>
  <c r="AS13" i="358" s="1"/>
  <c r="AH13" i="358"/>
  <c r="AD13" i="358"/>
  <c r="AF13" i="358" s="1"/>
  <c r="Y13" i="358"/>
  <c r="Z43" i="358"/>
  <c r="J13" i="358"/>
  <c r="Z15" i="358" s="1"/>
  <c r="AT12" i="358"/>
  <c r="AP12" i="358"/>
  <c r="AS12" i="358" s="1"/>
  <c r="AH12" i="358"/>
  <c r="AD12" i="358"/>
  <c r="AF12" i="358" s="1"/>
  <c r="Y12" i="358"/>
  <c r="Z42" i="358"/>
  <c r="J12" i="358"/>
  <c r="Z14" i="358" s="1"/>
  <c r="AT11" i="358"/>
  <c r="AP11" i="358"/>
  <c r="AS11" i="358" s="1"/>
  <c r="AH11" i="358"/>
  <c r="AD11" i="358"/>
  <c r="AF11" i="358" s="1"/>
  <c r="Y11" i="358"/>
  <c r="Z41" i="358"/>
  <c r="J11" i="358"/>
  <c r="Z13" i="358" s="1"/>
  <c r="AT10" i="358"/>
  <c r="AP10" i="358"/>
  <c r="AS10" i="358" s="1"/>
  <c r="AH10" i="358"/>
  <c r="AD10" i="358"/>
  <c r="AF10" i="358" s="1"/>
  <c r="Y10" i="358"/>
  <c r="Z40" i="358"/>
  <c r="J10" i="358"/>
  <c r="Z12" i="358" s="1"/>
  <c r="AT9" i="358"/>
  <c r="AP9" i="358"/>
  <c r="AS9" i="358" s="1"/>
  <c r="AH9" i="358"/>
  <c r="AD9" i="358"/>
  <c r="AF9" i="358" s="1"/>
  <c r="Y9" i="358"/>
  <c r="Z39" i="358"/>
  <c r="J9" i="358"/>
  <c r="Z11" i="358" s="1"/>
  <c r="AT8" i="358"/>
  <c r="AP8" i="358"/>
  <c r="AS8" i="358" s="1"/>
  <c r="AH8" i="358"/>
  <c r="AD8" i="358"/>
  <c r="AF8" i="358" s="1"/>
  <c r="Y8" i="358"/>
  <c r="Z38" i="358"/>
  <c r="J8" i="358"/>
  <c r="Z10" i="358" s="1"/>
  <c r="AT7" i="358"/>
  <c r="AP7" i="358"/>
  <c r="AS7" i="358" s="1"/>
  <c r="Z37" i="358"/>
  <c r="J7" i="358"/>
  <c r="Z9" i="358" s="1"/>
  <c r="AT6" i="358"/>
  <c r="AP6" i="358"/>
  <c r="AS6" i="358" s="1"/>
  <c r="J6" i="358"/>
  <c r="Z8" i="358" s="1"/>
  <c r="C5" i="358"/>
  <c r="Y78" i="357"/>
  <c r="Y77" i="357"/>
  <c r="Y76" i="357"/>
  <c r="AH75" i="357"/>
  <c r="AD75" i="357"/>
  <c r="Y75" i="357"/>
  <c r="AH74" i="357"/>
  <c r="AD74" i="357"/>
  <c r="Y74" i="357"/>
  <c r="AH73" i="357"/>
  <c r="AD73" i="357"/>
  <c r="Y73" i="357"/>
  <c r="AH72" i="357"/>
  <c r="AD72" i="357"/>
  <c r="Y72" i="357"/>
  <c r="AH71" i="357"/>
  <c r="AD71" i="357"/>
  <c r="Y71" i="357"/>
  <c r="AH70" i="357"/>
  <c r="AD70" i="357"/>
  <c r="Y70" i="357"/>
  <c r="AH69" i="357"/>
  <c r="AD69" i="357"/>
  <c r="Y69" i="357"/>
  <c r="AH68" i="357"/>
  <c r="AD68" i="357"/>
  <c r="Y68" i="357"/>
  <c r="AH67" i="357"/>
  <c r="AD67" i="357"/>
  <c r="Y67" i="357"/>
  <c r="AH66" i="357"/>
  <c r="AD66" i="357"/>
  <c r="Y66" i="357"/>
  <c r="Y65" i="357"/>
  <c r="Y64" i="357"/>
  <c r="Y63" i="357"/>
  <c r="AH62" i="357"/>
  <c r="AD62" i="357"/>
  <c r="AF62" i="357" s="1"/>
  <c r="Y62" i="357"/>
  <c r="AH61" i="357"/>
  <c r="AD61" i="357"/>
  <c r="AF61" i="357" s="1"/>
  <c r="Y61" i="357"/>
  <c r="AH60" i="357"/>
  <c r="AD60" i="357"/>
  <c r="AF60" i="357" s="1"/>
  <c r="Y60" i="357"/>
  <c r="AH59" i="357"/>
  <c r="AD59" i="357"/>
  <c r="Y59" i="357"/>
  <c r="AH58" i="357"/>
  <c r="AD58" i="357"/>
  <c r="Y58" i="357"/>
  <c r="AH57" i="357"/>
  <c r="AD57" i="357"/>
  <c r="Y57" i="357"/>
  <c r="AH56" i="357"/>
  <c r="AD56" i="357"/>
  <c r="Y56" i="357"/>
  <c r="AH55" i="357"/>
  <c r="AD55" i="357"/>
  <c r="Y55" i="357"/>
  <c r="AH54" i="357"/>
  <c r="AD54" i="357"/>
  <c r="Y54" i="357"/>
  <c r="AH53" i="357"/>
  <c r="AD53" i="357"/>
  <c r="Y53" i="357"/>
  <c r="AH52" i="357"/>
  <c r="AD52" i="357"/>
  <c r="AF52" i="357" s="1"/>
  <c r="Y52" i="357"/>
  <c r="AH51" i="357"/>
  <c r="AD51" i="357"/>
  <c r="AF51" i="357" s="1"/>
  <c r="Y51" i="357"/>
  <c r="AH50" i="357"/>
  <c r="AD50" i="357"/>
  <c r="AF50" i="357" s="1"/>
  <c r="Y50" i="357"/>
  <c r="AH49" i="357"/>
  <c r="AD49" i="357"/>
  <c r="AF49" i="357" s="1"/>
  <c r="Y49" i="357"/>
  <c r="AH48" i="357"/>
  <c r="AD48" i="357"/>
  <c r="AF48" i="357" s="1"/>
  <c r="Y48" i="357"/>
  <c r="AH47" i="357"/>
  <c r="AD47" i="357"/>
  <c r="AF47" i="357" s="1"/>
  <c r="Y47" i="357"/>
  <c r="AR46" i="357"/>
  <c r="AQ46" i="357"/>
  <c r="AH46" i="357"/>
  <c r="AD46" i="357"/>
  <c r="AF46" i="357" s="1"/>
  <c r="Y46" i="357"/>
  <c r="AR45" i="357"/>
  <c r="AQ45" i="357"/>
  <c r="AH45" i="357"/>
  <c r="AD45" i="357"/>
  <c r="AF45" i="357" s="1"/>
  <c r="Y45" i="357"/>
  <c r="AR44" i="357"/>
  <c r="AQ44" i="357"/>
  <c r="AH44" i="357"/>
  <c r="AD44" i="357"/>
  <c r="AF44" i="357" s="1"/>
  <c r="Y44" i="357"/>
  <c r="AR43" i="357"/>
  <c r="AQ43" i="357"/>
  <c r="AH43" i="357"/>
  <c r="AD43" i="357"/>
  <c r="AF43" i="357" s="1"/>
  <c r="Y43" i="357"/>
  <c r="AR42" i="357"/>
  <c r="AQ42" i="357"/>
  <c r="AH42" i="357"/>
  <c r="AD42" i="357"/>
  <c r="AF42" i="357" s="1"/>
  <c r="Y42" i="357"/>
  <c r="AR41" i="357"/>
  <c r="AQ41" i="357"/>
  <c r="AH41" i="357"/>
  <c r="AD41" i="357"/>
  <c r="AF41" i="357" s="1"/>
  <c r="Y41" i="357"/>
  <c r="AR40" i="357"/>
  <c r="AQ40" i="357"/>
  <c r="AS40" i="357" s="1"/>
  <c r="AH40" i="357"/>
  <c r="AD40" i="357"/>
  <c r="AF40" i="357" s="1"/>
  <c r="Y40" i="357"/>
  <c r="AH39" i="357"/>
  <c r="AD39" i="357"/>
  <c r="AF39" i="357" s="1"/>
  <c r="Y39" i="357"/>
  <c r="C39" i="357"/>
  <c r="Y38" i="357"/>
  <c r="Y37" i="357"/>
  <c r="AR36" i="357"/>
  <c r="Y36" i="357"/>
  <c r="C36" i="357"/>
  <c r="AR35" i="357"/>
  <c r="AH35" i="357"/>
  <c r="AD35" i="357"/>
  <c r="Y35" i="357"/>
  <c r="AR34" i="357"/>
  <c r="AH34" i="357"/>
  <c r="AD34" i="357"/>
  <c r="Y34" i="357"/>
  <c r="AR33" i="357"/>
  <c r="AH33" i="357"/>
  <c r="AD33" i="357"/>
  <c r="Y33" i="357"/>
  <c r="J33" i="357"/>
  <c r="Z35" i="357" s="1"/>
  <c r="AR32" i="357"/>
  <c r="AH32" i="357"/>
  <c r="AD32" i="357"/>
  <c r="Y32" i="357"/>
  <c r="J32" i="357"/>
  <c r="Z34" i="357" s="1"/>
  <c r="AR31" i="357"/>
  <c r="AH31" i="357"/>
  <c r="AD31" i="357"/>
  <c r="Y31" i="357"/>
  <c r="J31" i="357"/>
  <c r="Z33" i="357" s="1"/>
  <c r="AR30" i="357"/>
  <c r="AH30" i="357"/>
  <c r="AD30" i="357"/>
  <c r="Y30" i="357"/>
  <c r="J30" i="357"/>
  <c r="Z32" i="357" s="1"/>
  <c r="AH29" i="357"/>
  <c r="AD29" i="357"/>
  <c r="Y29" i="357"/>
  <c r="Z59" i="357"/>
  <c r="J29" i="357"/>
  <c r="Z31" i="357" s="1"/>
  <c r="AH28" i="357"/>
  <c r="AD28" i="357"/>
  <c r="Y28" i="357"/>
  <c r="Z58" i="357"/>
  <c r="J28" i="357"/>
  <c r="Z30" i="357" s="1"/>
  <c r="AH27" i="357"/>
  <c r="AD27" i="357"/>
  <c r="Y27" i="357"/>
  <c r="Z57" i="357"/>
  <c r="J27" i="357"/>
  <c r="Z29" i="357" s="1"/>
  <c r="AT26" i="357"/>
  <c r="AP26" i="357"/>
  <c r="AS26" i="357" s="1"/>
  <c r="AH26" i="357"/>
  <c r="AD26" i="357"/>
  <c r="Y26" i="357"/>
  <c r="Z56" i="357"/>
  <c r="J26" i="357"/>
  <c r="Z28" i="357" s="1"/>
  <c r="AT25" i="357"/>
  <c r="AP25" i="357"/>
  <c r="AS25" i="357" s="1"/>
  <c r="AH25" i="357"/>
  <c r="AD25" i="357"/>
  <c r="Y25" i="357"/>
  <c r="Z55" i="357"/>
  <c r="J25" i="357"/>
  <c r="Z27" i="357" s="1"/>
  <c r="AT24" i="357"/>
  <c r="AP24" i="357"/>
  <c r="AS24" i="357" s="1"/>
  <c r="AH24" i="357"/>
  <c r="AD24" i="357"/>
  <c r="Y24" i="357"/>
  <c r="Z54" i="357"/>
  <c r="J24" i="357"/>
  <c r="Z26" i="357" s="1"/>
  <c r="AT23" i="357"/>
  <c r="AP23" i="357"/>
  <c r="AS23" i="357" s="1"/>
  <c r="AH23" i="357"/>
  <c r="AD23" i="357"/>
  <c r="Y23" i="357"/>
  <c r="Z53" i="357"/>
  <c r="J23" i="357"/>
  <c r="Z25" i="357" s="1"/>
  <c r="AT22" i="357"/>
  <c r="AP22" i="357"/>
  <c r="AS22" i="357" s="1"/>
  <c r="AH22" i="357"/>
  <c r="AD22" i="357"/>
  <c r="AF22" i="357" s="1"/>
  <c r="Y22" i="357"/>
  <c r="Z52" i="357"/>
  <c r="J22" i="357"/>
  <c r="Z24" i="357" s="1"/>
  <c r="AT21" i="357"/>
  <c r="AP21" i="357"/>
  <c r="AS21" i="357" s="1"/>
  <c r="AH21" i="357"/>
  <c r="AD21" i="357"/>
  <c r="AF21" i="357" s="1"/>
  <c r="Y21" i="357"/>
  <c r="Z51" i="357"/>
  <c r="J21" i="357"/>
  <c r="Z23" i="357" s="1"/>
  <c r="AT20" i="357"/>
  <c r="AP20" i="357"/>
  <c r="AS20" i="357" s="1"/>
  <c r="AH20" i="357"/>
  <c r="AD20" i="357"/>
  <c r="AF20" i="357" s="1"/>
  <c r="Y20" i="357"/>
  <c r="Z50" i="357"/>
  <c r="J20" i="357"/>
  <c r="Z22" i="357" s="1"/>
  <c r="AT19" i="357"/>
  <c r="AP19" i="357"/>
  <c r="AS19" i="357" s="1"/>
  <c r="AH19" i="357"/>
  <c r="AD19" i="357"/>
  <c r="AF19" i="357" s="1"/>
  <c r="Y19" i="357"/>
  <c r="Z49" i="357"/>
  <c r="J19" i="357"/>
  <c r="Z21" i="357" s="1"/>
  <c r="AT18" i="357"/>
  <c r="AP18" i="357"/>
  <c r="AS18" i="357" s="1"/>
  <c r="AH18" i="357"/>
  <c r="AD18" i="357"/>
  <c r="AF18" i="357" s="1"/>
  <c r="Y18" i="357"/>
  <c r="Z48" i="357"/>
  <c r="J18" i="357"/>
  <c r="Z20" i="357" s="1"/>
  <c r="AT17" i="357"/>
  <c r="AP17" i="357"/>
  <c r="AS17" i="357" s="1"/>
  <c r="AH17" i="357"/>
  <c r="AD17" i="357"/>
  <c r="AF17" i="357" s="1"/>
  <c r="Y17" i="357"/>
  <c r="Z47" i="357"/>
  <c r="J17" i="357"/>
  <c r="Z19" i="357" s="1"/>
  <c r="AT16" i="357"/>
  <c r="AP16" i="357"/>
  <c r="AS16" i="357" s="1"/>
  <c r="AH16" i="357"/>
  <c r="AD16" i="357"/>
  <c r="AF16" i="357" s="1"/>
  <c r="Y16" i="357"/>
  <c r="Z46" i="357"/>
  <c r="J16" i="357"/>
  <c r="Z18" i="357" s="1"/>
  <c r="AT15" i="357"/>
  <c r="AP15" i="357"/>
  <c r="AS15" i="357" s="1"/>
  <c r="AH15" i="357"/>
  <c r="AD15" i="357"/>
  <c r="AF15" i="357" s="1"/>
  <c r="Y15" i="357"/>
  <c r="Z45" i="357"/>
  <c r="J15" i="357"/>
  <c r="Z17" i="357" s="1"/>
  <c r="AT14" i="357"/>
  <c r="AP14" i="357"/>
  <c r="AS14" i="357" s="1"/>
  <c r="AH14" i="357"/>
  <c r="AD14" i="357"/>
  <c r="AF14" i="357" s="1"/>
  <c r="Y14" i="357"/>
  <c r="Z44" i="357"/>
  <c r="J14" i="357"/>
  <c r="Z16" i="357" s="1"/>
  <c r="AT13" i="357"/>
  <c r="AP13" i="357"/>
  <c r="AS13" i="357" s="1"/>
  <c r="AH13" i="357"/>
  <c r="AD13" i="357"/>
  <c r="AF13" i="357" s="1"/>
  <c r="Y13" i="357"/>
  <c r="Z43" i="357"/>
  <c r="J13" i="357"/>
  <c r="Z15" i="357" s="1"/>
  <c r="AT12" i="357"/>
  <c r="AP12" i="357"/>
  <c r="AS12" i="357" s="1"/>
  <c r="AH12" i="357"/>
  <c r="AD12" i="357"/>
  <c r="AF12" i="357" s="1"/>
  <c r="Y12" i="357"/>
  <c r="Z42" i="357"/>
  <c r="J12" i="357"/>
  <c r="Z14" i="357" s="1"/>
  <c r="AT11" i="357"/>
  <c r="AP11" i="357"/>
  <c r="AS11" i="357" s="1"/>
  <c r="AH11" i="357"/>
  <c r="AD11" i="357"/>
  <c r="AF11" i="357" s="1"/>
  <c r="Y11" i="357"/>
  <c r="Z41" i="357"/>
  <c r="J11" i="357"/>
  <c r="AT10" i="357"/>
  <c r="AP10" i="357"/>
  <c r="AS10" i="357" s="1"/>
  <c r="AH10" i="357"/>
  <c r="AD10" i="357"/>
  <c r="AF10" i="357" s="1"/>
  <c r="Y10" i="357"/>
  <c r="Z40" i="357"/>
  <c r="J10" i="357"/>
  <c r="Z12" i="357" s="1"/>
  <c r="AT9" i="357"/>
  <c r="AP9" i="357"/>
  <c r="AS9" i="357" s="1"/>
  <c r="AH9" i="357"/>
  <c r="AD9" i="357"/>
  <c r="AF9" i="357" s="1"/>
  <c r="Y9" i="357"/>
  <c r="Z39" i="357"/>
  <c r="J9" i="357"/>
  <c r="Z11" i="357" s="1"/>
  <c r="AT8" i="357"/>
  <c r="AP8" i="357"/>
  <c r="AS8" i="357" s="1"/>
  <c r="AH8" i="357"/>
  <c r="AD8" i="357"/>
  <c r="AF8" i="357" s="1"/>
  <c r="Y8" i="357"/>
  <c r="Z38" i="357"/>
  <c r="J8" i="357"/>
  <c r="Z10" i="357" s="1"/>
  <c r="AT7" i="357"/>
  <c r="AP7" i="357"/>
  <c r="AS7" i="357" s="1"/>
  <c r="Z37" i="357"/>
  <c r="J7" i="357"/>
  <c r="Z9" i="357" s="1"/>
  <c r="AT6" i="357"/>
  <c r="AP6" i="357"/>
  <c r="AS6" i="357" s="1"/>
  <c r="Z36" i="357"/>
  <c r="J6" i="357"/>
  <c r="J34" i="357" s="1"/>
  <c r="C5" i="357"/>
  <c r="BN6" i="249"/>
  <c r="Y78" i="356"/>
  <c r="Y77" i="356"/>
  <c r="Y76" i="356"/>
  <c r="AH75" i="356"/>
  <c r="AD75" i="356"/>
  <c r="Y75" i="356"/>
  <c r="AH74" i="356"/>
  <c r="AD74" i="356"/>
  <c r="AF74" i="356" s="1"/>
  <c r="Y74" i="356"/>
  <c r="AH73" i="356"/>
  <c r="AD73" i="356"/>
  <c r="AF73" i="356" s="1"/>
  <c r="Y73" i="356"/>
  <c r="AH72" i="356"/>
  <c r="AD72" i="356"/>
  <c r="AF72" i="356" s="1"/>
  <c r="Y72" i="356"/>
  <c r="AH71" i="356"/>
  <c r="AD71" i="356"/>
  <c r="AF71" i="356" s="1"/>
  <c r="Y71" i="356"/>
  <c r="AH70" i="356"/>
  <c r="AD70" i="356"/>
  <c r="AF70" i="356" s="1"/>
  <c r="Y70" i="356"/>
  <c r="AH69" i="356"/>
  <c r="AD69" i="356"/>
  <c r="AF69" i="356" s="1"/>
  <c r="Y69" i="356"/>
  <c r="AH68" i="356"/>
  <c r="AD68" i="356"/>
  <c r="AF68" i="356" s="1"/>
  <c r="Y68" i="356"/>
  <c r="AH67" i="356"/>
  <c r="AD67" i="356"/>
  <c r="AF67" i="356" s="1"/>
  <c r="Y67" i="356"/>
  <c r="Y66" i="356"/>
  <c r="Y65" i="356"/>
  <c r="Y64" i="356"/>
  <c r="Y63" i="356"/>
  <c r="AH62" i="356"/>
  <c r="AD62" i="356"/>
  <c r="AF62" i="356" s="1"/>
  <c r="Y62" i="356"/>
  <c r="AH61" i="356"/>
  <c r="AD61" i="356"/>
  <c r="AF61" i="356" s="1"/>
  <c r="Y61" i="356"/>
  <c r="AH60" i="356"/>
  <c r="AD60" i="356"/>
  <c r="AF60" i="356" s="1"/>
  <c r="Y60" i="356"/>
  <c r="AH59" i="356"/>
  <c r="AD59" i="356"/>
  <c r="AF59" i="356" s="1"/>
  <c r="Y59" i="356"/>
  <c r="AH58" i="356"/>
  <c r="AD58" i="356"/>
  <c r="AF58" i="356" s="1"/>
  <c r="Y58" i="356"/>
  <c r="AH57" i="356"/>
  <c r="AD57" i="356"/>
  <c r="AF57" i="356" s="1"/>
  <c r="Y57" i="356"/>
  <c r="AH56" i="356"/>
  <c r="AD56" i="356"/>
  <c r="AF56" i="356" s="1"/>
  <c r="Y56" i="356"/>
  <c r="AH55" i="356"/>
  <c r="AD55" i="356"/>
  <c r="AF55" i="356" s="1"/>
  <c r="Y55" i="356"/>
  <c r="AH54" i="356"/>
  <c r="AD54" i="356"/>
  <c r="AF54" i="356" s="1"/>
  <c r="Y54" i="356"/>
  <c r="AH53" i="356"/>
  <c r="AD53" i="356"/>
  <c r="AF53" i="356" s="1"/>
  <c r="Y53" i="356"/>
  <c r="AH52" i="356"/>
  <c r="AD52" i="356"/>
  <c r="AF52" i="356" s="1"/>
  <c r="Y52" i="356"/>
  <c r="AH51" i="356"/>
  <c r="AD51" i="356"/>
  <c r="AF51" i="356" s="1"/>
  <c r="Y51" i="356"/>
  <c r="AH50" i="356"/>
  <c r="AD50" i="356"/>
  <c r="AF50" i="356" s="1"/>
  <c r="Y50" i="356"/>
  <c r="AH49" i="356"/>
  <c r="AD49" i="356"/>
  <c r="AF49" i="356" s="1"/>
  <c r="Y49" i="356"/>
  <c r="AH48" i="356"/>
  <c r="AD48" i="356"/>
  <c r="AF48" i="356" s="1"/>
  <c r="Y48" i="356"/>
  <c r="AH47" i="356"/>
  <c r="AD47" i="356"/>
  <c r="AF47" i="356" s="1"/>
  <c r="Y47" i="356"/>
  <c r="AR46" i="356"/>
  <c r="AQ46" i="356"/>
  <c r="AH46" i="356"/>
  <c r="AD46" i="356"/>
  <c r="AF46" i="356" s="1"/>
  <c r="Y46" i="356"/>
  <c r="AR45" i="356"/>
  <c r="AQ45" i="356"/>
  <c r="AH45" i="356"/>
  <c r="AD45" i="356"/>
  <c r="AF45" i="356" s="1"/>
  <c r="Y45" i="356"/>
  <c r="AR44" i="356"/>
  <c r="AQ44" i="356"/>
  <c r="AH44" i="356"/>
  <c r="AD44" i="356"/>
  <c r="AF44" i="356" s="1"/>
  <c r="Y44" i="356"/>
  <c r="AR43" i="356"/>
  <c r="AQ43" i="356"/>
  <c r="AH43" i="356"/>
  <c r="AD43" i="356"/>
  <c r="AF43" i="356" s="1"/>
  <c r="Y43" i="356"/>
  <c r="AR42" i="356"/>
  <c r="AQ42" i="356"/>
  <c r="AH42" i="356"/>
  <c r="AD42" i="356"/>
  <c r="AF42" i="356" s="1"/>
  <c r="Y42" i="356"/>
  <c r="AR41" i="356"/>
  <c r="AQ41" i="356"/>
  <c r="AH41" i="356"/>
  <c r="AD41" i="356"/>
  <c r="AF41" i="356" s="1"/>
  <c r="Y41" i="356"/>
  <c r="AR40" i="356"/>
  <c r="AQ40" i="356"/>
  <c r="AS40" i="356" s="1"/>
  <c r="AH40" i="356"/>
  <c r="AD40" i="356"/>
  <c r="AF40" i="356" s="1"/>
  <c r="Y40" i="356"/>
  <c r="AH39" i="356"/>
  <c r="AD39" i="356"/>
  <c r="AF39" i="356" s="1"/>
  <c r="Y39" i="356"/>
  <c r="C39" i="356"/>
  <c r="Y38" i="356"/>
  <c r="Y37" i="356"/>
  <c r="AR36" i="356"/>
  <c r="Y36" i="356"/>
  <c r="C36" i="356"/>
  <c r="AR35" i="356"/>
  <c r="AH35" i="356"/>
  <c r="AD35" i="356"/>
  <c r="Y35" i="356"/>
  <c r="AR34" i="356"/>
  <c r="AH34" i="356"/>
  <c r="AD34" i="356"/>
  <c r="Y34" i="356"/>
  <c r="AR33" i="356"/>
  <c r="AH33" i="356"/>
  <c r="AD33" i="356"/>
  <c r="Y33" i="356"/>
  <c r="J33" i="356"/>
  <c r="Z35" i="356" s="1"/>
  <c r="AR32" i="356"/>
  <c r="AH32" i="356"/>
  <c r="AD32" i="356"/>
  <c r="Y32" i="356"/>
  <c r="J32" i="356"/>
  <c r="Z34" i="356" s="1"/>
  <c r="AR31" i="356"/>
  <c r="AH31" i="356"/>
  <c r="AD31" i="356"/>
  <c r="Y31" i="356"/>
  <c r="J31" i="356"/>
  <c r="Z33" i="356" s="1"/>
  <c r="AR30" i="356"/>
  <c r="AH30" i="356"/>
  <c r="AD30" i="356"/>
  <c r="Y30" i="356"/>
  <c r="J30" i="356"/>
  <c r="Z32" i="356" s="1"/>
  <c r="AH29" i="356"/>
  <c r="AD29" i="356"/>
  <c r="Y29" i="356"/>
  <c r="Z59" i="356"/>
  <c r="J29" i="356"/>
  <c r="Z31" i="356" s="1"/>
  <c r="AH28" i="356"/>
  <c r="AD28" i="356"/>
  <c r="Y28" i="356"/>
  <c r="Z58" i="356"/>
  <c r="J28" i="356"/>
  <c r="Z30" i="356" s="1"/>
  <c r="AH27" i="356"/>
  <c r="AD27" i="356"/>
  <c r="Y27" i="356"/>
  <c r="Z57" i="356"/>
  <c r="J27" i="356"/>
  <c r="Z29" i="356" s="1"/>
  <c r="AT26" i="356"/>
  <c r="AP26" i="356"/>
  <c r="AS26" i="356" s="1"/>
  <c r="AH26" i="356"/>
  <c r="AD26" i="356"/>
  <c r="Y26" i="356"/>
  <c r="Z56" i="356"/>
  <c r="J26" i="356"/>
  <c r="Z28" i="356" s="1"/>
  <c r="AT25" i="356"/>
  <c r="AP25" i="356"/>
  <c r="AS25" i="356" s="1"/>
  <c r="AH25" i="356"/>
  <c r="AD25" i="356"/>
  <c r="Y25" i="356"/>
  <c r="Z55" i="356"/>
  <c r="J25" i="356"/>
  <c r="Z27" i="356" s="1"/>
  <c r="AT24" i="356"/>
  <c r="AP24" i="356"/>
  <c r="AS24" i="356" s="1"/>
  <c r="AH24" i="356"/>
  <c r="AD24" i="356"/>
  <c r="Y24" i="356"/>
  <c r="Z54" i="356"/>
  <c r="J24" i="356"/>
  <c r="Z26" i="356" s="1"/>
  <c r="AT23" i="356"/>
  <c r="AP23" i="356"/>
  <c r="AS23" i="356" s="1"/>
  <c r="AH23" i="356"/>
  <c r="AD23" i="356"/>
  <c r="Y23" i="356"/>
  <c r="Z53" i="356"/>
  <c r="J23" i="356"/>
  <c r="Z25" i="356" s="1"/>
  <c r="AT22" i="356"/>
  <c r="AP22" i="356"/>
  <c r="AS22" i="356" s="1"/>
  <c r="AH22" i="356"/>
  <c r="AD22" i="356"/>
  <c r="AF22" i="356" s="1"/>
  <c r="Y22" i="356"/>
  <c r="Z52" i="356"/>
  <c r="J22" i="356"/>
  <c r="Z24" i="356" s="1"/>
  <c r="AT21" i="356"/>
  <c r="AP21" i="356"/>
  <c r="AS21" i="356" s="1"/>
  <c r="AH21" i="356"/>
  <c r="AD21" i="356"/>
  <c r="AF21" i="356" s="1"/>
  <c r="Y21" i="356"/>
  <c r="Z51" i="356"/>
  <c r="J21" i="356"/>
  <c r="Z23" i="356" s="1"/>
  <c r="AT20" i="356"/>
  <c r="AP20" i="356"/>
  <c r="AS20" i="356" s="1"/>
  <c r="AH20" i="356"/>
  <c r="AD20" i="356"/>
  <c r="AF20" i="356" s="1"/>
  <c r="Y20" i="356"/>
  <c r="Z50" i="356"/>
  <c r="J20" i="356"/>
  <c r="Z22" i="356" s="1"/>
  <c r="AT19" i="356"/>
  <c r="AP19" i="356"/>
  <c r="AS19" i="356" s="1"/>
  <c r="AH19" i="356"/>
  <c r="AD19" i="356"/>
  <c r="AF19" i="356" s="1"/>
  <c r="Y19" i="356"/>
  <c r="Z49" i="356"/>
  <c r="J19" i="356"/>
  <c r="Z21" i="356" s="1"/>
  <c r="AT18" i="356"/>
  <c r="AP18" i="356"/>
  <c r="AS18" i="356" s="1"/>
  <c r="AH18" i="356"/>
  <c r="AD18" i="356"/>
  <c r="AF18" i="356" s="1"/>
  <c r="Y18" i="356"/>
  <c r="Z48" i="356"/>
  <c r="J18" i="356"/>
  <c r="Z20" i="356" s="1"/>
  <c r="AT17" i="356"/>
  <c r="AP17" i="356"/>
  <c r="AS17" i="356" s="1"/>
  <c r="AH17" i="356"/>
  <c r="AD17" i="356"/>
  <c r="AF17" i="356" s="1"/>
  <c r="Y17" i="356"/>
  <c r="Z47" i="356"/>
  <c r="J17" i="356"/>
  <c r="Z19" i="356" s="1"/>
  <c r="AT16" i="356"/>
  <c r="AP16" i="356"/>
  <c r="AS16" i="356" s="1"/>
  <c r="AH16" i="356"/>
  <c r="AD16" i="356"/>
  <c r="AF16" i="356" s="1"/>
  <c r="Y16" i="356"/>
  <c r="Z46" i="356"/>
  <c r="J16" i="356"/>
  <c r="Z18" i="356" s="1"/>
  <c r="AT15" i="356"/>
  <c r="AP15" i="356"/>
  <c r="AS15" i="356" s="1"/>
  <c r="AH15" i="356"/>
  <c r="AD15" i="356"/>
  <c r="AF15" i="356" s="1"/>
  <c r="Y15" i="356"/>
  <c r="Z45" i="356"/>
  <c r="J15" i="356"/>
  <c r="Z17" i="356" s="1"/>
  <c r="AT14" i="356"/>
  <c r="AP14" i="356"/>
  <c r="AS14" i="356" s="1"/>
  <c r="AH14" i="356"/>
  <c r="AD14" i="356"/>
  <c r="AF14" i="356" s="1"/>
  <c r="Y14" i="356"/>
  <c r="Z44" i="356"/>
  <c r="J14" i="356"/>
  <c r="Z16" i="356" s="1"/>
  <c r="AT13" i="356"/>
  <c r="AP13" i="356"/>
  <c r="AS13" i="356" s="1"/>
  <c r="AH13" i="356"/>
  <c r="AD13" i="356"/>
  <c r="AF13" i="356" s="1"/>
  <c r="Y13" i="356"/>
  <c r="Z43" i="356"/>
  <c r="J13" i="356"/>
  <c r="Z15" i="356" s="1"/>
  <c r="AT12" i="356"/>
  <c r="AP12" i="356"/>
  <c r="AS12" i="356" s="1"/>
  <c r="AH12" i="356"/>
  <c r="AD12" i="356"/>
  <c r="AF12" i="356" s="1"/>
  <c r="Y12" i="356"/>
  <c r="Z42" i="356"/>
  <c r="J12" i="356"/>
  <c r="Z14" i="356" s="1"/>
  <c r="AT11" i="356"/>
  <c r="AP11" i="356"/>
  <c r="AS11" i="356" s="1"/>
  <c r="AH11" i="356"/>
  <c r="AD11" i="356"/>
  <c r="AF11" i="356" s="1"/>
  <c r="Y11" i="356"/>
  <c r="Z41" i="356"/>
  <c r="J11" i="356"/>
  <c r="Z13" i="356" s="1"/>
  <c r="AT10" i="356"/>
  <c r="AP10" i="356"/>
  <c r="AS10" i="356" s="1"/>
  <c r="AH10" i="356"/>
  <c r="AD10" i="356"/>
  <c r="AF10" i="356" s="1"/>
  <c r="Y10" i="356"/>
  <c r="Z40" i="356"/>
  <c r="J10" i="356"/>
  <c r="Z12" i="356" s="1"/>
  <c r="AT9" i="356"/>
  <c r="AP9" i="356"/>
  <c r="AS9" i="356" s="1"/>
  <c r="AH9" i="356"/>
  <c r="AD9" i="356"/>
  <c r="AF9" i="356" s="1"/>
  <c r="Y9" i="356"/>
  <c r="Z39" i="356"/>
  <c r="J9" i="356"/>
  <c r="Z11" i="356" s="1"/>
  <c r="AT8" i="356"/>
  <c r="AP8" i="356"/>
  <c r="AS8" i="356" s="1"/>
  <c r="AH8" i="356"/>
  <c r="AD8" i="356"/>
  <c r="AF8" i="356" s="1"/>
  <c r="Y8" i="356"/>
  <c r="Z38" i="356"/>
  <c r="J8" i="356"/>
  <c r="Z10" i="356" s="1"/>
  <c r="AT7" i="356"/>
  <c r="AS7" i="356"/>
  <c r="Z37" i="356"/>
  <c r="J7" i="356"/>
  <c r="Z9" i="356" s="1"/>
  <c r="AT6" i="356"/>
  <c r="AP6" i="356"/>
  <c r="AS6" i="356" s="1"/>
  <c r="J6" i="356"/>
  <c r="Z8" i="356" s="1"/>
  <c r="C5" i="356"/>
  <c r="AF24" i="361" l="1"/>
  <c r="AE24" i="361"/>
  <c r="AF76" i="356"/>
  <c r="AF63" i="356"/>
  <c r="AF36" i="356"/>
  <c r="AF77" i="356" s="1"/>
  <c r="AF76" i="385"/>
  <c r="AF63" i="385"/>
  <c r="AF36" i="385"/>
  <c r="AF77" i="385" s="1"/>
  <c r="AF76" i="384"/>
  <c r="AF63" i="384"/>
  <c r="AF36" i="384"/>
  <c r="AF77" i="384" s="1"/>
  <c r="AF76" i="383"/>
  <c r="AF63" i="383"/>
  <c r="AF36" i="383"/>
  <c r="AF77" i="383" s="1"/>
  <c r="AF76" i="382"/>
  <c r="AF63" i="382"/>
  <c r="AF36" i="382"/>
  <c r="AF77" i="382" s="1"/>
  <c r="AF76" i="381"/>
  <c r="AF63" i="381"/>
  <c r="AF36" i="381"/>
  <c r="AF77" i="381" s="1"/>
  <c r="AF76" i="380"/>
  <c r="AF63" i="380"/>
  <c r="AF36" i="380"/>
  <c r="AF77" i="380" s="1"/>
  <c r="AF76" i="379"/>
  <c r="AF63" i="379"/>
  <c r="AF36" i="379"/>
  <c r="AF77" i="379" s="1"/>
  <c r="AF76" i="378"/>
  <c r="AF63" i="378"/>
  <c r="AF36" i="378"/>
  <c r="AF77" i="378" s="1"/>
  <c r="AF76" i="377"/>
  <c r="AF63" i="377"/>
  <c r="AF36" i="377"/>
  <c r="AF77" i="377" s="1"/>
  <c r="AF76" i="376"/>
  <c r="AF63" i="376"/>
  <c r="AF36" i="376"/>
  <c r="AF77" i="376" s="1"/>
  <c r="AF76" i="375"/>
  <c r="AF63" i="375"/>
  <c r="AF36" i="375"/>
  <c r="AF77" i="375" s="1"/>
  <c r="AF76" i="374"/>
  <c r="AF63" i="374"/>
  <c r="AF36" i="374"/>
  <c r="AF77" i="374" s="1"/>
  <c r="AF76" i="373"/>
  <c r="AF63" i="373"/>
  <c r="AF36" i="373"/>
  <c r="AF77" i="373" s="1"/>
  <c r="AF76" i="372"/>
  <c r="AF63" i="372"/>
  <c r="AF36" i="372"/>
  <c r="AF77" i="372" s="1"/>
  <c r="AF76" i="371"/>
  <c r="AF63" i="371"/>
  <c r="AF36" i="371"/>
  <c r="AF77" i="371" s="1"/>
  <c r="AF76" i="370"/>
  <c r="AF63" i="370"/>
  <c r="AF36" i="370"/>
  <c r="AF77" i="370" s="1"/>
  <c r="AF76" i="369"/>
  <c r="AF63" i="369"/>
  <c r="AF36" i="369"/>
  <c r="AF77" i="369" s="1"/>
  <c r="AF76" i="368"/>
  <c r="AF63" i="368"/>
  <c r="AF36" i="368"/>
  <c r="AF77" i="368" s="1"/>
  <c r="AF76" i="367"/>
  <c r="AF63" i="367"/>
  <c r="AF36" i="367"/>
  <c r="AF77" i="367" s="1"/>
  <c r="AF76" i="366"/>
  <c r="AF63" i="366"/>
  <c r="AF36" i="366"/>
  <c r="AF77" i="366" s="1"/>
  <c r="AF76" i="365"/>
  <c r="AF63" i="365"/>
  <c r="AF36" i="365"/>
  <c r="AF77" i="365" s="1"/>
  <c r="AF76" i="364"/>
  <c r="AF63" i="364"/>
  <c r="AF36" i="364"/>
  <c r="AF77" i="364" s="1"/>
  <c r="AF76" i="363"/>
  <c r="AF63" i="363"/>
  <c r="AF36" i="363"/>
  <c r="AF77" i="363" s="1"/>
  <c r="AF76" i="362"/>
  <c r="AF63" i="362"/>
  <c r="AF36" i="362"/>
  <c r="AF77" i="362" s="1"/>
  <c r="AF76" i="361"/>
  <c r="AF63" i="361"/>
  <c r="AF36" i="361"/>
  <c r="AF77" i="361" s="1"/>
  <c r="AF76" i="360"/>
  <c r="AF63" i="360"/>
  <c r="AF36" i="360"/>
  <c r="AF77" i="360" s="1"/>
  <c r="AF76" i="359"/>
  <c r="AF63" i="359"/>
  <c r="AF36" i="359"/>
  <c r="AF77" i="359" s="1"/>
  <c r="AF76" i="358"/>
  <c r="AF63" i="358"/>
  <c r="AF36" i="358"/>
  <c r="AF77" i="358" s="1"/>
  <c r="AF76" i="357"/>
  <c r="AF63" i="357"/>
  <c r="AF36" i="357"/>
  <c r="AF77" i="357" s="1"/>
  <c r="AF76" i="345"/>
  <c r="AF63" i="345"/>
  <c r="AF36" i="345"/>
  <c r="AF77" i="345" s="1"/>
  <c r="AJ75" i="345"/>
  <c r="AI75" i="345"/>
  <c r="AJ74" i="345"/>
  <c r="AI74" i="345"/>
  <c r="AJ73" i="345"/>
  <c r="AI73" i="345"/>
  <c r="AJ72" i="345"/>
  <c r="AI72" i="345"/>
  <c r="AJ71" i="345"/>
  <c r="AI71" i="345"/>
  <c r="AJ70" i="345"/>
  <c r="AI70" i="345"/>
  <c r="AJ69" i="345"/>
  <c r="AI69" i="345"/>
  <c r="AJ68" i="345"/>
  <c r="AI68" i="345"/>
  <c r="AJ67" i="345"/>
  <c r="AI67" i="345"/>
  <c r="AE76" i="345"/>
  <c r="AG66" i="345"/>
  <c r="AJ62" i="345"/>
  <c r="AI62" i="345"/>
  <c r="AJ61" i="345"/>
  <c r="AI61" i="345"/>
  <c r="AJ60" i="345"/>
  <c r="AI60" i="345"/>
  <c r="AJ59" i="345"/>
  <c r="AI59" i="345"/>
  <c r="AJ58" i="345"/>
  <c r="AI58" i="345"/>
  <c r="AJ57" i="345"/>
  <c r="AI57" i="345"/>
  <c r="AJ56" i="345"/>
  <c r="AI56" i="345"/>
  <c r="AJ55" i="345"/>
  <c r="AI55" i="345"/>
  <c r="AJ54" i="345"/>
  <c r="AI54" i="345"/>
  <c r="AJ53" i="345"/>
  <c r="AI53" i="345"/>
  <c r="AJ52" i="345"/>
  <c r="AI52" i="345"/>
  <c r="AJ51" i="345"/>
  <c r="AI51" i="345"/>
  <c r="AJ50" i="345"/>
  <c r="AI50" i="345"/>
  <c r="AJ49" i="345"/>
  <c r="AI49" i="345"/>
  <c r="AJ48" i="345"/>
  <c r="AI48" i="345"/>
  <c r="AJ47" i="345"/>
  <c r="AI47" i="345"/>
  <c r="AJ46" i="345"/>
  <c r="AI46" i="345"/>
  <c r="AJ45" i="345"/>
  <c r="AI45" i="345"/>
  <c r="AJ44" i="345"/>
  <c r="AI44" i="345"/>
  <c r="AJ43" i="345"/>
  <c r="AI43" i="345"/>
  <c r="AJ42" i="345"/>
  <c r="AI42" i="345"/>
  <c r="AJ41" i="345"/>
  <c r="AI41" i="345"/>
  <c r="AG40" i="345"/>
  <c r="AE63" i="345"/>
  <c r="AG63" i="345"/>
  <c r="AJ39" i="345"/>
  <c r="AI39" i="345"/>
  <c r="AJ35" i="345"/>
  <c r="AI35" i="345"/>
  <c r="AJ34" i="345"/>
  <c r="AI34" i="345"/>
  <c r="AJ33" i="345"/>
  <c r="AI33" i="345"/>
  <c r="AJ32" i="345"/>
  <c r="AI32" i="345"/>
  <c r="AJ31" i="345"/>
  <c r="AI31" i="345"/>
  <c r="AJ30" i="345"/>
  <c r="AI30" i="345"/>
  <c r="AJ29" i="345"/>
  <c r="AI29" i="345"/>
  <c r="AJ28" i="345"/>
  <c r="AI28" i="345"/>
  <c r="AJ27" i="345"/>
  <c r="AI27" i="345"/>
  <c r="AJ26" i="345"/>
  <c r="AI26" i="345"/>
  <c r="AJ25" i="345"/>
  <c r="AI25" i="345"/>
  <c r="AJ24" i="345"/>
  <c r="AI24" i="345"/>
  <c r="AJ23" i="345"/>
  <c r="AI23" i="345"/>
  <c r="AJ22" i="345"/>
  <c r="AI22" i="345"/>
  <c r="AJ21" i="345"/>
  <c r="AI21" i="345"/>
  <c r="AJ20" i="345"/>
  <c r="AI20" i="345"/>
  <c r="AJ19" i="345"/>
  <c r="AI19" i="345"/>
  <c r="AJ18" i="345"/>
  <c r="AI18" i="345"/>
  <c r="AJ17" i="345"/>
  <c r="AI17" i="345"/>
  <c r="AJ16" i="345"/>
  <c r="AI16" i="345"/>
  <c r="AJ15" i="345"/>
  <c r="AI15" i="345"/>
  <c r="AJ14" i="345"/>
  <c r="AI14" i="345"/>
  <c r="AJ13" i="345"/>
  <c r="AI13" i="345"/>
  <c r="AJ12" i="345"/>
  <c r="AI12" i="345"/>
  <c r="AJ11" i="345"/>
  <c r="AI11" i="345"/>
  <c r="AJ10" i="345"/>
  <c r="AI10" i="345"/>
  <c r="AJ9" i="345"/>
  <c r="AI9" i="345"/>
  <c r="AE36" i="345"/>
  <c r="AG8" i="345"/>
  <c r="C11" i="345"/>
  <c r="AS40" i="385"/>
  <c r="AE75" i="385"/>
  <c r="AG75" i="385" s="1"/>
  <c r="AE74" i="385"/>
  <c r="AE73" i="385"/>
  <c r="AE72" i="385"/>
  <c r="AG72" i="385" s="1"/>
  <c r="AI72" i="385" s="1"/>
  <c r="AE71" i="385"/>
  <c r="AE70" i="385"/>
  <c r="AE69" i="385"/>
  <c r="AE68" i="385"/>
  <c r="AE67" i="385"/>
  <c r="AE66" i="385"/>
  <c r="AE62" i="385"/>
  <c r="AG62" i="385" s="1"/>
  <c r="AE61" i="385"/>
  <c r="AE60" i="385"/>
  <c r="AE59" i="385"/>
  <c r="AE58" i="385"/>
  <c r="AG58" i="385" s="1"/>
  <c r="AE57" i="385"/>
  <c r="AE56" i="385"/>
  <c r="AE55" i="385"/>
  <c r="AG55" i="385" s="1"/>
  <c r="AE54" i="385"/>
  <c r="AE53" i="385"/>
  <c r="AE52" i="385"/>
  <c r="AE51" i="385"/>
  <c r="AG51" i="385" s="1"/>
  <c r="AE50" i="385"/>
  <c r="AE49" i="385"/>
  <c r="AE48" i="385"/>
  <c r="AE47" i="385"/>
  <c r="AG47" i="385" s="1"/>
  <c r="AE46" i="385"/>
  <c r="AE45" i="385"/>
  <c r="AE44" i="385"/>
  <c r="AG44" i="385" s="1"/>
  <c r="AE43" i="385"/>
  <c r="AE42" i="385"/>
  <c r="AG42" i="385" s="1"/>
  <c r="AJ42" i="385" s="1"/>
  <c r="AE41" i="385"/>
  <c r="AE40" i="385"/>
  <c r="AE39" i="385"/>
  <c r="AE35" i="385"/>
  <c r="AE34" i="385"/>
  <c r="AG34" i="385" s="1"/>
  <c r="AE33" i="385"/>
  <c r="AG33" i="385" s="1"/>
  <c r="AJ33" i="385" s="1"/>
  <c r="AE32" i="385"/>
  <c r="AE31" i="385"/>
  <c r="AG31" i="385" s="1"/>
  <c r="AE30" i="385"/>
  <c r="AE29" i="385"/>
  <c r="AE28" i="385"/>
  <c r="AE27" i="385"/>
  <c r="AG27" i="385" s="1"/>
  <c r="AI27" i="385" s="1"/>
  <c r="AE26" i="385"/>
  <c r="AE25" i="385"/>
  <c r="AG25" i="385" s="1"/>
  <c r="AE24" i="385"/>
  <c r="AG24" i="385" s="1"/>
  <c r="AE23" i="385"/>
  <c r="AE22" i="385"/>
  <c r="AE21" i="385"/>
  <c r="AG21" i="385" s="1"/>
  <c r="AJ21" i="385" s="1"/>
  <c r="AE20" i="385"/>
  <c r="AG20" i="385" s="1"/>
  <c r="AJ20" i="385" s="1"/>
  <c r="AE19" i="385"/>
  <c r="AG19" i="385" s="1"/>
  <c r="AI19" i="385" s="1"/>
  <c r="AE18" i="385"/>
  <c r="AG18" i="385" s="1"/>
  <c r="AJ18" i="385" s="1"/>
  <c r="AE17" i="385"/>
  <c r="AE16" i="385"/>
  <c r="AE15" i="385"/>
  <c r="AG15" i="385" s="1"/>
  <c r="AJ15" i="385" s="1"/>
  <c r="AE14" i="385"/>
  <c r="AE13" i="385"/>
  <c r="AE12" i="385"/>
  <c r="AE11" i="385"/>
  <c r="AE10" i="385"/>
  <c r="AE9" i="385"/>
  <c r="AG9" i="385" s="1"/>
  <c r="AE8" i="385"/>
  <c r="AG32" i="385"/>
  <c r="AG68" i="385"/>
  <c r="AI68" i="385" s="1"/>
  <c r="AG73" i="385"/>
  <c r="AE75" i="384"/>
  <c r="AE74" i="384"/>
  <c r="AE73" i="384"/>
  <c r="AE72" i="384"/>
  <c r="AE71" i="384"/>
  <c r="AE70" i="384"/>
  <c r="AE69" i="384"/>
  <c r="AE68" i="384"/>
  <c r="AE67" i="384"/>
  <c r="AE66" i="384"/>
  <c r="AE62" i="384"/>
  <c r="AE61" i="384"/>
  <c r="AE60" i="384"/>
  <c r="AE59" i="384"/>
  <c r="AE58" i="384"/>
  <c r="AE57" i="384"/>
  <c r="AE56" i="384"/>
  <c r="AE55" i="384"/>
  <c r="AE54" i="384"/>
  <c r="AE53" i="384"/>
  <c r="AE52" i="384"/>
  <c r="AE51" i="384"/>
  <c r="AE50" i="384"/>
  <c r="AE49" i="384"/>
  <c r="AE48" i="384"/>
  <c r="AE47" i="384"/>
  <c r="AE46" i="384"/>
  <c r="AE45" i="384"/>
  <c r="AE44" i="384"/>
  <c r="AE43" i="384"/>
  <c r="AE42" i="384"/>
  <c r="AE41" i="384"/>
  <c r="AE40" i="384"/>
  <c r="AE39" i="384"/>
  <c r="AE35" i="384"/>
  <c r="AE34" i="384"/>
  <c r="AE33" i="384"/>
  <c r="AE32" i="384"/>
  <c r="AE31" i="384"/>
  <c r="AE30" i="384"/>
  <c r="AE29" i="384"/>
  <c r="AE28" i="384"/>
  <c r="AE27" i="384"/>
  <c r="AE26" i="384"/>
  <c r="AE25" i="384"/>
  <c r="AE24" i="384"/>
  <c r="AE23" i="384"/>
  <c r="AE22" i="384"/>
  <c r="AE21" i="384"/>
  <c r="AE20" i="384"/>
  <c r="AE19" i="384"/>
  <c r="AE18" i="384"/>
  <c r="AE17" i="384"/>
  <c r="AE16" i="384"/>
  <c r="AE15" i="384"/>
  <c r="AE14" i="384"/>
  <c r="AE13" i="384"/>
  <c r="AE12" i="384"/>
  <c r="AE11" i="384"/>
  <c r="AG11" i="384" s="1"/>
  <c r="AE10" i="384"/>
  <c r="AE9" i="384"/>
  <c r="AE8" i="384"/>
  <c r="C5" i="383"/>
  <c r="AO32" i="249" s="1"/>
  <c r="AT32" i="249"/>
  <c r="AE75" i="383"/>
  <c r="AE74" i="383"/>
  <c r="AE73" i="383"/>
  <c r="AE72" i="383"/>
  <c r="AE71" i="383"/>
  <c r="AE70" i="383"/>
  <c r="AE69" i="383"/>
  <c r="AE68" i="383"/>
  <c r="AE67" i="383"/>
  <c r="AE66" i="383"/>
  <c r="AE62" i="383"/>
  <c r="AE61" i="383"/>
  <c r="AE60" i="383"/>
  <c r="AE59" i="383"/>
  <c r="AE58" i="383"/>
  <c r="AE57" i="383"/>
  <c r="AE56" i="383"/>
  <c r="AE55" i="383"/>
  <c r="AE54" i="383"/>
  <c r="AE53" i="383"/>
  <c r="AE52" i="383"/>
  <c r="AE51" i="383"/>
  <c r="AE50" i="383"/>
  <c r="AE49" i="383"/>
  <c r="AE48" i="383"/>
  <c r="AE47" i="383"/>
  <c r="AE46" i="383"/>
  <c r="AE45" i="383"/>
  <c r="AE44" i="383"/>
  <c r="AE43" i="383"/>
  <c r="AE42" i="383"/>
  <c r="AE41" i="383"/>
  <c r="AE40" i="383"/>
  <c r="AE39" i="383"/>
  <c r="AE35" i="383"/>
  <c r="AE34" i="383"/>
  <c r="AE33" i="383"/>
  <c r="AE32" i="383"/>
  <c r="AE31" i="383"/>
  <c r="AE30" i="383"/>
  <c r="AE29" i="383"/>
  <c r="AE28" i="383"/>
  <c r="AE27" i="383"/>
  <c r="AE26" i="383"/>
  <c r="AE25" i="383"/>
  <c r="AG25" i="383" s="1"/>
  <c r="AE24" i="383"/>
  <c r="AE23" i="383"/>
  <c r="AE22" i="383"/>
  <c r="AE21" i="383"/>
  <c r="AE20" i="383"/>
  <c r="AE19" i="383"/>
  <c r="AE18" i="383"/>
  <c r="AE17" i="383"/>
  <c r="AE16" i="383"/>
  <c r="AE15" i="383"/>
  <c r="AE14" i="383"/>
  <c r="AE13" i="383"/>
  <c r="AE12" i="383"/>
  <c r="AE11" i="383"/>
  <c r="AE10" i="383"/>
  <c r="AG10" i="383" s="1"/>
  <c r="AE9" i="383"/>
  <c r="AE8" i="383"/>
  <c r="J34" i="382"/>
  <c r="C5" i="382"/>
  <c r="AO31" i="249" s="1"/>
  <c r="AT31" i="249"/>
  <c r="AS40" i="382"/>
  <c r="J34" i="381"/>
  <c r="Z8" i="381"/>
  <c r="AE75" i="382"/>
  <c r="AE74" i="382"/>
  <c r="AE73" i="382"/>
  <c r="AE72" i="382"/>
  <c r="AE71" i="382"/>
  <c r="AG71" i="382" s="1"/>
  <c r="AE70" i="382"/>
  <c r="AE69" i="382"/>
  <c r="AE68" i="382"/>
  <c r="AE67" i="382"/>
  <c r="AE66" i="382"/>
  <c r="AE62" i="382"/>
  <c r="AE61" i="382"/>
  <c r="AE60" i="382"/>
  <c r="AE59" i="382"/>
  <c r="AE58" i="382"/>
  <c r="AE57" i="382"/>
  <c r="AE56" i="382"/>
  <c r="AE55" i="382"/>
  <c r="AE54" i="382"/>
  <c r="AE53" i="382"/>
  <c r="AE52" i="382"/>
  <c r="AE51" i="382"/>
  <c r="AE50" i="382"/>
  <c r="AE49" i="382"/>
  <c r="AE48" i="382"/>
  <c r="AE47" i="382"/>
  <c r="AE46" i="382"/>
  <c r="AE45" i="382"/>
  <c r="AE44" i="382"/>
  <c r="AE43" i="382"/>
  <c r="AE42" i="382"/>
  <c r="AE41" i="382"/>
  <c r="AE40" i="382"/>
  <c r="AE39" i="382"/>
  <c r="AE35" i="382"/>
  <c r="AG35" i="382" s="1"/>
  <c r="AE34" i="382"/>
  <c r="AE33" i="382"/>
  <c r="AE32" i="382"/>
  <c r="AE31" i="382"/>
  <c r="AE30" i="382"/>
  <c r="AE29" i="382"/>
  <c r="AE28" i="382"/>
  <c r="AE27" i="382"/>
  <c r="AE26" i="382"/>
  <c r="AE25" i="382"/>
  <c r="AG25" i="382" s="1"/>
  <c r="AJ25" i="382" s="1"/>
  <c r="AE24" i="382"/>
  <c r="AE23" i="382"/>
  <c r="AE22" i="382"/>
  <c r="AE21" i="382"/>
  <c r="AE20" i="382"/>
  <c r="AE19" i="382"/>
  <c r="AE18" i="382"/>
  <c r="AE17" i="382"/>
  <c r="AG17" i="382" s="1"/>
  <c r="AJ17" i="382" s="1"/>
  <c r="AE16" i="382"/>
  <c r="AE15" i="382"/>
  <c r="AE14" i="382"/>
  <c r="AE13" i="382"/>
  <c r="AE12" i="382"/>
  <c r="AE11" i="382"/>
  <c r="AE10" i="382"/>
  <c r="AG10" i="382" s="1"/>
  <c r="AE9" i="382"/>
  <c r="AG9" i="382" s="1"/>
  <c r="AE8" i="382"/>
  <c r="C5" i="381"/>
  <c r="AO30" i="249" s="1"/>
  <c r="AT30" i="249"/>
  <c r="AG19" i="382"/>
  <c r="AG30" i="382"/>
  <c r="AG33" i="382"/>
  <c r="AJ33" i="382" s="1"/>
  <c r="AG43" i="382"/>
  <c r="AJ43" i="382" s="1"/>
  <c r="AG48" i="382"/>
  <c r="AG56" i="382"/>
  <c r="AI56" i="382" s="1"/>
  <c r="AG60" i="382"/>
  <c r="S30" i="380"/>
  <c r="Z36" i="380"/>
  <c r="AE75" i="380"/>
  <c r="AE74" i="380"/>
  <c r="AE73" i="380"/>
  <c r="AE72" i="380"/>
  <c r="AE71" i="380"/>
  <c r="AE70" i="380"/>
  <c r="AE69" i="380"/>
  <c r="AE68" i="380"/>
  <c r="AE67" i="380"/>
  <c r="AE66" i="380"/>
  <c r="AE62" i="380"/>
  <c r="AE61" i="380"/>
  <c r="AE60" i="380"/>
  <c r="AE59" i="380"/>
  <c r="AE58" i="380"/>
  <c r="AE57" i="380"/>
  <c r="AE56" i="380"/>
  <c r="AE55" i="380"/>
  <c r="AE54" i="380"/>
  <c r="AE53" i="380"/>
  <c r="AE52" i="380"/>
  <c r="AE51" i="380"/>
  <c r="AE50" i="380"/>
  <c r="AE49" i="380"/>
  <c r="AE48" i="380"/>
  <c r="AE47" i="380"/>
  <c r="AE46" i="380"/>
  <c r="AE45" i="380"/>
  <c r="AE44" i="380"/>
  <c r="AE43" i="380"/>
  <c r="AE42" i="380"/>
  <c r="AE41" i="380"/>
  <c r="AE40" i="380"/>
  <c r="AE39" i="380"/>
  <c r="AE35" i="380"/>
  <c r="AE34" i="380"/>
  <c r="AE33" i="380"/>
  <c r="AE32" i="380"/>
  <c r="AE31" i="380"/>
  <c r="AE30" i="380"/>
  <c r="AE29" i="380"/>
  <c r="AE28" i="380"/>
  <c r="AE27" i="380"/>
  <c r="AE26" i="380"/>
  <c r="AE25" i="380"/>
  <c r="AE24" i="380"/>
  <c r="AE23" i="380"/>
  <c r="AE22" i="380"/>
  <c r="AE21" i="380"/>
  <c r="AE20" i="380"/>
  <c r="AE19" i="380"/>
  <c r="AE18" i="380"/>
  <c r="AE17" i="380"/>
  <c r="AE16" i="380"/>
  <c r="AE15" i="380"/>
  <c r="AE14" i="380"/>
  <c r="AE13" i="380"/>
  <c r="AE12" i="380"/>
  <c r="AG12" i="380" s="1"/>
  <c r="AJ12" i="380" s="1"/>
  <c r="AE11" i="380"/>
  <c r="AG11" i="380" s="1"/>
  <c r="AJ11" i="380" s="1"/>
  <c r="AE10" i="380"/>
  <c r="AE9" i="380"/>
  <c r="AE8" i="380"/>
  <c r="AG21" i="380"/>
  <c r="AG28" i="380"/>
  <c r="AG29" i="380"/>
  <c r="AJ29" i="380" s="1"/>
  <c r="AE75" i="377"/>
  <c r="AE74" i="377"/>
  <c r="AE73" i="377"/>
  <c r="AE72" i="377"/>
  <c r="AE71" i="377"/>
  <c r="AE70" i="377"/>
  <c r="AE69" i="377"/>
  <c r="AE68" i="377"/>
  <c r="AE67" i="377"/>
  <c r="AE66" i="377"/>
  <c r="AE62" i="377"/>
  <c r="AE61" i="377"/>
  <c r="AE60" i="377"/>
  <c r="AE59" i="377"/>
  <c r="AG59" i="377" s="1"/>
  <c r="AE58" i="377"/>
  <c r="AE57" i="377"/>
  <c r="AE56" i="377"/>
  <c r="AE55" i="377"/>
  <c r="AG55" i="377" s="1"/>
  <c r="AE54" i="377"/>
  <c r="AE53" i="377"/>
  <c r="AE52" i="377"/>
  <c r="AE51" i="377"/>
  <c r="AE50" i="377"/>
  <c r="AE49" i="377"/>
  <c r="AE48" i="377"/>
  <c r="AE47" i="377"/>
  <c r="AG47" i="377" s="1"/>
  <c r="AE46" i="377"/>
  <c r="AE45" i="377"/>
  <c r="AE44" i="377"/>
  <c r="AE43" i="377"/>
  <c r="AE42" i="377"/>
  <c r="AE41" i="377"/>
  <c r="AE40" i="377"/>
  <c r="AE39" i="377"/>
  <c r="AE35" i="377"/>
  <c r="AE34" i="377"/>
  <c r="AE33" i="377"/>
  <c r="AE32" i="377"/>
  <c r="AE31" i="377"/>
  <c r="AE30" i="377"/>
  <c r="AE29" i="377"/>
  <c r="AE28" i="377"/>
  <c r="AG28" i="377" s="1"/>
  <c r="AI28" i="377" s="1"/>
  <c r="AE27" i="377"/>
  <c r="AE26" i="377"/>
  <c r="AE25" i="377"/>
  <c r="AE24" i="377"/>
  <c r="AE23" i="377"/>
  <c r="AE22" i="377"/>
  <c r="AE21" i="377"/>
  <c r="AG21" i="377" s="1"/>
  <c r="AE20" i="377"/>
  <c r="AE19" i="377"/>
  <c r="AE18" i="377"/>
  <c r="AE17" i="377"/>
  <c r="AE16" i="377"/>
  <c r="AE15" i="377"/>
  <c r="AE14" i="377"/>
  <c r="AE13" i="377"/>
  <c r="AE12" i="377"/>
  <c r="AE11" i="377"/>
  <c r="AE10" i="377"/>
  <c r="AE9" i="377"/>
  <c r="AE8" i="377"/>
  <c r="AG12" i="377"/>
  <c r="AG15" i="377"/>
  <c r="AG60" i="377"/>
  <c r="AJ60" i="377" s="1"/>
  <c r="AG73" i="377"/>
  <c r="S30" i="375"/>
  <c r="AE75" i="376"/>
  <c r="AG75" i="376" s="1"/>
  <c r="AE74" i="376"/>
  <c r="AE73" i="376"/>
  <c r="AE72" i="376"/>
  <c r="AG72" i="376" s="1"/>
  <c r="AE71" i="376"/>
  <c r="AE70" i="376"/>
  <c r="AG70" i="376" s="1"/>
  <c r="AE69" i="376"/>
  <c r="AE68" i="376"/>
  <c r="AE67" i="376"/>
  <c r="AG67" i="376" s="1"/>
  <c r="AE66" i="376"/>
  <c r="AE62" i="376"/>
  <c r="AE61" i="376"/>
  <c r="AG61" i="376" s="1"/>
  <c r="AE60" i="376"/>
  <c r="AE59" i="376"/>
  <c r="AG59" i="376" s="1"/>
  <c r="AE58" i="376"/>
  <c r="AE57" i="376"/>
  <c r="AE56" i="376"/>
  <c r="AE55" i="376"/>
  <c r="AG55" i="376" s="1"/>
  <c r="AE54" i="376"/>
  <c r="AE53" i="376"/>
  <c r="AE52" i="376"/>
  <c r="AG52" i="376" s="1"/>
  <c r="AE51" i="376"/>
  <c r="AE50" i="376"/>
  <c r="AE49" i="376"/>
  <c r="AE48" i="376"/>
  <c r="AE47" i="376"/>
  <c r="AG47" i="376" s="1"/>
  <c r="AE46" i="376"/>
  <c r="AE45" i="376"/>
  <c r="AG45" i="376" s="1"/>
  <c r="AE44" i="376"/>
  <c r="AE43" i="376"/>
  <c r="AE42" i="376"/>
  <c r="AE41" i="376"/>
  <c r="AG40" i="376"/>
  <c r="AE39" i="376"/>
  <c r="AG39" i="376" s="1"/>
  <c r="AJ39" i="376" s="1"/>
  <c r="AE35" i="376"/>
  <c r="AE34" i="376"/>
  <c r="AE33" i="376"/>
  <c r="AE32" i="376"/>
  <c r="AE31" i="376"/>
  <c r="AE30" i="376"/>
  <c r="AE29" i="376"/>
  <c r="AE28" i="376"/>
  <c r="AE27" i="376"/>
  <c r="AG27" i="376" s="1"/>
  <c r="AE26" i="376"/>
  <c r="AE25" i="376"/>
  <c r="AE24" i="376"/>
  <c r="AE23" i="376"/>
  <c r="AG23" i="376" s="1"/>
  <c r="AE22" i="376"/>
  <c r="AG22" i="376" s="1"/>
  <c r="AJ22" i="376" s="1"/>
  <c r="AE21" i="376"/>
  <c r="AG21" i="376" s="1"/>
  <c r="AJ21" i="376" s="1"/>
  <c r="AE20" i="376"/>
  <c r="AE19" i="376"/>
  <c r="AE18" i="376"/>
  <c r="AE17" i="376"/>
  <c r="AE16" i="376"/>
  <c r="AE15" i="376"/>
  <c r="AE14" i="376"/>
  <c r="AE13" i="376"/>
  <c r="AE12" i="376"/>
  <c r="AE11" i="376"/>
  <c r="AE10" i="376"/>
  <c r="AE9" i="376"/>
  <c r="AE8" i="376"/>
  <c r="C5" i="375"/>
  <c r="AO24" i="249" s="1"/>
  <c r="AT24" i="249"/>
  <c r="AG12" i="376"/>
  <c r="AG18" i="376"/>
  <c r="AG33" i="376"/>
  <c r="AG57" i="376"/>
  <c r="AI57" i="376" s="1"/>
  <c r="AG74" i="376"/>
  <c r="AJ74" i="376" s="1"/>
  <c r="AE75" i="375"/>
  <c r="AE74" i="375"/>
  <c r="AE73" i="375"/>
  <c r="AE72" i="375"/>
  <c r="AE71" i="375"/>
  <c r="AE70" i="375"/>
  <c r="AE69" i="375"/>
  <c r="AE68" i="375"/>
  <c r="AE67" i="375"/>
  <c r="AE66" i="375"/>
  <c r="AE62" i="375"/>
  <c r="AE61" i="375"/>
  <c r="AE60" i="375"/>
  <c r="AE59" i="375"/>
  <c r="AE58" i="375"/>
  <c r="AE57" i="375"/>
  <c r="AE56" i="375"/>
  <c r="AE55" i="375"/>
  <c r="AE54" i="375"/>
  <c r="AE53" i="375"/>
  <c r="AE52" i="375"/>
  <c r="AE51" i="375"/>
  <c r="AE50" i="375"/>
  <c r="AE49" i="375"/>
  <c r="AE48" i="375"/>
  <c r="AE47" i="375"/>
  <c r="AE46" i="375"/>
  <c r="AE45" i="375"/>
  <c r="AE44" i="375"/>
  <c r="AE43" i="375"/>
  <c r="AE42" i="375"/>
  <c r="AG42" i="375" s="1"/>
  <c r="AE41" i="375"/>
  <c r="AE40" i="375"/>
  <c r="AE39" i="375"/>
  <c r="AE35" i="375"/>
  <c r="AE34" i="375"/>
  <c r="AE33" i="375"/>
  <c r="AE32" i="375"/>
  <c r="AG32" i="375" s="1"/>
  <c r="AE31" i="375"/>
  <c r="AE30" i="375"/>
  <c r="AG30" i="375" s="1"/>
  <c r="AE29" i="375"/>
  <c r="AE28" i="375"/>
  <c r="AE27" i="375"/>
  <c r="AE26" i="375"/>
  <c r="AE25" i="375"/>
  <c r="AG25" i="375" s="1"/>
  <c r="AE24" i="375"/>
  <c r="AE23" i="375"/>
  <c r="AE22" i="375"/>
  <c r="AE21" i="375"/>
  <c r="AE20" i="375"/>
  <c r="AE19" i="375"/>
  <c r="AE18" i="375"/>
  <c r="AE17" i="375"/>
  <c r="AE16" i="375"/>
  <c r="AE15" i="375"/>
  <c r="AG15" i="375" s="1"/>
  <c r="AE14" i="375"/>
  <c r="AE13" i="375"/>
  <c r="AE12" i="375"/>
  <c r="AG12" i="375" s="1"/>
  <c r="AE11" i="375"/>
  <c r="AE10" i="375"/>
  <c r="AE9" i="375"/>
  <c r="AE8" i="375"/>
  <c r="AG8" i="375" s="1"/>
  <c r="C5" i="374"/>
  <c r="AO23" i="249" s="1"/>
  <c r="AT23" i="249"/>
  <c r="AG21" i="375"/>
  <c r="AG33" i="375"/>
  <c r="AG44" i="375"/>
  <c r="AG46" i="375"/>
  <c r="AE75" i="374"/>
  <c r="AE74" i="374"/>
  <c r="AE73" i="374"/>
  <c r="AE72" i="374"/>
  <c r="AE71" i="374"/>
  <c r="AE70" i="374"/>
  <c r="AE69" i="374"/>
  <c r="AE68" i="374"/>
  <c r="AE67" i="374"/>
  <c r="AE66" i="374"/>
  <c r="AE62" i="374"/>
  <c r="AE61" i="374"/>
  <c r="AE60" i="374"/>
  <c r="AE59" i="374"/>
  <c r="AE58" i="374"/>
  <c r="AE57" i="374"/>
  <c r="AE56" i="374"/>
  <c r="AE55" i="374"/>
  <c r="AG54" i="374"/>
  <c r="AE53" i="374"/>
  <c r="AE52" i="374"/>
  <c r="AE51" i="374"/>
  <c r="AE50" i="374"/>
  <c r="AE49" i="374"/>
  <c r="AE48" i="374"/>
  <c r="AE47" i="374"/>
  <c r="AE46" i="374"/>
  <c r="AE45" i="374"/>
  <c r="AG45" i="374" s="1"/>
  <c r="AE44" i="374"/>
  <c r="AE43" i="374"/>
  <c r="AE42" i="374"/>
  <c r="AE41" i="374"/>
  <c r="AE40" i="374"/>
  <c r="AE39" i="374"/>
  <c r="AE35" i="374"/>
  <c r="AE34" i="374"/>
  <c r="AE33" i="374"/>
  <c r="AE32" i="374"/>
  <c r="AG32" i="374" s="1"/>
  <c r="AE31" i="374"/>
  <c r="AE30" i="374"/>
  <c r="AE29" i="374"/>
  <c r="AE28" i="374"/>
  <c r="AE27" i="374"/>
  <c r="AE26" i="374"/>
  <c r="AE25" i="374"/>
  <c r="AE24" i="374"/>
  <c r="AE23" i="374"/>
  <c r="AE22" i="374"/>
  <c r="AE21" i="374"/>
  <c r="AE20" i="374"/>
  <c r="AE19" i="374"/>
  <c r="AE18" i="374"/>
  <c r="AE17" i="374"/>
  <c r="AE16" i="374"/>
  <c r="AE15" i="374"/>
  <c r="AE14" i="374"/>
  <c r="AE13" i="374"/>
  <c r="AE12" i="374"/>
  <c r="AE11" i="374"/>
  <c r="AE10" i="374"/>
  <c r="AE9" i="374"/>
  <c r="AE8" i="374"/>
  <c r="AS40" i="373"/>
  <c r="AG30" i="374"/>
  <c r="AG72" i="374"/>
  <c r="AG75" i="374"/>
  <c r="J34" i="372"/>
  <c r="Z8" i="372"/>
  <c r="AE75" i="373"/>
  <c r="AE74" i="373"/>
  <c r="AE73" i="373"/>
  <c r="AE72" i="373"/>
  <c r="AE71" i="373"/>
  <c r="AE70" i="373"/>
  <c r="AE69" i="373"/>
  <c r="AE68" i="373"/>
  <c r="AE67" i="373"/>
  <c r="AE66" i="373"/>
  <c r="AE62" i="373"/>
  <c r="AE61" i="373"/>
  <c r="AE60" i="373"/>
  <c r="AE59" i="373"/>
  <c r="AE58" i="373"/>
  <c r="AE57" i="373"/>
  <c r="AE56" i="373"/>
  <c r="AE55" i="373"/>
  <c r="AE54" i="373"/>
  <c r="AE53" i="373"/>
  <c r="AE52" i="373"/>
  <c r="AE51" i="373"/>
  <c r="AE50" i="373"/>
  <c r="AE49" i="373"/>
  <c r="AE48" i="373"/>
  <c r="AE47" i="373"/>
  <c r="AE46" i="373"/>
  <c r="AE45" i="373"/>
  <c r="AE44" i="373"/>
  <c r="AE43" i="373"/>
  <c r="AE42" i="373"/>
  <c r="AE41" i="373"/>
  <c r="AG41" i="373" s="1"/>
  <c r="AE40" i="373"/>
  <c r="AE39" i="373"/>
  <c r="AE35" i="373"/>
  <c r="AE34" i="373"/>
  <c r="AE33" i="373"/>
  <c r="AE32" i="373"/>
  <c r="AE31" i="373"/>
  <c r="AE30" i="373"/>
  <c r="AE29" i="373"/>
  <c r="AE28" i="373"/>
  <c r="AE27" i="373"/>
  <c r="AE26" i="373"/>
  <c r="AE25" i="373"/>
  <c r="AE24" i="373"/>
  <c r="AE23" i="373"/>
  <c r="AE22" i="373"/>
  <c r="AE21" i="373"/>
  <c r="AE20" i="373"/>
  <c r="AE19" i="373"/>
  <c r="AE18" i="373"/>
  <c r="AE17" i="373"/>
  <c r="AE16" i="373"/>
  <c r="AE15" i="373"/>
  <c r="AE14" i="373"/>
  <c r="AE13" i="373"/>
  <c r="AE12" i="373"/>
  <c r="AE11" i="373"/>
  <c r="AE10" i="373"/>
  <c r="AE9" i="373"/>
  <c r="AE8" i="373"/>
  <c r="C5" i="372"/>
  <c r="AO21" i="249" s="1"/>
  <c r="AT21" i="249"/>
  <c r="AG18" i="373"/>
  <c r="J34" i="371"/>
  <c r="Z8" i="371"/>
  <c r="S30" i="371"/>
  <c r="Z36" i="371"/>
  <c r="AE75" i="372"/>
  <c r="AG75" i="372" s="1"/>
  <c r="AE74" i="372"/>
  <c r="AG74" i="372" s="1"/>
  <c r="AE73" i="372"/>
  <c r="AE72" i="372"/>
  <c r="AG72" i="372" s="1"/>
  <c r="AE71" i="372"/>
  <c r="AG71" i="372" s="1"/>
  <c r="AE70" i="372"/>
  <c r="AE69" i="372"/>
  <c r="AG69" i="372" s="1"/>
  <c r="AE68" i="372"/>
  <c r="AG68" i="372" s="1"/>
  <c r="AE67" i="372"/>
  <c r="AE66" i="372"/>
  <c r="AG66" i="372" s="1"/>
  <c r="AE62" i="372"/>
  <c r="AE60" i="372"/>
  <c r="AE59" i="372"/>
  <c r="AE58" i="372"/>
  <c r="AG58" i="372" s="1"/>
  <c r="AE57" i="372"/>
  <c r="AE56" i="372"/>
  <c r="AE55" i="372"/>
  <c r="AE54" i="372"/>
  <c r="AE53" i="372"/>
  <c r="AE52" i="372"/>
  <c r="AG52" i="372" s="1"/>
  <c r="AE51" i="372"/>
  <c r="AE50" i="372"/>
  <c r="AE49" i="372"/>
  <c r="AE48" i="372"/>
  <c r="AG48" i="372" s="1"/>
  <c r="AE47" i="372"/>
  <c r="AE46" i="372"/>
  <c r="AE45" i="372"/>
  <c r="AG45" i="372" s="1"/>
  <c r="AE44" i="372"/>
  <c r="AE43" i="372"/>
  <c r="AE42" i="372"/>
  <c r="AE41" i="372"/>
  <c r="AG41" i="372" s="1"/>
  <c r="AJ41" i="372" s="1"/>
  <c r="AE40" i="372"/>
  <c r="AG40" i="372" s="1"/>
  <c r="AJ40" i="372" s="1"/>
  <c r="AE39" i="372"/>
  <c r="AE35" i="372"/>
  <c r="AG35" i="372" s="1"/>
  <c r="AE34" i="372"/>
  <c r="AE33" i="372"/>
  <c r="AE32" i="372"/>
  <c r="AE31" i="372"/>
  <c r="AE30" i="372"/>
  <c r="AE29" i="372"/>
  <c r="AE28" i="372"/>
  <c r="AE27" i="372"/>
  <c r="AG27" i="372" s="1"/>
  <c r="AE26" i="372"/>
  <c r="AE25" i="372"/>
  <c r="AE24" i="372"/>
  <c r="AE23" i="372"/>
  <c r="AE22" i="372"/>
  <c r="AG22" i="372" s="1"/>
  <c r="AE21" i="372"/>
  <c r="AG21" i="372" s="1"/>
  <c r="AE20" i="372"/>
  <c r="AE19" i="372"/>
  <c r="AE18" i="372"/>
  <c r="AE17" i="372"/>
  <c r="AG17" i="372" s="1"/>
  <c r="AI17" i="372" s="1"/>
  <c r="AE16" i="372"/>
  <c r="AE15" i="372"/>
  <c r="AG15" i="372" s="1"/>
  <c r="AE14" i="372"/>
  <c r="AE13" i="372"/>
  <c r="AE12" i="372"/>
  <c r="AE11" i="372"/>
  <c r="AE10" i="372"/>
  <c r="AE9" i="372"/>
  <c r="AE8" i="372"/>
  <c r="C5" i="371"/>
  <c r="AS40" i="371"/>
  <c r="AG9" i="372"/>
  <c r="AG13" i="372"/>
  <c r="AJ13" i="372" s="1"/>
  <c r="AG14" i="372"/>
  <c r="AG18" i="372"/>
  <c r="AG19" i="372"/>
  <c r="AG32" i="372"/>
  <c r="AG57" i="372"/>
  <c r="AJ57" i="372" s="1"/>
  <c r="AG60" i="372"/>
  <c r="AE61" i="372"/>
  <c r="AG62" i="372"/>
  <c r="C5" i="369"/>
  <c r="AO18" i="249" s="1"/>
  <c r="AV18" i="249" s="1"/>
  <c r="AE75" i="369"/>
  <c r="AE74" i="369"/>
  <c r="AE73" i="369"/>
  <c r="AG73" i="369" s="1"/>
  <c r="AE72" i="369"/>
  <c r="AE71" i="369"/>
  <c r="AG71" i="369" s="1"/>
  <c r="AE70" i="369"/>
  <c r="AE69" i="369"/>
  <c r="AE68" i="369"/>
  <c r="AE67" i="369"/>
  <c r="AE66" i="369"/>
  <c r="AE62" i="369"/>
  <c r="AG62" i="369" s="1"/>
  <c r="AE61" i="369"/>
  <c r="AE60" i="369"/>
  <c r="AG60" i="369" s="1"/>
  <c r="AE59" i="369"/>
  <c r="AE58" i="369"/>
  <c r="AE57" i="369"/>
  <c r="AE56" i="369"/>
  <c r="AE55" i="369"/>
  <c r="AE54" i="369"/>
  <c r="AE53" i="369"/>
  <c r="AE52" i="369"/>
  <c r="AG52" i="369" s="1"/>
  <c r="AE51" i="369"/>
  <c r="AE50" i="369"/>
  <c r="AE49" i="369"/>
  <c r="AE48" i="369"/>
  <c r="AE47" i="369"/>
  <c r="AE46" i="369"/>
  <c r="AE45" i="369"/>
  <c r="AE44" i="369"/>
  <c r="AE43" i="369"/>
  <c r="AG43" i="369" s="1"/>
  <c r="AE42" i="369"/>
  <c r="AE41" i="369"/>
  <c r="AE40" i="369"/>
  <c r="AE39" i="369"/>
  <c r="AE35" i="369"/>
  <c r="AE34" i="369"/>
  <c r="AG34" i="369" s="1"/>
  <c r="AE33" i="369"/>
  <c r="AE32" i="369"/>
  <c r="AE31" i="369"/>
  <c r="AE30" i="369"/>
  <c r="AG30" i="369" s="1"/>
  <c r="AE29" i="369"/>
  <c r="AE28" i="369"/>
  <c r="AE27" i="369"/>
  <c r="AE26" i="369"/>
  <c r="AG26" i="369" s="1"/>
  <c r="AJ26" i="369" s="1"/>
  <c r="AE25" i="369"/>
  <c r="AE24" i="369"/>
  <c r="AE23" i="369"/>
  <c r="AE22" i="369"/>
  <c r="AE21" i="369"/>
  <c r="AE20" i="369"/>
  <c r="AE19" i="369"/>
  <c r="AE18" i="369"/>
  <c r="AE17" i="369"/>
  <c r="AE16" i="369"/>
  <c r="AG16" i="369" s="1"/>
  <c r="AI16" i="369" s="1"/>
  <c r="AE15" i="369"/>
  <c r="AE14" i="369"/>
  <c r="AE13" i="369"/>
  <c r="AG13" i="369" s="1"/>
  <c r="AE12" i="369"/>
  <c r="AE11" i="369"/>
  <c r="AG11" i="369" s="1"/>
  <c r="AE10" i="369"/>
  <c r="AE9" i="369"/>
  <c r="AE8" i="369"/>
  <c r="AG8" i="369" s="1"/>
  <c r="C5" i="368"/>
  <c r="AO17" i="249" s="1"/>
  <c r="AV17" i="249" s="1"/>
  <c r="AG12" i="369"/>
  <c r="AG21" i="369"/>
  <c r="AG48" i="369"/>
  <c r="AG59" i="369"/>
  <c r="AG74" i="369"/>
  <c r="AE75" i="368"/>
  <c r="AE74" i="368"/>
  <c r="AE73" i="368"/>
  <c r="AE72" i="368"/>
  <c r="AE71" i="368"/>
  <c r="AE70" i="368"/>
  <c r="AE69" i="368"/>
  <c r="AE68" i="368"/>
  <c r="AE67" i="368"/>
  <c r="AE66" i="368"/>
  <c r="AE62" i="368"/>
  <c r="AE61" i="368"/>
  <c r="AE60" i="368"/>
  <c r="AE59" i="368"/>
  <c r="AG59" i="368" s="1"/>
  <c r="AE58" i="368"/>
  <c r="AE57" i="368"/>
  <c r="AE56" i="368"/>
  <c r="AE55" i="368"/>
  <c r="AE54" i="368"/>
  <c r="AE53" i="368"/>
  <c r="AE52" i="368"/>
  <c r="AG52" i="368" s="1"/>
  <c r="AE51" i="368"/>
  <c r="AE50" i="368"/>
  <c r="AE49" i="368"/>
  <c r="AE48" i="368"/>
  <c r="AE47" i="368"/>
  <c r="AE46" i="368"/>
  <c r="AE45" i="368"/>
  <c r="AE44" i="368"/>
  <c r="AE43" i="368"/>
  <c r="AE42" i="368"/>
  <c r="AE41" i="368"/>
  <c r="AE40" i="368"/>
  <c r="AE39" i="368"/>
  <c r="AE35" i="368"/>
  <c r="AE34" i="368"/>
  <c r="AE33" i="368"/>
  <c r="AE32" i="368"/>
  <c r="AG32" i="368" s="1"/>
  <c r="AE31" i="368"/>
  <c r="AE30" i="368"/>
  <c r="AE29" i="368"/>
  <c r="AE28" i="368"/>
  <c r="AE27" i="368"/>
  <c r="AE26" i="368"/>
  <c r="AE25" i="368"/>
  <c r="AE24" i="368"/>
  <c r="AE23" i="368"/>
  <c r="AE22" i="368"/>
  <c r="AE21" i="368"/>
  <c r="AE20" i="368"/>
  <c r="AE19" i="368"/>
  <c r="AE18" i="368"/>
  <c r="AE17" i="368"/>
  <c r="AE16" i="368"/>
  <c r="AE15" i="368"/>
  <c r="AE14" i="368"/>
  <c r="AE13" i="368"/>
  <c r="AE12" i="368"/>
  <c r="AE11" i="368"/>
  <c r="AE10" i="368"/>
  <c r="AE9" i="368"/>
  <c r="AE8" i="368"/>
  <c r="C5" i="367"/>
  <c r="AO16" i="249" s="1"/>
  <c r="AV16" i="249" s="1"/>
  <c r="AE75" i="367"/>
  <c r="AE74" i="367"/>
  <c r="AE73" i="367"/>
  <c r="AE72" i="367"/>
  <c r="AG72" i="367" s="1"/>
  <c r="AE71" i="367"/>
  <c r="AG71" i="367" s="1"/>
  <c r="AE70" i="367"/>
  <c r="AE69" i="367"/>
  <c r="AG69" i="367" s="1"/>
  <c r="AI69" i="367" s="1"/>
  <c r="AE68" i="367"/>
  <c r="AE67" i="367"/>
  <c r="AE66" i="367"/>
  <c r="AE62" i="367"/>
  <c r="AE61" i="367"/>
  <c r="AE60" i="367"/>
  <c r="AE59" i="367"/>
  <c r="AE58" i="367"/>
  <c r="AE57" i="367"/>
  <c r="AE56" i="367"/>
  <c r="AE55" i="367"/>
  <c r="AG55" i="367" s="1"/>
  <c r="AE54" i="367"/>
  <c r="AE53" i="367"/>
  <c r="AE52" i="367"/>
  <c r="AE51" i="367"/>
  <c r="AG51" i="367" s="1"/>
  <c r="AE50" i="367"/>
  <c r="AG50" i="367" s="1"/>
  <c r="AE49" i="367"/>
  <c r="AE48" i="367"/>
  <c r="AG48" i="367" s="1"/>
  <c r="AE47" i="367"/>
  <c r="AE46" i="367"/>
  <c r="AE45" i="367"/>
  <c r="AG45" i="367" s="1"/>
  <c r="AJ45" i="367" s="1"/>
  <c r="AE44" i="367"/>
  <c r="AE43" i="367"/>
  <c r="AE42" i="367"/>
  <c r="AE41" i="367"/>
  <c r="AE40" i="367"/>
  <c r="AE39" i="367"/>
  <c r="AE35" i="367"/>
  <c r="AE34" i="367"/>
  <c r="AG34" i="367" s="1"/>
  <c r="AE33" i="367"/>
  <c r="AE32" i="367"/>
  <c r="AE31" i="367"/>
  <c r="AE30" i="367"/>
  <c r="AE29" i="367"/>
  <c r="AE28" i="367"/>
  <c r="AE27" i="367"/>
  <c r="AE26" i="367"/>
  <c r="AE25" i="367"/>
  <c r="AE24" i="367"/>
  <c r="AE23" i="367"/>
  <c r="AG23" i="367" s="1"/>
  <c r="AE22" i="367"/>
  <c r="AG22" i="367" s="1"/>
  <c r="AE21" i="367"/>
  <c r="AG21" i="367" s="1"/>
  <c r="AE20" i="367"/>
  <c r="AE19" i="367"/>
  <c r="AE18" i="367"/>
  <c r="AE17" i="367"/>
  <c r="AE16" i="367"/>
  <c r="AG16" i="367" s="1"/>
  <c r="AE15" i="367"/>
  <c r="AE14" i="367"/>
  <c r="AG14" i="367" s="1"/>
  <c r="AE13" i="367"/>
  <c r="AE12" i="367"/>
  <c r="AE11" i="367"/>
  <c r="AE10" i="367"/>
  <c r="AE9" i="367"/>
  <c r="AE8" i="367"/>
  <c r="AG28" i="367"/>
  <c r="AG46" i="367"/>
  <c r="AG53" i="367"/>
  <c r="AG73" i="367"/>
  <c r="AE75" i="366"/>
  <c r="AE74" i="366"/>
  <c r="AE73" i="366"/>
  <c r="AG73" i="366" s="1"/>
  <c r="AI73" i="366" s="1"/>
  <c r="AE72" i="366"/>
  <c r="AE71" i="366"/>
  <c r="AG71" i="366" s="1"/>
  <c r="AE70" i="366"/>
  <c r="AG70" i="366" s="1"/>
  <c r="AE69" i="366"/>
  <c r="AE68" i="366"/>
  <c r="AG68" i="366" s="1"/>
  <c r="AE67" i="366"/>
  <c r="AE66" i="366"/>
  <c r="AE62" i="366"/>
  <c r="AE61" i="366"/>
  <c r="AE60" i="366"/>
  <c r="AE59" i="366"/>
  <c r="AG59" i="366" s="1"/>
  <c r="AE58" i="366"/>
  <c r="AG58" i="366" s="1"/>
  <c r="AE57" i="366"/>
  <c r="AE56" i="366"/>
  <c r="AE55" i="366"/>
  <c r="AG55" i="366" s="1"/>
  <c r="AI55" i="366" s="1"/>
  <c r="AE54" i="366"/>
  <c r="AG54" i="366" s="1"/>
  <c r="AE53" i="366"/>
  <c r="AE52" i="366"/>
  <c r="AE51" i="366"/>
  <c r="AE50" i="366"/>
  <c r="AE49" i="366"/>
  <c r="AE48" i="366"/>
  <c r="AE47" i="366"/>
  <c r="AG47" i="366" s="1"/>
  <c r="AE46" i="366"/>
  <c r="AG46" i="366" s="1"/>
  <c r="AE45" i="366"/>
  <c r="AE44" i="366"/>
  <c r="AE43" i="366"/>
  <c r="AE42" i="366"/>
  <c r="AE41" i="366"/>
  <c r="AG41" i="366" s="1"/>
  <c r="AE40" i="366"/>
  <c r="AG40" i="366" s="1"/>
  <c r="AE39" i="366"/>
  <c r="AE35" i="366"/>
  <c r="AE34" i="366"/>
  <c r="AE33" i="366"/>
  <c r="AE32" i="366"/>
  <c r="AG32" i="366" s="1"/>
  <c r="AE31" i="366"/>
  <c r="AE30" i="366"/>
  <c r="AE29" i="366"/>
  <c r="AE28" i="366"/>
  <c r="AE27" i="366"/>
  <c r="AE26" i="366"/>
  <c r="AG26" i="366" s="1"/>
  <c r="AE25" i="366"/>
  <c r="AE24" i="366"/>
  <c r="AE23" i="366"/>
  <c r="AG23" i="366" s="1"/>
  <c r="AJ23" i="366" s="1"/>
  <c r="AE22" i="366"/>
  <c r="AE21" i="366"/>
  <c r="AE20" i="366"/>
  <c r="AG20" i="366" s="1"/>
  <c r="AE19" i="366"/>
  <c r="AG19" i="366" s="1"/>
  <c r="AI19" i="366" s="1"/>
  <c r="AE18" i="366"/>
  <c r="AE17" i="366"/>
  <c r="AE16" i="366"/>
  <c r="AE15" i="366"/>
  <c r="AE14" i="366"/>
  <c r="AG14" i="366" s="1"/>
  <c r="AJ14" i="366" s="1"/>
  <c r="AE13" i="366"/>
  <c r="AE12" i="366"/>
  <c r="AE11" i="366"/>
  <c r="AG11" i="366" s="1"/>
  <c r="AE10" i="366"/>
  <c r="AG10" i="366" s="1"/>
  <c r="AE9" i="366"/>
  <c r="AE8" i="366"/>
  <c r="AG8" i="366" s="1"/>
  <c r="AJ8" i="366" s="1"/>
  <c r="AS40" i="365"/>
  <c r="AG13" i="366"/>
  <c r="AG18" i="366"/>
  <c r="AG51" i="366"/>
  <c r="AG60" i="366"/>
  <c r="AG74" i="366"/>
  <c r="AJ74" i="366" s="1"/>
  <c r="AE75" i="365"/>
  <c r="AE74" i="365"/>
  <c r="AE73" i="365"/>
  <c r="AE72" i="365"/>
  <c r="AE71" i="365"/>
  <c r="AE70" i="365"/>
  <c r="AE69" i="365"/>
  <c r="AE68" i="365"/>
  <c r="AE67" i="365"/>
  <c r="AE66" i="365"/>
  <c r="AE62" i="365"/>
  <c r="AE61" i="365"/>
  <c r="AG61" i="365" s="1"/>
  <c r="AE60" i="365"/>
  <c r="AG60" i="365" s="1"/>
  <c r="AE59" i="365"/>
  <c r="AE58" i="365"/>
  <c r="AE57" i="365"/>
  <c r="AE56" i="365"/>
  <c r="AE55" i="365"/>
  <c r="AE54" i="365"/>
  <c r="AG54" i="365" s="1"/>
  <c r="AE53" i="365"/>
  <c r="AE52" i="365"/>
  <c r="AE51" i="365"/>
  <c r="AE50" i="365"/>
  <c r="AE49" i="365"/>
  <c r="AE48" i="365"/>
  <c r="AE47" i="365"/>
  <c r="AE46" i="365"/>
  <c r="AE45" i="365"/>
  <c r="AE44" i="365"/>
  <c r="AE43" i="365"/>
  <c r="AG43" i="365" s="1"/>
  <c r="AE42" i="365"/>
  <c r="AG42" i="365" s="1"/>
  <c r="AI42" i="365" s="1"/>
  <c r="AE41" i="365"/>
  <c r="AE40" i="365"/>
  <c r="AE39" i="365"/>
  <c r="AE35" i="365"/>
  <c r="AG35" i="365" s="1"/>
  <c r="AI35" i="365" s="1"/>
  <c r="AE34" i="365"/>
  <c r="AE33" i="365"/>
  <c r="AE32" i="365"/>
  <c r="AE31" i="365"/>
  <c r="AE30" i="365"/>
  <c r="AE29" i="365"/>
  <c r="AE28" i="365"/>
  <c r="AE27" i="365"/>
  <c r="AE26" i="365"/>
  <c r="AE25" i="365"/>
  <c r="AE24" i="365"/>
  <c r="AE23" i="365"/>
  <c r="AE22" i="365"/>
  <c r="AE21" i="365"/>
  <c r="AE20" i="365"/>
  <c r="AE19" i="365"/>
  <c r="AE18" i="365"/>
  <c r="AE17" i="365"/>
  <c r="AG17" i="365" s="1"/>
  <c r="AI17" i="365" s="1"/>
  <c r="AE16" i="365"/>
  <c r="AE15" i="365"/>
  <c r="AE14" i="365"/>
  <c r="AE13" i="365"/>
  <c r="AE12" i="365"/>
  <c r="AE11" i="365"/>
  <c r="AE10" i="365"/>
  <c r="AE9" i="365"/>
  <c r="AE8" i="365"/>
  <c r="AG25" i="365"/>
  <c r="AG29" i="365"/>
  <c r="AE75" i="364"/>
  <c r="AE74" i="364"/>
  <c r="AE73" i="364"/>
  <c r="AE72" i="364"/>
  <c r="AG72" i="364" s="1"/>
  <c r="AE71" i="364"/>
  <c r="AE70" i="364"/>
  <c r="AE69" i="364"/>
  <c r="AG69" i="364" s="1"/>
  <c r="AE68" i="364"/>
  <c r="AE67" i="364"/>
  <c r="AE66" i="364"/>
  <c r="AG66" i="364" s="1"/>
  <c r="AI66" i="364" s="1"/>
  <c r="AE62" i="364"/>
  <c r="AE61" i="364"/>
  <c r="AG61" i="364" s="1"/>
  <c r="AE60" i="364"/>
  <c r="AE59" i="364"/>
  <c r="AE58" i="364"/>
  <c r="AG58" i="364" s="1"/>
  <c r="AJ58" i="364" s="1"/>
  <c r="AE57" i="364"/>
  <c r="AG57" i="364" s="1"/>
  <c r="AE56" i="364"/>
  <c r="AE55" i="364"/>
  <c r="AG55" i="364" s="1"/>
  <c r="AJ55" i="364" s="1"/>
  <c r="AE54" i="364"/>
  <c r="AG54" i="364" s="1"/>
  <c r="AE53" i="364"/>
  <c r="AG53" i="364" s="1"/>
  <c r="AE52" i="364"/>
  <c r="AE51" i="364"/>
  <c r="AG51" i="364" s="1"/>
  <c r="AJ51" i="364" s="1"/>
  <c r="AE50" i="364"/>
  <c r="AG50" i="364" s="1"/>
  <c r="AE49" i="364"/>
  <c r="AG49" i="364" s="1"/>
  <c r="AE48" i="364"/>
  <c r="AE47" i="364"/>
  <c r="AE46" i="364"/>
  <c r="AG46" i="364" s="1"/>
  <c r="AE45" i="364"/>
  <c r="AE44" i="364"/>
  <c r="AG44" i="364" s="1"/>
  <c r="AJ44" i="364" s="1"/>
  <c r="AE43" i="364"/>
  <c r="AG43" i="364" s="1"/>
  <c r="AJ43" i="364" s="1"/>
  <c r="AE42" i="364"/>
  <c r="AE41" i="364"/>
  <c r="AE40" i="364"/>
  <c r="AE39" i="364"/>
  <c r="AE35" i="364"/>
  <c r="AG35" i="364" s="1"/>
  <c r="AI35" i="364" s="1"/>
  <c r="AE34" i="364"/>
  <c r="AG34" i="364" s="1"/>
  <c r="AJ34" i="364" s="1"/>
  <c r="AE33" i="364"/>
  <c r="AE32" i="364"/>
  <c r="AE31" i="364"/>
  <c r="AG31" i="364" s="1"/>
  <c r="AJ31" i="364" s="1"/>
  <c r="AE30" i="364"/>
  <c r="AE29" i="364"/>
  <c r="AE28" i="364"/>
  <c r="AE27" i="364"/>
  <c r="AE26" i="364"/>
  <c r="AE25" i="364"/>
  <c r="AG25" i="364" s="1"/>
  <c r="AE24" i="364"/>
  <c r="AE23" i="364"/>
  <c r="AE22" i="364"/>
  <c r="AE21" i="364"/>
  <c r="AE20" i="364"/>
  <c r="AG20" i="364" s="1"/>
  <c r="AE19" i="364"/>
  <c r="AG19" i="364" s="1"/>
  <c r="AE18" i="364"/>
  <c r="AE17" i="364"/>
  <c r="AE16" i="364"/>
  <c r="AE15" i="364"/>
  <c r="AE14" i="364"/>
  <c r="AE13" i="364"/>
  <c r="AE12" i="364"/>
  <c r="AE11" i="364"/>
  <c r="AE10" i="364"/>
  <c r="AE9" i="364"/>
  <c r="AG9" i="364" s="1"/>
  <c r="AJ9" i="364" s="1"/>
  <c r="AE8" i="364"/>
  <c r="AG8" i="364" s="1"/>
  <c r="AJ8" i="364" s="1"/>
  <c r="AS40" i="363"/>
  <c r="AG15" i="364"/>
  <c r="AG17" i="364"/>
  <c r="AG23" i="364"/>
  <c r="AG27" i="364"/>
  <c r="AG30" i="364"/>
  <c r="AG32" i="364"/>
  <c r="AG40" i="364"/>
  <c r="AG67" i="364"/>
  <c r="AG70" i="364"/>
  <c r="AG71" i="364"/>
  <c r="AI71" i="364" s="1"/>
  <c r="AG73" i="364"/>
  <c r="AG75" i="364"/>
  <c r="AE75" i="363"/>
  <c r="AE74" i="363"/>
  <c r="AE73" i="363"/>
  <c r="AE72" i="363"/>
  <c r="AE71" i="363"/>
  <c r="AE70" i="363"/>
  <c r="AE69" i="363"/>
  <c r="AE68" i="363"/>
  <c r="AE67" i="363"/>
  <c r="AE66" i="363"/>
  <c r="AE62" i="363"/>
  <c r="AE61" i="363"/>
  <c r="AE60" i="363"/>
  <c r="AE59" i="363"/>
  <c r="AE58" i="363"/>
  <c r="AE57" i="363"/>
  <c r="AE56" i="363"/>
  <c r="AE55" i="363"/>
  <c r="AE54" i="363"/>
  <c r="AE53" i="363"/>
  <c r="AE52" i="363"/>
  <c r="AE51" i="363"/>
  <c r="AE50" i="363"/>
  <c r="AE49" i="363"/>
  <c r="AE48" i="363"/>
  <c r="AE47" i="363"/>
  <c r="AE46" i="363"/>
  <c r="AE45" i="363"/>
  <c r="AE44" i="363"/>
  <c r="AE43" i="363"/>
  <c r="AE42" i="363"/>
  <c r="AE41" i="363"/>
  <c r="AE40" i="363"/>
  <c r="AE39" i="363"/>
  <c r="AE35" i="363"/>
  <c r="AE34" i="363"/>
  <c r="AE33" i="363"/>
  <c r="AE32" i="363"/>
  <c r="AE31" i="363"/>
  <c r="AE30" i="363"/>
  <c r="AE29" i="363"/>
  <c r="AE28" i="363"/>
  <c r="AE27" i="363"/>
  <c r="AE26" i="363"/>
  <c r="AE25" i="363"/>
  <c r="AE24" i="363"/>
  <c r="AE23" i="363"/>
  <c r="AE22" i="363"/>
  <c r="AE21" i="363"/>
  <c r="AE20" i="363"/>
  <c r="AE19" i="363"/>
  <c r="AE18" i="363"/>
  <c r="AE17" i="363"/>
  <c r="AE16" i="363"/>
  <c r="AE15" i="363"/>
  <c r="AE14" i="363"/>
  <c r="AE13" i="363"/>
  <c r="AE12" i="363"/>
  <c r="AE11" i="363"/>
  <c r="AE10" i="363"/>
  <c r="AE9" i="363"/>
  <c r="AE8" i="363"/>
  <c r="AG13" i="363"/>
  <c r="AG30" i="363"/>
  <c r="AG60" i="363"/>
  <c r="AG18" i="363"/>
  <c r="J34" i="361"/>
  <c r="Z8" i="361"/>
  <c r="AE75" i="362"/>
  <c r="AE74" i="362"/>
  <c r="AE73" i="362"/>
  <c r="AE72" i="362"/>
  <c r="AE71" i="362"/>
  <c r="AE70" i="362"/>
  <c r="AE69" i="362"/>
  <c r="AE68" i="362"/>
  <c r="AE67" i="362"/>
  <c r="AE66" i="362"/>
  <c r="AE62" i="362"/>
  <c r="AE61" i="362"/>
  <c r="AE60" i="362"/>
  <c r="AE59" i="362"/>
  <c r="AE58" i="362"/>
  <c r="AE57" i="362"/>
  <c r="AE56" i="362"/>
  <c r="AE55" i="362"/>
  <c r="AE54" i="362"/>
  <c r="AE53" i="362"/>
  <c r="AE52" i="362"/>
  <c r="AE51" i="362"/>
  <c r="AE50" i="362"/>
  <c r="AE49" i="362"/>
  <c r="AE48" i="362"/>
  <c r="AE47" i="362"/>
  <c r="AE46" i="362"/>
  <c r="AE45" i="362"/>
  <c r="AE44" i="362"/>
  <c r="AE43" i="362"/>
  <c r="AE42" i="362"/>
  <c r="AE41" i="362"/>
  <c r="AE40" i="362"/>
  <c r="AE39" i="362"/>
  <c r="AE35" i="362"/>
  <c r="AE34" i="362"/>
  <c r="AE33" i="362"/>
  <c r="AE32" i="362"/>
  <c r="AE31" i="362"/>
  <c r="AE30" i="362"/>
  <c r="AE29" i="362"/>
  <c r="AE28" i="362"/>
  <c r="AE27" i="362"/>
  <c r="AE26" i="362"/>
  <c r="AE25" i="362"/>
  <c r="AE24" i="362"/>
  <c r="AE23" i="362"/>
  <c r="AE22" i="362"/>
  <c r="AE21" i="362"/>
  <c r="AE20" i="362"/>
  <c r="AE19" i="362"/>
  <c r="AE18" i="362"/>
  <c r="AE17" i="362"/>
  <c r="AE16" i="362"/>
  <c r="AE15" i="362"/>
  <c r="AE14" i="362"/>
  <c r="AE13" i="362"/>
  <c r="AE12" i="362"/>
  <c r="AE11" i="362"/>
  <c r="AE10" i="362"/>
  <c r="AE9" i="362"/>
  <c r="AE8" i="362"/>
  <c r="C5" i="361"/>
  <c r="AG21" i="362"/>
  <c r="AG70" i="362"/>
  <c r="S30" i="359"/>
  <c r="Z36" i="359"/>
  <c r="AE75" i="360"/>
  <c r="AE74" i="360"/>
  <c r="AE73" i="360"/>
  <c r="AE72" i="360"/>
  <c r="AE71" i="360"/>
  <c r="AE70" i="360"/>
  <c r="AE69" i="360"/>
  <c r="AE68" i="360"/>
  <c r="AE67" i="360"/>
  <c r="AE66" i="360"/>
  <c r="AE62" i="360"/>
  <c r="AE61" i="360"/>
  <c r="AE60" i="360"/>
  <c r="AE59" i="360"/>
  <c r="AE58" i="360"/>
  <c r="AE57" i="360"/>
  <c r="AE56" i="360"/>
  <c r="AE55" i="360"/>
  <c r="AE54" i="360"/>
  <c r="AE53" i="360"/>
  <c r="AE52" i="360"/>
  <c r="AE51" i="360"/>
  <c r="AE50" i="360"/>
  <c r="AE49" i="360"/>
  <c r="AE48" i="360"/>
  <c r="AE47" i="360"/>
  <c r="AE46" i="360"/>
  <c r="AE45" i="360"/>
  <c r="AE44" i="360"/>
  <c r="AE43" i="360"/>
  <c r="AE42" i="360"/>
  <c r="AE41" i="360"/>
  <c r="AE40" i="360"/>
  <c r="AE39" i="360"/>
  <c r="AE35" i="360"/>
  <c r="AE34" i="360"/>
  <c r="AE33" i="360"/>
  <c r="AE32" i="360"/>
  <c r="AE31" i="360"/>
  <c r="AE30" i="360"/>
  <c r="AE29" i="360"/>
  <c r="AE28" i="360"/>
  <c r="AG28" i="360" s="1"/>
  <c r="AE27" i="360"/>
  <c r="AE26" i="360"/>
  <c r="AE25" i="360"/>
  <c r="AE24" i="360"/>
  <c r="AE23" i="360"/>
  <c r="AE22" i="360"/>
  <c r="AE21" i="360"/>
  <c r="AE20" i="360"/>
  <c r="AE19" i="360"/>
  <c r="AE18" i="360"/>
  <c r="AE17" i="360"/>
  <c r="AE16" i="360"/>
  <c r="AE15" i="360"/>
  <c r="AE14" i="360"/>
  <c r="AE13" i="360"/>
  <c r="AE12" i="360"/>
  <c r="AE11" i="360"/>
  <c r="AE10" i="360"/>
  <c r="AE9" i="360"/>
  <c r="AE8" i="360"/>
  <c r="AG67" i="360"/>
  <c r="AE73" i="359"/>
  <c r="AE61" i="359"/>
  <c r="AG61" i="359" s="1"/>
  <c r="AE60" i="359"/>
  <c r="AE48" i="359"/>
  <c r="AE42" i="359"/>
  <c r="AE41" i="359"/>
  <c r="AE40" i="359"/>
  <c r="AG40" i="359" s="1"/>
  <c r="AJ40" i="359" s="1"/>
  <c r="AE9" i="359"/>
  <c r="AE8" i="359"/>
  <c r="AG8" i="359" s="1"/>
  <c r="S30" i="356"/>
  <c r="Z36" i="356"/>
  <c r="AE75" i="357"/>
  <c r="AE74" i="357"/>
  <c r="AE73" i="357"/>
  <c r="AG73" i="357" s="1"/>
  <c r="AE72" i="357"/>
  <c r="AE71" i="357"/>
  <c r="AE70" i="357"/>
  <c r="AG70" i="357" s="1"/>
  <c r="AE69" i="357"/>
  <c r="AE68" i="357"/>
  <c r="AG68" i="357" s="1"/>
  <c r="AJ68" i="357" s="1"/>
  <c r="AE67" i="357"/>
  <c r="AE66" i="357"/>
  <c r="AE62" i="357"/>
  <c r="AG62" i="357" s="1"/>
  <c r="AE61" i="357"/>
  <c r="AE60" i="357"/>
  <c r="AE59" i="357"/>
  <c r="AG59" i="357" s="1"/>
  <c r="AE58" i="357"/>
  <c r="AE57" i="357"/>
  <c r="AE56" i="357"/>
  <c r="AE55" i="357"/>
  <c r="AG55" i="357" s="1"/>
  <c r="AE54" i="357"/>
  <c r="AE53" i="357"/>
  <c r="AE52" i="357"/>
  <c r="AG52" i="357" s="1"/>
  <c r="AJ52" i="357" s="1"/>
  <c r="AE51" i="357"/>
  <c r="AG51" i="357" s="1"/>
  <c r="AE50" i="357"/>
  <c r="AE49" i="357"/>
  <c r="AG49" i="357" s="1"/>
  <c r="AJ49" i="357" s="1"/>
  <c r="AE48" i="357"/>
  <c r="AE47" i="357"/>
  <c r="AE46" i="357"/>
  <c r="AE45" i="357"/>
  <c r="AG45" i="357" s="1"/>
  <c r="AE44" i="357"/>
  <c r="AE43" i="357"/>
  <c r="AE42" i="357"/>
  <c r="AE41" i="357"/>
  <c r="AE40" i="357"/>
  <c r="AE39" i="357"/>
  <c r="AE35" i="357"/>
  <c r="AE34" i="357"/>
  <c r="AG34" i="357" s="1"/>
  <c r="AE33" i="357"/>
  <c r="AE32" i="357"/>
  <c r="AG32" i="357" s="1"/>
  <c r="AE31" i="357"/>
  <c r="AE30" i="357"/>
  <c r="AE29" i="357"/>
  <c r="AE28" i="357"/>
  <c r="AE27" i="357"/>
  <c r="AE26" i="357"/>
  <c r="AE25" i="357"/>
  <c r="AE24" i="357"/>
  <c r="AE23" i="357"/>
  <c r="AE22" i="357"/>
  <c r="AG22" i="357" s="1"/>
  <c r="AE21" i="357"/>
  <c r="AE20" i="357"/>
  <c r="AE19" i="357"/>
  <c r="AE18" i="357"/>
  <c r="AE17" i="357"/>
  <c r="AG17" i="357" s="1"/>
  <c r="AE16" i="357"/>
  <c r="AE15" i="357"/>
  <c r="AE14" i="357"/>
  <c r="AE13" i="357"/>
  <c r="AE12" i="357"/>
  <c r="AE11" i="357"/>
  <c r="AE10" i="357"/>
  <c r="AG10" i="357" s="1"/>
  <c r="AE9" i="357"/>
  <c r="AE8" i="357"/>
  <c r="AG8" i="357" s="1"/>
  <c r="AG33" i="357"/>
  <c r="AG47" i="357"/>
  <c r="AG60" i="357"/>
  <c r="AG74" i="357"/>
  <c r="AI18" i="372"/>
  <c r="AJ18" i="372"/>
  <c r="AG13" i="385"/>
  <c r="AG14" i="385"/>
  <c r="AJ14" i="385" s="1"/>
  <c r="C5" i="385"/>
  <c r="AO34" i="249" s="1"/>
  <c r="S30" i="358"/>
  <c r="AE47" i="359"/>
  <c r="AE21" i="359"/>
  <c r="AE62" i="359"/>
  <c r="AE22" i="359"/>
  <c r="AG22" i="359" s="1"/>
  <c r="AJ22" i="359" s="1"/>
  <c r="AE66" i="359"/>
  <c r="AG66" i="359" s="1"/>
  <c r="AJ66" i="359" s="1"/>
  <c r="AE23" i="359"/>
  <c r="AG23" i="359" s="1"/>
  <c r="AE67" i="359"/>
  <c r="AE24" i="359"/>
  <c r="AE25" i="359"/>
  <c r="AG25" i="359" s="1"/>
  <c r="AE20" i="359"/>
  <c r="AG20" i="359" s="1"/>
  <c r="AE39" i="359"/>
  <c r="AG39" i="359" s="1"/>
  <c r="AE59" i="359"/>
  <c r="AE12" i="359"/>
  <c r="AE32" i="359"/>
  <c r="AG32" i="359" s="1"/>
  <c r="AJ32" i="359" s="1"/>
  <c r="AE51" i="359"/>
  <c r="AE74" i="359"/>
  <c r="AE10" i="359"/>
  <c r="AG10" i="359" s="1"/>
  <c r="AJ10" i="359" s="1"/>
  <c r="AE68" i="359"/>
  <c r="AG68" i="359" s="1"/>
  <c r="AJ68" i="359" s="1"/>
  <c r="AE69" i="359"/>
  <c r="AE52" i="359"/>
  <c r="AG52" i="359" s="1"/>
  <c r="AJ52" i="359" s="1"/>
  <c r="AE27" i="359"/>
  <c r="AG27" i="359" s="1"/>
  <c r="AE33" i="359"/>
  <c r="AG33" i="359" s="1"/>
  <c r="AJ33" i="359" s="1"/>
  <c r="AE14" i="359"/>
  <c r="AG14" i="359" s="1"/>
  <c r="AE34" i="359"/>
  <c r="AG34" i="359" s="1"/>
  <c r="AE53" i="359"/>
  <c r="AE26" i="359"/>
  <c r="AE49" i="359"/>
  <c r="AE11" i="359"/>
  <c r="AE50" i="359"/>
  <c r="AG50" i="359" s="1"/>
  <c r="AE13" i="359"/>
  <c r="AG13" i="359" s="1"/>
  <c r="AE75" i="359"/>
  <c r="AG75" i="359" s="1"/>
  <c r="AE15" i="359"/>
  <c r="AG15" i="359" s="1"/>
  <c r="AE35" i="359"/>
  <c r="AE54" i="359"/>
  <c r="AG54" i="359" s="1"/>
  <c r="AE16" i="359"/>
  <c r="AE28" i="359"/>
  <c r="AE43" i="359"/>
  <c r="AG43" i="359" s="1"/>
  <c r="AE55" i="359"/>
  <c r="AE70" i="359"/>
  <c r="AG70" i="359" s="1"/>
  <c r="AJ70" i="359" s="1"/>
  <c r="AE17" i="359"/>
  <c r="AG17" i="359" s="1"/>
  <c r="AJ17" i="359" s="1"/>
  <c r="AE29" i="359"/>
  <c r="AG29" i="359" s="1"/>
  <c r="AE44" i="359"/>
  <c r="AG44" i="359" s="1"/>
  <c r="AE56" i="359"/>
  <c r="AG56" i="359" s="1"/>
  <c r="AE71" i="359"/>
  <c r="AE18" i="359"/>
  <c r="AG18" i="359" s="1"/>
  <c r="AE30" i="359"/>
  <c r="AG30" i="359" s="1"/>
  <c r="AE45" i="359"/>
  <c r="AE57" i="359"/>
  <c r="AG57" i="359" s="1"/>
  <c r="AJ57" i="359" s="1"/>
  <c r="AE72" i="359"/>
  <c r="AE19" i="359"/>
  <c r="AE31" i="359"/>
  <c r="AG31" i="359" s="1"/>
  <c r="AE46" i="359"/>
  <c r="AG46" i="359" s="1"/>
  <c r="AE58" i="359"/>
  <c r="AG58" i="359" s="1"/>
  <c r="AG74" i="373"/>
  <c r="AG40" i="373"/>
  <c r="AG13" i="373"/>
  <c r="AI13" i="373" s="1"/>
  <c r="AG28" i="373"/>
  <c r="AJ28" i="373" s="1"/>
  <c r="AG18" i="357"/>
  <c r="AI21" i="385"/>
  <c r="AG23" i="385"/>
  <c r="AI15" i="385"/>
  <c r="AG67" i="385"/>
  <c r="AG70" i="385"/>
  <c r="AJ70" i="385" s="1"/>
  <c r="AJ68" i="385"/>
  <c r="AI20" i="385"/>
  <c r="AJ19" i="385"/>
  <c r="AJ35" i="382"/>
  <c r="AI35" i="382"/>
  <c r="AI33" i="382"/>
  <c r="AI17" i="382"/>
  <c r="AG26" i="382"/>
  <c r="AI29" i="380"/>
  <c r="AG41" i="380"/>
  <c r="AG52" i="380"/>
  <c r="AI60" i="377"/>
  <c r="AI22" i="376"/>
  <c r="AG35" i="376"/>
  <c r="AI74" i="376"/>
  <c r="AG49" i="376"/>
  <c r="AI49" i="376" s="1"/>
  <c r="AI39" i="376"/>
  <c r="AJ57" i="376"/>
  <c r="AG34" i="376"/>
  <c r="AJ34" i="376" s="1"/>
  <c r="AG11" i="375"/>
  <c r="AG24" i="375"/>
  <c r="AG53" i="374"/>
  <c r="AG69" i="374"/>
  <c r="AG12" i="374"/>
  <c r="AG68" i="373"/>
  <c r="AI35" i="372"/>
  <c r="AJ35" i="372"/>
  <c r="AG28" i="372"/>
  <c r="AG49" i="372"/>
  <c r="AJ49" i="372" s="1"/>
  <c r="AG16" i="372"/>
  <c r="AJ17" i="372"/>
  <c r="AG55" i="372"/>
  <c r="AJ55" i="372" s="1"/>
  <c r="AG53" i="372"/>
  <c r="AG11" i="372"/>
  <c r="AG68" i="369"/>
  <c r="AG17" i="369"/>
  <c r="AG70" i="369"/>
  <c r="AI26" i="369"/>
  <c r="AG27" i="369"/>
  <c r="AG61" i="367"/>
  <c r="AJ61" i="367" s="1"/>
  <c r="AJ69" i="367"/>
  <c r="AI8" i="366"/>
  <c r="AG69" i="366"/>
  <c r="AI69" i="366" s="1"/>
  <c r="AI23" i="366"/>
  <c r="AG13" i="365"/>
  <c r="AJ17" i="365"/>
  <c r="AG12" i="365"/>
  <c r="AI9" i="364"/>
  <c r="AI31" i="364"/>
  <c r="AI8" i="364"/>
  <c r="AG26" i="364"/>
  <c r="AG10" i="364"/>
  <c r="AG14" i="364"/>
  <c r="AG71" i="363"/>
  <c r="AG41" i="362"/>
  <c r="AG56" i="357"/>
  <c r="AG57" i="357"/>
  <c r="AJ57" i="357" s="1"/>
  <c r="AG27" i="357"/>
  <c r="AI27" i="357" s="1"/>
  <c r="AG40" i="357"/>
  <c r="AJ40" i="357" s="1"/>
  <c r="AG13" i="357"/>
  <c r="AJ13" i="357" s="1"/>
  <c r="AG15" i="357"/>
  <c r="AJ15" i="357" s="1"/>
  <c r="AG53" i="357"/>
  <c r="AJ53" i="357" s="1"/>
  <c r="AG71" i="357"/>
  <c r="AJ71" i="357" s="1"/>
  <c r="AG30" i="357"/>
  <c r="AJ30" i="357" s="1"/>
  <c r="AJ10" i="357"/>
  <c r="AI10" i="357"/>
  <c r="AJ22" i="357"/>
  <c r="AI22" i="357"/>
  <c r="AG16" i="357"/>
  <c r="AG26" i="357"/>
  <c r="AJ26" i="357" s="1"/>
  <c r="AI52" i="357"/>
  <c r="AJ16" i="372"/>
  <c r="AI16" i="372"/>
  <c r="AJ28" i="372"/>
  <c r="AI28" i="372"/>
  <c r="AJ11" i="372"/>
  <c r="AI11" i="372"/>
  <c r="AJ15" i="372"/>
  <c r="AI15" i="372"/>
  <c r="AI32" i="372"/>
  <c r="AJ32" i="372"/>
  <c r="AI14" i="372"/>
  <c r="AJ14" i="372"/>
  <c r="AJ30" i="374"/>
  <c r="AI30" i="374"/>
  <c r="AJ27" i="372"/>
  <c r="AI27" i="372"/>
  <c r="AI9" i="372"/>
  <c r="AJ9" i="372"/>
  <c r="AJ19" i="372"/>
  <c r="AI19" i="372"/>
  <c r="AJ40" i="373"/>
  <c r="AI40" i="373"/>
  <c r="AI68" i="373"/>
  <c r="AJ68" i="373"/>
  <c r="AJ69" i="374"/>
  <c r="AI69" i="374"/>
  <c r="AJ75" i="374"/>
  <c r="AI75" i="374"/>
  <c r="AJ60" i="372"/>
  <c r="AI60" i="372"/>
  <c r="AG47" i="372"/>
  <c r="AJ74" i="372"/>
  <c r="AI74" i="372"/>
  <c r="AG10" i="372"/>
  <c r="AG12" i="372"/>
  <c r="AI13" i="372"/>
  <c r="AG20" i="372"/>
  <c r="AJ22" i="372"/>
  <c r="AI22" i="372"/>
  <c r="AI41" i="372"/>
  <c r="AG46" i="372"/>
  <c r="AJ48" i="372"/>
  <c r="AI48" i="372"/>
  <c r="AJ68" i="372"/>
  <c r="AI68" i="372"/>
  <c r="AG12" i="373"/>
  <c r="AI12" i="374"/>
  <c r="AJ12" i="374"/>
  <c r="AG13" i="375"/>
  <c r="AJ33" i="375"/>
  <c r="AI33" i="375"/>
  <c r="J34" i="377"/>
  <c r="Z8" i="377"/>
  <c r="AG39" i="372"/>
  <c r="AG59" i="374"/>
  <c r="AI75" i="376"/>
  <c r="AJ75" i="376"/>
  <c r="AG43" i="372"/>
  <c r="AJ66" i="372"/>
  <c r="AI66" i="372"/>
  <c r="AG32" i="373"/>
  <c r="AG49" i="373"/>
  <c r="AG75" i="373"/>
  <c r="AG44" i="374"/>
  <c r="AG61" i="374"/>
  <c r="AE76" i="374"/>
  <c r="AG66" i="374"/>
  <c r="AI21" i="375"/>
  <c r="AJ21" i="375"/>
  <c r="AG45" i="375"/>
  <c r="AJ59" i="376"/>
  <c r="AI59" i="376"/>
  <c r="AJ21" i="372"/>
  <c r="AI21" i="372"/>
  <c r="AG29" i="374"/>
  <c r="AJ53" i="374"/>
  <c r="AI53" i="374"/>
  <c r="AJ47" i="376"/>
  <c r="AI47" i="376"/>
  <c r="AJ52" i="376"/>
  <c r="AI52" i="376"/>
  <c r="AG31" i="372"/>
  <c r="AI40" i="372"/>
  <c r="AJ71" i="372"/>
  <c r="AI71" i="372"/>
  <c r="AG16" i="373"/>
  <c r="AG27" i="373"/>
  <c r="AG34" i="373"/>
  <c r="AG47" i="373"/>
  <c r="AJ8" i="375"/>
  <c r="AI8" i="375"/>
  <c r="AJ12" i="375"/>
  <c r="AI12" i="375"/>
  <c r="AG22" i="373"/>
  <c r="AJ72" i="374"/>
  <c r="AI72" i="374"/>
  <c r="AJ59" i="377"/>
  <c r="AI59" i="377"/>
  <c r="AG34" i="372"/>
  <c r="AG51" i="372"/>
  <c r="AJ69" i="372"/>
  <c r="AI69" i="372"/>
  <c r="AG11" i="373"/>
  <c r="AG50" i="373"/>
  <c r="AG16" i="375"/>
  <c r="AI25" i="375"/>
  <c r="AJ25" i="375"/>
  <c r="AJ30" i="375"/>
  <c r="AI30" i="375"/>
  <c r="J34" i="375"/>
  <c r="C11" i="375" s="1"/>
  <c r="C9" i="376" s="1"/>
  <c r="AJ35" i="376"/>
  <c r="AI35" i="376"/>
  <c r="AJ21" i="377"/>
  <c r="AI21" i="377"/>
  <c r="AJ55" i="376"/>
  <c r="AI55" i="376"/>
  <c r="AG25" i="372"/>
  <c r="AG26" i="372"/>
  <c r="AS40" i="372"/>
  <c r="AI57" i="372"/>
  <c r="AG21" i="373"/>
  <c r="AJ42" i="375"/>
  <c r="AI42" i="375"/>
  <c r="AG51" i="375"/>
  <c r="AG72" i="375"/>
  <c r="AJ45" i="372"/>
  <c r="AI45" i="372"/>
  <c r="AJ62" i="372"/>
  <c r="AI62" i="372"/>
  <c r="AJ15" i="375"/>
  <c r="AI15" i="375"/>
  <c r="AI44" i="375"/>
  <c r="AJ44" i="375"/>
  <c r="AG13" i="377"/>
  <c r="AG30" i="372"/>
  <c r="AJ72" i="372"/>
  <c r="AI72" i="372"/>
  <c r="AG53" i="373"/>
  <c r="AG25" i="374"/>
  <c r="AJ54" i="374"/>
  <c r="AI54" i="374"/>
  <c r="AG19" i="375"/>
  <c r="AI49" i="372"/>
  <c r="AJ58" i="372"/>
  <c r="AI58" i="372"/>
  <c r="AG70" i="372"/>
  <c r="AG61" i="373"/>
  <c r="AG67" i="373"/>
  <c r="AG40" i="374"/>
  <c r="AG49" i="374"/>
  <c r="AG10" i="375"/>
  <c r="AG14" i="375"/>
  <c r="AJ32" i="375"/>
  <c r="AI32" i="375"/>
  <c r="AG44" i="372"/>
  <c r="AG54" i="372"/>
  <c r="AG56" i="372"/>
  <c r="S30" i="373"/>
  <c r="AI74" i="373"/>
  <c r="AJ74" i="373"/>
  <c r="AG73" i="373"/>
  <c r="AG29" i="373"/>
  <c r="AG26" i="373"/>
  <c r="AG20" i="373"/>
  <c r="AG15" i="373"/>
  <c r="AG42" i="373"/>
  <c r="AG10" i="373"/>
  <c r="AG33" i="373"/>
  <c r="AG24" i="373"/>
  <c r="AG57" i="374"/>
  <c r="AJ27" i="376"/>
  <c r="AI27" i="376"/>
  <c r="AG69" i="375"/>
  <c r="S30" i="372"/>
  <c r="C11" i="372" s="1"/>
  <c r="C9" i="373" s="1"/>
  <c r="AG29" i="372"/>
  <c r="AJ52" i="372"/>
  <c r="AI52" i="372"/>
  <c r="AJ75" i="372"/>
  <c r="AI75" i="372"/>
  <c r="AJ13" i="373"/>
  <c r="AJ18" i="373"/>
  <c r="AI18" i="373"/>
  <c r="AG30" i="373"/>
  <c r="AJ41" i="373"/>
  <c r="AI41" i="373"/>
  <c r="AJ32" i="374"/>
  <c r="AI32" i="374"/>
  <c r="AJ45" i="374"/>
  <c r="AI45" i="374"/>
  <c r="AG9" i="375"/>
  <c r="AJ12" i="376"/>
  <c r="AI12" i="376"/>
  <c r="AI11" i="375"/>
  <c r="AJ11" i="375"/>
  <c r="AG50" i="372"/>
  <c r="AG61" i="372"/>
  <c r="AG73" i="372"/>
  <c r="J34" i="373"/>
  <c r="AG69" i="373"/>
  <c r="AG41" i="374"/>
  <c r="AG52" i="374"/>
  <c r="AG46" i="374"/>
  <c r="AG20" i="374"/>
  <c r="AG15" i="374"/>
  <c r="AG24" i="374"/>
  <c r="AG58" i="374"/>
  <c r="AG50" i="374"/>
  <c r="AG43" i="374"/>
  <c r="AG14" i="374"/>
  <c r="AG10" i="374"/>
  <c r="AJ18" i="376"/>
  <c r="AI18" i="376"/>
  <c r="AJ15" i="377"/>
  <c r="AI15" i="377"/>
  <c r="AG35" i="374"/>
  <c r="AG47" i="374"/>
  <c r="AG55" i="374"/>
  <c r="AG27" i="375"/>
  <c r="AG48" i="375"/>
  <c r="Z40" i="376"/>
  <c r="S30" i="376"/>
  <c r="AG41" i="376"/>
  <c r="AG19" i="373"/>
  <c r="AG25" i="373"/>
  <c r="AG31" i="373"/>
  <c r="AG51" i="373"/>
  <c r="AG62" i="373"/>
  <c r="AE76" i="373"/>
  <c r="AG71" i="373"/>
  <c r="AG18" i="374"/>
  <c r="AG19" i="374"/>
  <c r="AG23" i="374"/>
  <c r="AG26" i="374"/>
  <c r="AG27" i="374"/>
  <c r="AG42" i="374"/>
  <c r="AG43" i="375"/>
  <c r="AI46" i="375"/>
  <c r="AG43" i="373"/>
  <c r="AG48" i="373"/>
  <c r="AG54" i="373"/>
  <c r="AG16" i="374"/>
  <c r="AG17" i="374"/>
  <c r="AG22" i="374"/>
  <c r="AG40" i="375"/>
  <c r="AG55" i="375"/>
  <c r="AG71" i="375"/>
  <c r="AI23" i="376"/>
  <c r="AJ23" i="376"/>
  <c r="AG54" i="376"/>
  <c r="AI67" i="376"/>
  <c r="AJ67" i="376"/>
  <c r="AG59" i="373"/>
  <c r="AG26" i="375"/>
  <c r="AG68" i="375"/>
  <c r="AG32" i="376"/>
  <c r="AI45" i="376"/>
  <c r="AJ45" i="376"/>
  <c r="AJ70" i="376"/>
  <c r="AI70" i="376"/>
  <c r="AG56" i="373"/>
  <c r="AG71" i="374"/>
  <c r="AG73" i="374"/>
  <c r="AG23" i="375"/>
  <c r="AG29" i="375"/>
  <c r="Z37" i="375"/>
  <c r="AJ46" i="375"/>
  <c r="AG75" i="375"/>
  <c r="AG17" i="376"/>
  <c r="AJ12" i="377"/>
  <c r="AI12" i="377"/>
  <c r="AG70" i="373"/>
  <c r="AG22" i="375"/>
  <c r="AG68" i="376"/>
  <c r="AG39" i="377"/>
  <c r="AJ73" i="377"/>
  <c r="AI73" i="377"/>
  <c r="AG58" i="373"/>
  <c r="AG72" i="373"/>
  <c r="J34" i="374"/>
  <c r="AG33" i="374"/>
  <c r="AG47" i="375"/>
  <c r="AG16" i="376"/>
  <c r="AJ33" i="376"/>
  <c r="AI33" i="376"/>
  <c r="AG14" i="377"/>
  <c r="AG59" i="372"/>
  <c r="AG17" i="373"/>
  <c r="AG35" i="373"/>
  <c r="AG45" i="373"/>
  <c r="AG46" i="373"/>
  <c r="AG52" i="373"/>
  <c r="S30" i="374"/>
  <c r="AG48" i="374"/>
  <c r="AG56" i="374"/>
  <c r="AG73" i="375"/>
  <c r="AG70" i="375"/>
  <c r="AG56" i="375"/>
  <c r="AG62" i="375"/>
  <c r="AG60" i="375"/>
  <c r="AG34" i="375"/>
  <c r="AG18" i="375"/>
  <c r="AG67" i="375"/>
  <c r="AG52" i="375"/>
  <c r="AG50" i="375"/>
  <c r="AE76" i="376"/>
  <c r="AG24" i="372"/>
  <c r="AG33" i="372"/>
  <c r="AG23" i="373"/>
  <c r="AG55" i="373"/>
  <c r="AG60" i="373"/>
  <c r="AG9" i="374"/>
  <c r="AG11" i="374"/>
  <c r="AG28" i="374"/>
  <c r="AG62" i="374"/>
  <c r="AG68" i="374"/>
  <c r="AG70" i="374"/>
  <c r="AG74" i="374"/>
  <c r="AG20" i="375"/>
  <c r="AG54" i="375"/>
  <c r="AG59" i="375"/>
  <c r="Z45" i="376"/>
  <c r="AG48" i="376"/>
  <c r="AG51" i="376"/>
  <c r="AG53" i="376"/>
  <c r="AG24" i="376"/>
  <c r="AG69" i="376"/>
  <c r="AG18" i="377"/>
  <c r="AG34" i="377"/>
  <c r="AG35" i="375"/>
  <c r="AG57" i="375"/>
  <c r="AI21" i="376"/>
  <c r="AG28" i="376"/>
  <c r="AG10" i="377"/>
  <c r="AG17" i="377"/>
  <c r="AG61" i="375"/>
  <c r="AG44" i="376"/>
  <c r="AG16" i="377"/>
  <c r="AS40" i="377"/>
  <c r="AG51" i="377"/>
  <c r="AJ61" i="376"/>
  <c r="AI61" i="376"/>
  <c r="AI72" i="376"/>
  <c r="AJ72" i="376"/>
  <c r="AG49" i="375"/>
  <c r="AG19" i="376"/>
  <c r="AG30" i="376"/>
  <c r="AG9" i="377"/>
  <c r="AG35" i="377"/>
  <c r="AG11" i="376"/>
  <c r="AG26" i="376"/>
  <c r="AG8" i="377"/>
  <c r="AG20" i="377"/>
  <c r="AI21" i="380"/>
  <c r="AJ21" i="380"/>
  <c r="AJ28" i="380"/>
  <c r="AI28" i="380"/>
  <c r="AJ52" i="380"/>
  <c r="AI52" i="380"/>
  <c r="AG13" i="376"/>
  <c r="AG29" i="376"/>
  <c r="AG43" i="376"/>
  <c r="AG46" i="376"/>
  <c r="S30" i="377"/>
  <c r="AJ47" i="377"/>
  <c r="AI47" i="377"/>
  <c r="AG57" i="377"/>
  <c r="AG53" i="375"/>
  <c r="AG9" i="376"/>
  <c r="AG10" i="376"/>
  <c r="AG14" i="376"/>
  <c r="AG56" i="376"/>
  <c r="AJ55" i="377"/>
  <c r="AI55" i="377"/>
  <c r="J34" i="378"/>
  <c r="AG25" i="376"/>
  <c r="AG31" i="376"/>
  <c r="AJ49" i="376"/>
  <c r="AG58" i="376"/>
  <c r="AG11" i="377"/>
  <c r="AJ28" i="377"/>
  <c r="J34" i="376"/>
  <c r="AG43" i="377"/>
  <c r="AG29" i="377"/>
  <c r="AG32" i="377"/>
  <c r="AG70" i="377"/>
  <c r="AG72" i="377"/>
  <c r="AG49" i="377"/>
  <c r="AG53" i="377"/>
  <c r="AG66" i="377"/>
  <c r="AI19" i="382"/>
  <c r="AJ19" i="382"/>
  <c r="AG42" i="377"/>
  <c r="AG45" i="377"/>
  <c r="AG74" i="377"/>
  <c r="AG71" i="377"/>
  <c r="AG68" i="377"/>
  <c r="AG31" i="377"/>
  <c r="AG62" i="377"/>
  <c r="AG75" i="377"/>
  <c r="Z26" i="378"/>
  <c r="AG19" i="377"/>
  <c r="AG25" i="377"/>
  <c r="AG26" i="377"/>
  <c r="AG27" i="377"/>
  <c r="AG41" i="377"/>
  <c r="AG44" i="377"/>
  <c r="Z8" i="378"/>
  <c r="S30" i="378"/>
  <c r="AJ41" i="380"/>
  <c r="AI41" i="380"/>
  <c r="AG33" i="377"/>
  <c r="AG46" i="377"/>
  <c r="AG54" i="377"/>
  <c r="AG69" i="377"/>
  <c r="AG71" i="376"/>
  <c r="AG24" i="377"/>
  <c r="AG30" i="377"/>
  <c r="AG40" i="377"/>
  <c r="AG48" i="377"/>
  <c r="AG50" i="377"/>
  <c r="AG52" i="377"/>
  <c r="AG56" i="377"/>
  <c r="AG58" i="377"/>
  <c r="Z36" i="378"/>
  <c r="J34" i="379"/>
  <c r="AG16" i="380"/>
  <c r="AS40" i="378"/>
  <c r="J34" i="380"/>
  <c r="C11" i="380" s="1"/>
  <c r="C9" i="381" s="1"/>
  <c r="Z8" i="380"/>
  <c r="AG60" i="380"/>
  <c r="AG8" i="380"/>
  <c r="Z38" i="381"/>
  <c r="AG27" i="380"/>
  <c r="AG46" i="380"/>
  <c r="AG56" i="380"/>
  <c r="AG10" i="380"/>
  <c r="AG20" i="380"/>
  <c r="AG59" i="380"/>
  <c r="AG67" i="380"/>
  <c r="AG42" i="380"/>
  <c r="AG34" i="380"/>
  <c r="AG71" i="380"/>
  <c r="AG57" i="380"/>
  <c r="AG55" i="380"/>
  <c r="AG26" i="380"/>
  <c r="AG49" i="380"/>
  <c r="AG47" i="380"/>
  <c r="AG13" i="380"/>
  <c r="AG68" i="380"/>
  <c r="AG40" i="380"/>
  <c r="AG70" i="380"/>
  <c r="AG15" i="380"/>
  <c r="AG18" i="380"/>
  <c r="AG53" i="380"/>
  <c r="AG61" i="377"/>
  <c r="AG22" i="380"/>
  <c r="AG74" i="380"/>
  <c r="S30" i="379"/>
  <c r="Z36" i="379"/>
  <c r="AI11" i="380"/>
  <c r="AI12" i="380"/>
  <c r="AG51" i="380"/>
  <c r="AI48" i="382"/>
  <c r="AJ48" i="382"/>
  <c r="AI60" i="382"/>
  <c r="AJ60" i="382"/>
  <c r="AJ10" i="382"/>
  <c r="AI10" i="382"/>
  <c r="AG9" i="380"/>
  <c r="AG35" i="380"/>
  <c r="AS40" i="381"/>
  <c r="AI47" i="385"/>
  <c r="AJ47" i="385"/>
  <c r="AG62" i="380"/>
  <c r="AG75" i="380"/>
  <c r="AJ9" i="382"/>
  <c r="AI9" i="382"/>
  <c r="Z13" i="382"/>
  <c r="AI26" i="382"/>
  <c r="AJ26" i="382"/>
  <c r="AJ11" i="384"/>
  <c r="AI11" i="384"/>
  <c r="AS40" i="380"/>
  <c r="AG73" i="380"/>
  <c r="AG41" i="382"/>
  <c r="AG31" i="383"/>
  <c r="AG24" i="380"/>
  <c r="S30" i="381"/>
  <c r="C11" i="381" s="1"/>
  <c r="Z36" i="381"/>
  <c r="AG48" i="380"/>
  <c r="AI71" i="382"/>
  <c r="AJ71" i="382"/>
  <c r="AG23" i="380"/>
  <c r="AG33" i="380"/>
  <c r="AG45" i="380"/>
  <c r="AE76" i="380"/>
  <c r="AJ30" i="382"/>
  <c r="AI30" i="382"/>
  <c r="AI43" i="382"/>
  <c r="AG30" i="380"/>
  <c r="AG43" i="380"/>
  <c r="AG61" i="380"/>
  <c r="AG24" i="382"/>
  <c r="AI25" i="382"/>
  <c r="AG29" i="382"/>
  <c r="AG61" i="382"/>
  <c r="AG28" i="383"/>
  <c r="AI13" i="385"/>
  <c r="AJ13" i="385"/>
  <c r="AJ67" i="385"/>
  <c r="AI67" i="385"/>
  <c r="AG15" i="382"/>
  <c r="AG23" i="382"/>
  <c r="AG46" i="382"/>
  <c r="AJ10" i="383"/>
  <c r="AI10" i="383"/>
  <c r="AJ25" i="383"/>
  <c r="AI25" i="383"/>
  <c r="AG44" i="383"/>
  <c r="AG15" i="384"/>
  <c r="AG25" i="384"/>
  <c r="AG48" i="384"/>
  <c r="AG44" i="384"/>
  <c r="AG19" i="384"/>
  <c r="AG10" i="384"/>
  <c r="AG58" i="384"/>
  <c r="AG71" i="384"/>
  <c r="AG16" i="384"/>
  <c r="AG54" i="384"/>
  <c r="AG75" i="384"/>
  <c r="AG72" i="384"/>
  <c r="AG20" i="384"/>
  <c r="AG51" i="384"/>
  <c r="AG31" i="384"/>
  <c r="AG43" i="384"/>
  <c r="AG52" i="384"/>
  <c r="AG70" i="384"/>
  <c r="AG30" i="384"/>
  <c r="AJ73" i="385"/>
  <c r="AI73" i="385"/>
  <c r="AI31" i="385"/>
  <c r="AJ31" i="385"/>
  <c r="AG12" i="382"/>
  <c r="AG22" i="382"/>
  <c r="AG28" i="382"/>
  <c r="AG39" i="382"/>
  <c r="AG42" i="382"/>
  <c r="AG68" i="383"/>
  <c r="AG21" i="384"/>
  <c r="AG11" i="382"/>
  <c r="AG21" i="382"/>
  <c r="AG68" i="382"/>
  <c r="AG41" i="383"/>
  <c r="AG57" i="384"/>
  <c r="S30" i="382"/>
  <c r="C11" i="382" s="1"/>
  <c r="C9" i="383" s="1"/>
  <c r="Z36" i="382"/>
  <c r="AG20" i="382"/>
  <c r="AG34" i="384"/>
  <c r="AG60" i="384"/>
  <c r="AG27" i="382"/>
  <c r="AG44" i="382"/>
  <c r="AG49" i="382"/>
  <c r="AG40" i="382"/>
  <c r="AG54" i="382"/>
  <c r="AG50" i="383"/>
  <c r="AG49" i="384"/>
  <c r="AG19" i="380"/>
  <c r="AG25" i="380"/>
  <c r="AG31" i="380"/>
  <c r="AG44" i="380"/>
  <c r="AG50" i="380"/>
  <c r="AG54" i="380"/>
  <c r="AG58" i="380"/>
  <c r="AG66" i="380"/>
  <c r="AG69" i="380"/>
  <c r="AG72" i="380"/>
  <c r="AG16" i="382"/>
  <c r="AG52" i="382"/>
  <c r="AJ56" i="382"/>
  <c r="AG49" i="383"/>
  <c r="AG62" i="383"/>
  <c r="AG46" i="383"/>
  <c r="AG24" i="383"/>
  <c r="AG57" i="383"/>
  <c r="AG55" i="383"/>
  <c r="AG73" i="383"/>
  <c r="AG54" i="383"/>
  <c r="AG48" i="383"/>
  <c r="AG45" i="383"/>
  <c r="AG32" i="383"/>
  <c r="AG17" i="383"/>
  <c r="AG14" i="383"/>
  <c r="AG12" i="383"/>
  <c r="AG74" i="383"/>
  <c r="AG9" i="383"/>
  <c r="AG22" i="383"/>
  <c r="AG43" i="383"/>
  <c r="AG33" i="383"/>
  <c r="AG8" i="382"/>
  <c r="AG13" i="382"/>
  <c r="AG18" i="382"/>
  <c r="AG34" i="382"/>
  <c r="AG47" i="382"/>
  <c r="AG51" i="382"/>
  <c r="AG55" i="382"/>
  <c r="AG59" i="382"/>
  <c r="AG62" i="382"/>
  <c r="AG72" i="382"/>
  <c r="J34" i="383"/>
  <c r="AG17" i="384"/>
  <c r="Z56" i="385"/>
  <c r="AG59" i="385"/>
  <c r="AI34" i="385"/>
  <c r="AJ34" i="385"/>
  <c r="S30" i="383"/>
  <c r="AG60" i="383"/>
  <c r="AG68" i="384"/>
  <c r="AE76" i="384"/>
  <c r="AG69" i="385"/>
  <c r="AG14" i="382"/>
  <c r="AG32" i="382"/>
  <c r="AG45" i="382"/>
  <c r="AG69" i="382"/>
  <c r="AG74" i="382"/>
  <c r="AG13" i="383"/>
  <c r="AG16" i="383"/>
  <c r="AG19" i="383"/>
  <c r="AG20" i="383"/>
  <c r="AG21" i="383"/>
  <c r="AG12" i="384"/>
  <c r="J34" i="384"/>
  <c r="AG39" i="384"/>
  <c r="AG50" i="384"/>
  <c r="AG61" i="384"/>
  <c r="J34" i="385"/>
  <c r="AG11" i="383"/>
  <c r="AG15" i="383"/>
  <c r="AG35" i="383"/>
  <c r="AG52" i="383"/>
  <c r="AG56" i="383"/>
  <c r="AG70" i="383"/>
  <c r="AG55" i="384"/>
  <c r="AG56" i="385"/>
  <c r="AI75" i="385"/>
  <c r="AJ75" i="385"/>
  <c r="AG40" i="383"/>
  <c r="AG73" i="382"/>
  <c r="AG47" i="383"/>
  <c r="S30" i="384"/>
  <c r="AG22" i="384"/>
  <c r="AG62" i="384"/>
  <c r="AG69" i="384"/>
  <c r="AI25" i="385"/>
  <c r="AJ25" i="385"/>
  <c r="S30" i="385"/>
  <c r="AG75" i="382"/>
  <c r="AG27" i="383"/>
  <c r="AG40" i="384"/>
  <c r="AJ24" i="385"/>
  <c r="AI24" i="385"/>
  <c r="AG28" i="385"/>
  <c r="AG71" i="385"/>
  <c r="AG51" i="383"/>
  <c r="AG53" i="383"/>
  <c r="AG59" i="383"/>
  <c r="AG67" i="384"/>
  <c r="AG12" i="385"/>
  <c r="AI44" i="385"/>
  <c r="AJ44" i="385"/>
  <c r="AI51" i="385"/>
  <c r="AJ51" i="385"/>
  <c r="AG67" i="382"/>
  <c r="AG70" i="382"/>
  <c r="AG30" i="383"/>
  <c r="AG18" i="384"/>
  <c r="AG28" i="384"/>
  <c r="AG35" i="384"/>
  <c r="AG42" i="384"/>
  <c r="AG56" i="384"/>
  <c r="AG8" i="385"/>
  <c r="AJ23" i="385"/>
  <c r="AI23" i="385"/>
  <c r="AJ32" i="385"/>
  <c r="AI32" i="385"/>
  <c r="AG23" i="383"/>
  <c r="Z36" i="383"/>
  <c r="AI55" i="385"/>
  <c r="AJ55" i="385"/>
  <c r="AI58" i="385"/>
  <c r="AJ58" i="385"/>
  <c r="Z36" i="384"/>
  <c r="AG45" i="384"/>
  <c r="AG46" i="385"/>
  <c r="AG9" i="384"/>
  <c r="AJ27" i="385"/>
  <c r="AG29" i="385"/>
  <c r="AI33" i="385"/>
  <c r="AG35" i="385"/>
  <c r="AG48" i="385"/>
  <c r="AG53" i="385"/>
  <c r="AG66" i="383"/>
  <c r="AS40" i="384"/>
  <c r="AJ72" i="385"/>
  <c r="AI18" i="385"/>
  <c r="AI42" i="385"/>
  <c r="AG45" i="385"/>
  <c r="AE76" i="385"/>
  <c r="AG66" i="385"/>
  <c r="AI70" i="385"/>
  <c r="AG60" i="385"/>
  <c r="AI62" i="385"/>
  <c r="AG61" i="383"/>
  <c r="AG14" i="384"/>
  <c r="AJ62" i="385"/>
  <c r="AG74" i="384"/>
  <c r="AG10" i="385"/>
  <c r="AG11" i="385"/>
  <c r="AG43" i="385"/>
  <c r="AG67" i="383"/>
  <c r="AG72" i="383"/>
  <c r="AG27" i="384"/>
  <c r="AG46" i="384"/>
  <c r="AG59" i="384"/>
  <c r="AJ9" i="385"/>
  <c r="AI9" i="385"/>
  <c r="AG58" i="383"/>
  <c r="AG33" i="384"/>
  <c r="AG40" i="385"/>
  <c r="AG50" i="385"/>
  <c r="AG52" i="385"/>
  <c r="AG57" i="385"/>
  <c r="AG61" i="385"/>
  <c r="AG74" i="385"/>
  <c r="AG17" i="385"/>
  <c r="AG22" i="385"/>
  <c r="AG26" i="385"/>
  <c r="AG30" i="385"/>
  <c r="AJ15" i="364"/>
  <c r="AI15" i="364"/>
  <c r="AJ30" i="364"/>
  <c r="AI30" i="364"/>
  <c r="AJ40" i="364"/>
  <c r="AI40" i="364"/>
  <c r="AI60" i="366"/>
  <c r="AJ60" i="366"/>
  <c r="AJ57" i="364"/>
  <c r="AI57" i="364"/>
  <c r="AI69" i="364"/>
  <c r="AJ69" i="364"/>
  <c r="AJ13" i="365"/>
  <c r="AI13" i="365"/>
  <c r="AG15" i="363"/>
  <c r="AJ60" i="363"/>
  <c r="AI60" i="363"/>
  <c r="AJ32" i="364"/>
  <c r="AI32" i="364"/>
  <c r="AI72" i="364"/>
  <c r="AJ72" i="364"/>
  <c r="AI25" i="365"/>
  <c r="AJ25" i="365"/>
  <c r="AJ10" i="364"/>
  <c r="AI10" i="364"/>
  <c r="AJ14" i="364"/>
  <c r="AI14" i="364"/>
  <c r="AI50" i="364"/>
  <c r="AJ50" i="364"/>
  <c r="AI18" i="363"/>
  <c r="AJ18" i="363"/>
  <c r="AI23" i="364"/>
  <c r="AJ23" i="364"/>
  <c r="AJ67" i="364"/>
  <c r="AI67" i="364"/>
  <c r="AI75" i="364"/>
  <c r="AJ75" i="364"/>
  <c r="AJ12" i="365"/>
  <c r="AI12" i="365"/>
  <c r="AG25" i="363"/>
  <c r="AJ46" i="364"/>
  <c r="AI46" i="364"/>
  <c r="AJ70" i="364"/>
  <c r="AI70" i="364"/>
  <c r="AJ73" i="364"/>
  <c r="AI73" i="364"/>
  <c r="AJ53" i="364"/>
  <c r="AI53" i="364"/>
  <c r="AJ26" i="364"/>
  <c r="AI26" i="364"/>
  <c r="AI29" i="365"/>
  <c r="AJ29" i="365"/>
  <c r="AI51" i="366"/>
  <c r="AJ51" i="366"/>
  <c r="AI27" i="364"/>
  <c r="AJ27" i="364"/>
  <c r="AJ18" i="366"/>
  <c r="AI18" i="366"/>
  <c r="AI46" i="367"/>
  <c r="AJ46" i="367"/>
  <c r="AI17" i="364"/>
  <c r="AJ17" i="364"/>
  <c r="AJ13" i="363"/>
  <c r="AI13" i="363"/>
  <c r="AG43" i="363"/>
  <c r="AJ30" i="363"/>
  <c r="AI30" i="363"/>
  <c r="AJ71" i="363"/>
  <c r="AI71" i="363"/>
  <c r="AJ25" i="364"/>
  <c r="AI25" i="364"/>
  <c r="AI54" i="364"/>
  <c r="AJ54" i="364"/>
  <c r="AJ61" i="364"/>
  <c r="AI61" i="364"/>
  <c r="AJ13" i="366"/>
  <c r="AI13" i="366"/>
  <c r="AG11" i="363"/>
  <c r="AG12" i="363"/>
  <c r="AG32" i="363"/>
  <c r="AG67" i="363"/>
  <c r="AG11" i="364"/>
  <c r="AG21" i="364"/>
  <c r="AI44" i="364"/>
  <c r="AI58" i="364"/>
  <c r="AG60" i="364"/>
  <c r="AE76" i="364"/>
  <c r="AG15" i="365"/>
  <c r="AG21" i="365"/>
  <c r="AG28" i="365"/>
  <c r="AJ43" i="365"/>
  <c r="AI43" i="365"/>
  <c r="AJ61" i="365"/>
  <c r="AI61" i="365"/>
  <c r="AG72" i="365"/>
  <c r="AG15" i="366"/>
  <c r="AJ41" i="366"/>
  <c r="AI41" i="366"/>
  <c r="AE76" i="366"/>
  <c r="AG66" i="366"/>
  <c r="Z59" i="367"/>
  <c r="AG62" i="367"/>
  <c r="AG31" i="367"/>
  <c r="AG20" i="363"/>
  <c r="AG31" i="363"/>
  <c r="AG39" i="363"/>
  <c r="AG45" i="363"/>
  <c r="AG49" i="363"/>
  <c r="AG52" i="363"/>
  <c r="AG69" i="363"/>
  <c r="J34" i="364"/>
  <c r="AG47" i="364"/>
  <c r="AG62" i="364"/>
  <c r="AG68" i="364"/>
  <c r="AG14" i="365"/>
  <c r="AG30" i="366"/>
  <c r="AJ71" i="366"/>
  <c r="AI71" i="366"/>
  <c r="AJ23" i="367"/>
  <c r="AI23" i="367"/>
  <c r="AI32" i="368"/>
  <c r="AJ32" i="368"/>
  <c r="AJ74" i="369"/>
  <c r="AI74" i="369"/>
  <c r="AJ20" i="364"/>
  <c r="AI20" i="364"/>
  <c r="AJ49" i="364"/>
  <c r="AI49" i="364"/>
  <c r="AI54" i="365"/>
  <c r="AJ54" i="365"/>
  <c r="AI54" i="366"/>
  <c r="AJ54" i="366"/>
  <c r="AG41" i="367"/>
  <c r="AG57" i="367"/>
  <c r="AG14" i="363"/>
  <c r="AG21" i="363"/>
  <c r="AG24" i="363"/>
  <c r="AG29" i="363"/>
  <c r="AG54" i="363"/>
  <c r="AG57" i="363"/>
  <c r="AG75" i="363"/>
  <c r="AS40" i="364"/>
  <c r="AG74" i="364"/>
  <c r="AG20" i="365"/>
  <c r="AG70" i="365"/>
  <c r="AG75" i="365"/>
  <c r="AJ20" i="366"/>
  <c r="AI20" i="366"/>
  <c r="AJ32" i="366"/>
  <c r="AI32" i="366"/>
  <c r="AJ69" i="366"/>
  <c r="AG72" i="366"/>
  <c r="AG75" i="366"/>
  <c r="S30" i="367"/>
  <c r="Z37" i="367"/>
  <c r="AJ12" i="369"/>
  <c r="AI12" i="369"/>
  <c r="J34" i="363"/>
  <c r="AG28" i="363"/>
  <c r="AG42" i="363"/>
  <c r="AG48" i="363"/>
  <c r="AG29" i="364"/>
  <c r="AG42" i="364"/>
  <c r="AI51" i="364"/>
  <c r="AG59" i="364"/>
  <c r="AG19" i="365"/>
  <c r="AJ35" i="365"/>
  <c r="AG39" i="365"/>
  <c r="AJ42" i="365"/>
  <c r="AG50" i="365"/>
  <c r="AI14" i="366"/>
  <c r="AJ40" i="366"/>
  <c r="AI40" i="366"/>
  <c r="AG10" i="367"/>
  <c r="AI14" i="367"/>
  <c r="AJ14" i="367"/>
  <c r="AJ22" i="367"/>
  <c r="AI22" i="367"/>
  <c r="J34" i="367"/>
  <c r="C11" i="367" s="1"/>
  <c r="C9" i="368" s="1"/>
  <c r="AJ48" i="369"/>
  <c r="AI48" i="369"/>
  <c r="AJ70" i="369"/>
  <c r="AI70" i="369"/>
  <c r="AG10" i="365"/>
  <c r="J34" i="365"/>
  <c r="AG44" i="365"/>
  <c r="AJ60" i="365"/>
  <c r="AI60" i="365"/>
  <c r="AG44" i="366"/>
  <c r="AJ46" i="366"/>
  <c r="AI46" i="366"/>
  <c r="AG53" i="366"/>
  <c r="Z55" i="367"/>
  <c r="AG58" i="367"/>
  <c r="AJ50" i="367"/>
  <c r="AI50" i="367"/>
  <c r="S30" i="363"/>
  <c r="AG67" i="365"/>
  <c r="AG16" i="363"/>
  <c r="AG17" i="363"/>
  <c r="AG26" i="363"/>
  <c r="AG41" i="363"/>
  <c r="AG50" i="363"/>
  <c r="AG53" i="363"/>
  <c r="AG56" i="363"/>
  <c r="AG61" i="363"/>
  <c r="AG68" i="363"/>
  <c r="AG72" i="363"/>
  <c r="AG33" i="364"/>
  <c r="AI34" i="364"/>
  <c r="AG48" i="364"/>
  <c r="AI55" i="364"/>
  <c r="AG26" i="365"/>
  <c r="AG58" i="365"/>
  <c r="AJ19" i="366"/>
  <c r="AG31" i="366"/>
  <c r="AJ21" i="367"/>
  <c r="AI21" i="367"/>
  <c r="AJ35" i="364"/>
  <c r="AJ66" i="364"/>
  <c r="AG27" i="363"/>
  <c r="AG40" i="363"/>
  <c r="AG74" i="363"/>
  <c r="AG24" i="364"/>
  <c r="AG28" i="364"/>
  <c r="AG41" i="364"/>
  <c r="AG45" i="364"/>
  <c r="AG52" i="364"/>
  <c r="AG9" i="365"/>
  <c r="AG53" i="365"/>
  <c r="AI11" i="366"/>
  <c r="AJ11" i="366"/>
  <c r="AJ26" i="366"/>
  <c r="AI26" i="366"/>
  <c r="AG29" i="366"/>
  <c r="AI58" i="366"/>
  <c r="AJ58" i="366"/>
  <c r="AJ70" i="366"/>
  <c r="AI70" i="366"/>
  <c r="AJ34" i="367"/>
  <c r="AI34" i="367"/>
  <c r="AG44" i="367"/>
  <c r="AI52" i="368"/>
  <c r="AJ52" i="368"/>
  <c r="AG23" i="369"/>
  <c r="AG13" i="364"/>
  <c r="AG18" i="364"/>
  <c r="AG35" i="366"/>
  <c r="AJ68" i="366"/>
  <c r="AI68" i="366"/>
  <c r="AG9" i="367"/>
  <c r="AI28" i="367"/>
  <c r="AJ28" i="367"/>
  <c r="AI71" i="367"/>
  <c r="AJ71" i="367"/>
  <c r="AJ68" i="369"/>
  <c r="AI68" i="369"/>
  <c r="AG22" i="363"/>
  <c r="AG62" i="363"/>
  <c r="AG59" i="363"/>
  <c r="AG55" i="363"/>
  <c r="AG51" i="363"/>
  <c r="AG47" i="363"/>
  <c r="AG34" i="363"/>
  <c r="AI43" i="364"/>
  <c r="AG10" i="363"/>
  <c r="AG33" i="363"/>
  <c r="AG58" i="363"/>
  <c r="AG16" i="364"/>
  <c r="AG22" i="364"/>
  <c r="S30" i="364"/>
  <c r="AG56" i="364"/>
  <c r="AG16" i="365"/>
  <c r="AG56" i="365"/>
  <c r="AG24" i="365"/>
  <c r="AG32" i="365"/>
  <c r="AG45" i="365"/>
  <c r="AG33" i="365"/>
  <c r="AG46" i="365"/>
  <c r="AJ10" i="366"/>
  <c r="AI10" i="366"/>
  <c r="AG24" i="366"/>
  <c r="AJ73" i="366"/>
  <c r="AJ48" i="367"/>
  <c r="AI48" i="367"/>
  <c r="AJ51" i="367"/>
  <c r="AI51" i="367"/>
  <c r="AI53" i="367"/>
  <c r="AJ53" i="367"/>
  <c r="AG19" i="363"/>
  <c r="AG46" i="363"/>
  <c r="AJ71" i="364"/>
  <c r="S30" i="365"/>
  <c r="Z36" i="365"/>
  <c r="AG22" i="365"/>
  <c r="AG31" i="365"/>
  <c r="AG69" i="365"/>
  <c r="AG74" i="365"/>
  <c r="AG16" i="366"/>
  <c r="AG45" i="366"/>
  <c r="AG49" i="366"/>
  <c r="AG56" i="366"/>
  <c r="AI16" i="367"/>
  <c r="AJ16" i="367"/>
  <c r="AI8" i="369"/>
  <c r="AJ8" i="369"/>
  <c r="AG33" i="369"/>
  <c r="AG39" i="369"/>
  <c r="AG41" i="365"/>
  <c r="AG15" i="367"/>
  <c r="AG16" i="368"/>
  <c r="AG69" i="368"/>
  <c r="AI27" i="369"/>
  <c r="AJ27" i="369"/>
  <c r="AG40" i="365"/>
  <c r="AG12" i="366"/>
  <c r="AG21" i="366"/>
  <c r="AG25" i="366"/>
  <c r="AJ55" i="367"/>
  <c r="AI55" i="367"/>
  <c r="AI59" i="369"/>
  <c r="AJ59" i="369"/>
  <c r="S30" i="366"/>
  <c r="Z37" i="366"/>
  <c r="AI74" i="366"/>
  <c r="AG48" i="365"/>
  <c r="AG57" i="365"/>
  <c r="AS40" i="366"/>
  <c r="AG61" i="366"/>
  <c r="AG8" i="367"/>
  <c r="AG24" i="367"/>
  <c r="AG32" i="367"/>
  <c r="AG22" i="369"/>
  <c r="AG54" i="369"/>
  <c r="AG9" i="369"/>
  <c r="AG18" i="369"/>
  <c r="AI34" i="369"/>
  <c r="AJ34" i="369"/>
  <c r="AG23" i="365"/>
  <c r="AJ55" i="366"/>
  <c r="AG12" i="367"/>
  <c r="AG54" i="367"/>
  <c r="AG75" i="367"/>
  <c r="AG52" i="365"/>
  <c r="AG28" i="366"/>
  <c r="AG40" i="367"/>
  <c r="AI45" i="367"/>
  <c r="AI61" i="367"/>
  <c r="AJ72" i="367"/>
  <c r="AI72" i="367"/>
  <c r="AG39" i="368"/>
  <c r="AJ59" i="368"/>
  <c r="AI59" i="368"/>
  <c r="Z8" i="369"/>
  <c r="J34" i="369"/>
  <c r="AJ17" i="369"/>
  <c r="AI17" i="369"/>
  <c r="AG71" i="365"/>
  <c r="AG39" i="366"/>
  <c r="AG52" i="366"/>
  <c r="AG62" i="366"/>
  <c r="AG11" i="367"/>
  <c r="AG42" i="367"/>
  <c r="AG23" i="368"/>
  <c r="AG22" i="368"/>
  <c r="AG55" i="368"/>
  <c r="AG45" i="368"/>
  <c r="AG46" i="368"/>
  <c r="AG17" i="368"/>
  <c r="AG62" i="368"/>
  <c r="AG54" i="368"/>
  <c r="AG49" i="368"/>
  <c r="AG10" i="368"/>
  <c r="AG9" i="368"/>
  <c r="AG75" i="368"/>
  <c r="AG14" i="368"/>
  <c r="AG12" i="368"/>
  <c r="AG33" i="368"/>
  <c r="AG56" i="368"/>
  <c r="AI13" i="369"/>
  <c r="AJ13" i="369"/>
  <c r="AG19" i="369"/>
  <c r="AI62" i="369"/>
  <c r="AJ62" i="369"/>
  <c r="J34" i="370"/>
  <c r="Z8" i="370"/>
  <c r="AS40" i="370"/>
  <c r="J34" i="366"/>
  <c r="C11" i="366" s="1"/>
  <c r="C9" i="367" s="1"/>
  <c r="AG59" i="367"/>
  <c r="AJ73" i="367"/>
  <c r="AI73" i="367"/>
  <c r="AG35" i="369"/>
  <c r="AJ21" i="369"/>
  <c r="AI21" i="369"/>
  <c r="AJ43" i="369"/>
  <c r="AI43" i="369"/>
  <c r="AJ52" i="369"/>
  <c r="AI52" i="369"/>
  <c r="AG19" i="367"/>
  <c r="AG49" i="367"/>
  <c r="AG25" i="369"/>
  <c r="AG34" i="366"/>
  <c r="AG17" i="367"/>
  <c r="AG68" i="367"/>
  <c r="S30" i="368"/>
  <c r="AG40" i="368"/>
  <c r="AG55" i="369"/>
  <c r="AJ71" i="369"/>
  <c r="AI71" i="369"/>
  <c r="AG47" i="365"/>
  <c r="AG51" i="365"/>
  <c r="AG59" i="365"/>
  <c r="AG62" i="365"/>
  <c r="AG17" i="366"/>
  <c r="AG33" i="366"/>
  <c r="AG42" i="366"/>
  <c r="AG48" i="366"/>
  <c r="AG67" i="366"/>
  <c r="AG28" i="368"/>
  <c r="AG35" i="368"/>
  <c r="AG51" i="368"/>
  <c r="AG60" i="368"/>
  <c r="AI11" i="369"/>
  <c r="AJ11" i="369"/>
  <c r="AJ16" i="369"/>
  <c r="AG57" i="366"/>
  <c r="AG27" i="367"/>
  <c r="AG33" i="367"/>
  <c r="AG43" i="367"/>
  <c r="AG30" i="368"/>
  <c r="AG15" i="369"/>
  <c r="AG67" i="369"/>
  <c r="AG66" i="368"/>
  <c r="AG31" i="369"/>
  <c r="AG50" i="369"/>
  <c r="AG52" i="367"/>
  <c r="AG11" i="368"/>
  <c r="AG13" i="368"/>
  <c r="AG29" i="368"/>
  <c r="AG43" i="368"/>
  <c r="AG47" i="368"/>
  <c r="AG24" i="369"/>
  <c r="AG28" i="369"/>
  <c r="AJ30" i="369"/>
  <c r="AI30" i="369"/>
  <c r="AG51" i="369"/>
  <c r="AG75" i="369"/>
  <c r="S30" i="370"/>
  <c r="AG30" i="367"/>
  <c r="AG47" i="367"/>
  <c r="AG70" i="367"/>
  <c r="AG18" i="368"/>
  <c r="AG19" i="368"/>
  <c r="AG25" i="368"/>
  <c r="AG27" i="368"/>
  <c r="AG42" i="368"/>
  <c r="AG74" i="368"/>
  <c r="AG14" i="369"/>
  <c r="AG20" i="369"/>
  <c r="AS40" i="369"/>
  <c r="AG47" i="369"/>
  <c r="AG67" i="367"/>
  <c r="AG20" i="368"/>
  <c r="AG21" i="368"/>
  <c r="AG24" i="368"/>
  <c r="AG48" i="368"/>
  <c r="AG32" i="369"/>
  <c r="AG56" i="369"/>
  <c r="AG20" i="367"/>
  <c r="AG26" i="367"/>
  <c r="AG29" i="367"/>
  <c r="AG56" i="367"/>
  <c r="J34" i="368"/>
  <c r="C11" i="368" s="1"/>
  <c r="AG34" i="368"/>
  <c r="AG41" i="368"/>
  <c r="AG44" i="368"/>
  <c r="AG50" i="368"/>
  <c r="AG68" i="368"/>
  <c r="AG72" i="368"/>
  <c r="AJ73" i="369"/>
  <c r="AI73" i="369"/>
  <c r="AG57" i="368"/>
  <c r="AG10" i="369"/>
  <c r="S30" i="369"/>
  <c r="AG53" i="368"/>
  <c r="AG61" i="369"/>
  <c r="AG71" i="368"/>
  <c r="AG29" i="369"/>
  <c r="AG42" i="369"/>
  <c r="AG58" i="369"/>
  <c r="AG69" i="369"/>
  <c r="AG58" i="368"/>
  <c r="AG53" i="369"/>
  <c r="AJ67" i="360"/>
  <c r="AI67" i="360"/>
  <c r="AJ28" i="360"/>
  <c r="AI28" i="360"/>
  <c r="AG51" i="359"/>
  <c r="AJ61" i="359"/>
  <c r="AI61" i="359"/>
  <c r="AG57" i="360"/>
  <c r="AG15" i="360"/>
  <c r="AG53" i="360"/>
  <c r="AG51" i="360"/>
  <c r="AG29" i="360"/>
  <c r="AG26" i="360"/>
  <c r="AG20" i="360"/>
  <c r="AG34" i="360"/>
  <c r="AG12" i="360"/>
  <c r="AG62" i="360"/>
  <c r="AG17" i="360"/>
  <c r="AG16" i="360"/>
  <c r="AG11" i="360"/>
  <c r="AJ41" i="362"/>
  <c r="AI41" i="362"/>
  <c r="AG70" i="360"/>
  <c r="AJ21" i="362"/>
  <c r="AI21" i="362"/>
  <c r="AJ70" i="362"/>
  <c r="AI70" i="362"/>
  <c r="AG48" i="360"/>
  <c r="AG9" i="359"/>
  <c r="AG13" i="360"/>
  <c r="AG41" i="360"/>
  <c r="AG33" i="360"/>
  <c r="Z36" i="361"/>
  <c r="S30" i="361"/>
  <c r="C11" i="361" s="1"/>
  <c r="C9" i="362" s="1"/>
  <c r="AI43" i="359"/>
  <c r="AJ43" i="359"/>
  <c r="AJ8" i="359"/>
  <c r="AI22" i="359"/>
  <c r="AI32" i="359"/>
  <c r="AS40" i="361"/>
  <c r="AG52" i="360"/>
  <c r="AG55" i="360"/>
  <c r="AG27" i="360"/>
  <c r="AG39" i="360"/>
  <c r="AG22" i="360"/>
  <c r="Z59" i="361"/>
  <c r="AI57" i="359"/>
  <c r="AG21" i="360"/>
  <c r="AG30" i="360"/>
  <c r="AG40" i="360"/>
  <c r="J34" i="359"/>
  <c r="C11" i="359" s="1"/>
  <c r="C9" i="360" s="1"/>
  <c r="Z9" i="359"/>
  <c r="AI8" i="359"/>
  <c r="AG26" i="359"/>
  <c r="AI40" i="359"/>
  <c r="AG21" i="359"/>
  <c r="S30" i="360"/>
  <c r="AG8" i="360"/>
  <c r="AG24" i="360"/>
  <c r="AG22" i="362"/>
  <c r="AG67" i="362"/>
  <c r="AG49" i="359"/>
  <c r="AG14" i="360"/>
  <c r="AS40" i="360"/>
  <c r="AG60" i="360"/>
  <c r="AG49" i="362"/>
  <c r="AG53" i="362"/>
  <c r="AG42" i="362"/>
  <c r="AG29" i="362"/>
  <c r="AG26" i="362"/>
  <c r="AG48" i="362"/>
  <c r="AG40" i="362"/>
  <c r="AG57" i="362"/>
  <c r="AG45" i="360"/>
  <c r="AG17" i="362"/>
  <c r="AG55" i="362"/>
  <c r="AG74" i="359"/>
  <c r="AG58" i="360"/>
  <c r="AG56" i="360"/>
  <c r="AG34" i="362"/>
  <c r="Z12" i="362"/>
  <c r="J34" i="362"/>
  <c r="AG11" i="362"/>
  <c r="AG20" i="362"/>
  <c r="AG31" i="362"/>
  <c r="AG66" i="362"/>
  <c r="AG11" i="359"/>
  <c r="AG47" i="360"/>
  <c r="AG25" i="362"/>
  <c r="AG75" i="360"/>
  <c r="AG15" i="362"/>
  <c r="AG28" i="362"/>
  <c r="AG47" i="362"/>
  <c r="AG73" i="362"/>
  <c r="AG61" i="360"/>
  <c r="AG19" i="359"/>
  <c r="AG42" i="359"/>
  <c r="AG73" i="359"/>
  <c r="AG19" i="360"/>
  <c r="AG59" i="360"/>
  <c r="S30" i="362"/>
  <c r="AG44" i="362"/>
  <c r="AG52" i="362"/>
  <c r="AG53" i="359"/>
  <c r="AG44" i="360"/>
  <c r="AG41" i="359"/>
  <c r="AG47" i="359"/>
  <c r="AG55" i="359"/>
  <c r="AG60" i="359"/>
  <c r="AE36" i="360"/>
  <c r="AG25" i="360"/>
  <c r="AG73" i="360"/>
  <c r="AG23" i="362"/>
  <c r="AG35" i="362"/>
  <c r="AG35" i="360"/>
  <c r="AG62" i="359"/>
  <c r="J34" i="360"/>
  <c r="C11" i="360" s="1"/>
  <c r="Z8" i="360"/>
  <c r="AG43" i="360"/>
  <c r="AG71" i="360"/>
  <c r="AG18" i="362"/>
  <c r="AG51" i="362"/>
  <c r="AG62" i="362"/>
  <c r="AG75" i="362"/>
  <c r="AG9" i="360"/>
  <c r="AG10" i="360"/>
  <c r="AG54" i="360"/>
  <c r="AG74" i="360"/>
  <c r="AG31" i="360"/>
  <c r="AG50" i="362"/>
  <c r="AG72" i="362"/>
  <c r="AG74" i="362"/>
  <c r="AG42" i="360"/>
  <c r="AG46" i="360"/>
  <c r="AG49" i="360"/>
  <c r="AG68" i="360"/>
  <c r="AG72" i="360"/>
  <c r="AG8" i="362"/>
  <c r="AG13" i="362"/>
  <c r="AG19" i="362"/>
  <c r="AG61" i="362"/>
  <c r="AG68" i="362"/>
  <c r="AG32" i="362"/>
  <c r="AG45" i="362"/>
  <c r="AG58" i="362"/>
  <c r="AG30" i="362"/>
  <c r="AG43" i="362"/>
  <c r="AG69" i="362"/>
  <c r="AG14" i="362"/>
  <c r="AG54" i="362"/>
  <c r="AG71" i="362"/>
  <c r="AG10" i="362"/>
  <c r="AG12" i="362"/>
  <c r="AG33" i="362"/>
  <c r="AS40" i="362"/>
  <c r="AG46" i="362"/>
  <c r="AG56" i="362"/>
  <c r="AJ33" i="357"/>
  <c r="AI33" i="357"/>
  <c r="AI60" i="357"/>
  <c r="AJ60" i="357"/>
  <c r="AI74" i="357"/>
  <c r="AJ74" i="357"/>
  <c r="AJ47" i="357"/>
  <c r="AI47" i="357"/>
  <c r="AJ55" i="357"/>
  <c r="AI55" i="357"/>
  <c r="AJ18" i="357"/>
  <c r="AI18" i="357"/>
  <c r="AJ17" i="357"/>
  <c r="AI17" i="357"/>
  <c r="AJ56" i="357"/>
  <c r="AI56" i="357"/>
  <c r="AJ59" i="357"/>
  <c r="AI59" i="357"/>
  <c r="AI16" i="357"/>
  <c r="AJ16" i="357"/>
  <c r="AJ51" i="357"/>
  <c r="AI51" i="357"/>
  <c r="AI13" i="357"/>
  <c r="AI53" i="357"/>
  <c r="AJ8" i="357"/>
  <c r="AI8" i="357"/>
  <c r="AE63" i="357"/>
  <c r="AG39" i="357"/>
  <c r="AI68" i="357"/>
  <c r="AG28" i="357"/>
  <c r="AJ34" i="357"/>
  <c r="AI34" i="357"/>
  <c r="AJ45" i="357"/>
  <c r="AI45" i="357"/>
  <c r="AJ73" i="357"/>
  <c r="AI73" i="357"/>
  <c r="Z8" i="357"/>
  <c r="AG19" i="357"/>
  <c r="J34" i="358"/>
  <c r="C11" i="358" s="1"/>
  <c r="C9" i="359" s="1"/>
  <c r="S30" i="357"/>
  <c r="C11" i="357" s="1"/>
  <c r="C9" i="358" s="1"/>
  <c r="AG41" i="357"/>
  <c r="AG44" i="357"/>
  <c r="AG11" i="357"/>
  <c r="AI15" i="357"/>
  <c r="AG25" i="357"/>
  <c r="AG29" i="357"/>
  <c r="AI30" i="357"/>
  <c r="AG35" i="357"/>
  <c r="AG46" i="357"/>
  <c r="AI49" i="357"/>
  <c r="AG61" i="357"/>
  <c r="AJ62" i="357"/>
  <c r="AI62" i="357"/>
  <c r="AG12" i="357"/>
  <c r="AS40" i="358"/>
  <c r="AG43" i="357"/>
  <c r="Z36" i="358"/>
  <c r="Z13" i="357"/>
  <c r="AG14" i="357"/>
  <c r="AG24" i="357"/>
  <c r="AJ32" i="357"/>
  <c r="AI32" i="357"/>
  <c r="AG48" i="357"/>
  <c r="AG50" i="357"/>
  <c r="AJ70" i="357"/>
  <c r="AI70" i="357"/>
  <c r="AG31" i="357"/>
  <c r="AG69" i="357"/>
  <c r="AG9" i="357"/>
  <c r="AG67" i="357"/>
  <c r="AG20" i="357"/>
  <c r="AG21" i="357"/>
  <c r="AG23" i="357"/>
  <c r="AG42" i="357"/>
  <c r="J34" i="356"/>
  <c r="C11" i="356" s="1"/>
  <c r="C9" i="357" s="1"/>
  <c r="C13" i="345" l="1"/>
  <c r="C15" i="345" s="1"/>
  <c r="C9" i="282"/>
  <c r="C19" i="345"/>
  <c r="C17" i="345"/>
  <c r="AG36" i="345"/>
  <c r="AJ8" i="345"/>
  <c r="AI8" i="345"/>
  <c r="AI36" i="345" s="1"/>
  <c r="AE77" i="345"/>
  <c r="AJ40" i="345"/>
  <c r="AI40" i="345"/>
  <c r="AI63" i="345" s="1"/>
  <c r="AG76" i="345"/>
  <c r="AJ66" i="345"/>
  <c r="AI66" i="345"/>
  <c r="AI76" i="345" s="1"/>
  <c r="C11" i="383"/>
  <c r="C13" i="381"/>
  <c r="C15" i="381" s="1"/>
  <c r="AR30" i="249" s="1"/>
  <c r="C9" i="382"/>
  <c r="C13" i="382" s="1"/>
  <c r="C15" i="382" s="1"/>
  <c r="AR31" i="249" s="1"/>
  <c r="AE75" i="381"/>
  <c r="AG75" i="381" s="1"/>
  <c r="AE74" i="381"/>
  <c r="AG74" i="381" s="1"/>
  <c r="AE73" i="381"/>
  <c r="AG73" i="381" s="1"/>
  <c r="AE72" i="381"/>
  <c r="AG72" i="381" s="1"/>
  <c r="AE71" i="381"/>
  <c r="AG71" i="381" s="1"/>
  <c r="AE70" i="381"/>
  <c r="AG70" i="381" s="1"/>
  <c r="AE69" i="381"/>
  <c r="AG69" i="381" s="1"/>
  <c r="AE68" i="381"/>
  <c r="AG68" i="381" s="1"/>
  <c r="AE67" i="381"/>
  <c r="AE66" i="381"/>
  <c r="AG66" i="381" s="1"/>
  <c r="AE62" i="381"/>
  <c r="AG62" i="381" s="1"/>
  <c r="AE61" i="381"/>
  <c r="AG61" i="381" s="1"/>
  <c r="AE60" i="381"/>
  <c r="AG60" i="381" s="1"/>
  <c r="AE59" i="381"/>
  <c r="AG59" i="381" s="1"/>
  <c r="AE58" i="381"/>
  <c r="AG58" i="381" s="1"/>
  <c r="AE57" i="381"/>
  <c r="AG57" i="381" s="1"/>
  <c r="AE56" i="381"/>
  <c r="AG56" i="381" s="1"/>
  <c r="AE55" i="381"/>
  <c r="AG55" i="381" s="1"/>
  <c r="AE54" i="381"/>
  <c r="AG54" i="381" s="1"/>
  <c r="AE53" i="381"/>
  <c r="AG53" i="381" s="1"/>
  <c r="AE52" i="381"/>
  <c r="AG52" i="381" s="1"/>
  <c r="AE51" i="381"/>
  <c r="AG51" i="381" s="1"/>
  <c r="AE50" i="381"/>
  <c r="AG50" i="381" s="1"/>
  <c r="AE49" i="381"/>
  <c r="AG49" i="381" s="1"/>
  <c r="AE48" i="381"/>
  <c r="AG48" i="381" s="1"/>
  <c r="AE47" i="381"/>
  <c r="AG47" i="381" s="1"/>
  <c r="AE46" i="381"/>
  <c r="AE45" i="381"/>
  <c r="AG45" i="381" s="1"/>
  <c r="AE44" i="381"/>
  <c r="AG44" i="381" s="1"/>
  <c r="AE43" i="381"/>
  <c r="AG43" i="381" s="1"/>
  <c r="AE42" i="381"/>
  <c r="AG42" i="381" s="1"/>
  <c r="AE41" i="381"/>
  <c r="AG41" i="381" s="1"/>
  <c r="AE40" i="381"/>
  <c r="AG40" i="381" s="1"/>
  <c r="AE39" i="381"/>
  <c r="AE35" i="381"/>
  <c r="AG35" i="381" s="1"/>
  <c r="AE34" i="381"/>
  <c r="AE33" i="381"/>
  <c r="AG33" i="381" s="1"/>
  <c r="AE32" i="381"/>
  <c r="AG32" i="381" s="1"/>
  <c r="AE31" i="381"/>
  <c r="AG31" i="381" s="1"/>
  <c r="AE30" i="381"/>
  <c r="AG30" i="381" s="1"/>
  <c r="AE29" i="381"/>
  <c r="AG29" i="381" s="1"/>
  <c r="AE28" i="381"/>
  <c r="AG28" i="381" s="1"/>
  <c r="AE27" i="381"/>
  <c r="AG27" i="381" s="1"/>
  <c r="AE26" i="381"/>
  <c r="AG26" i="381" s="1"/>
  <c r="AE25" i="381"/>
  <c r="AG25" i="381" s="1"/>
  <c r="AE24" i="381"/>
  <c r="AG24" i="381" s="1"/>
  <c r="AE23" i="381"/>
  <c r="AG23" i="381" s="1"/>
  <c r="AE22" i="381"/>
  <c r="AG22" i="381" s="1"/>
  <c r="AE21" i="381"/>
  <c r="AG21" i="381" s="1"/>
  <c r="AE20" i="381"/>
  <c r="AG20" i="381" s="1"/>
  <c r="AE19" i="381"/>
  <c r="AG19" i="381" s="1"/>
  <c r="AE18" i="381"/>
  <c r="AE17" i="381"/>
  <c r="AG17" i="381" s="1"/>
  <c r="AE16" i="381"/>
  <c r="AG16" i="381" s="1"/>
  <c r="AE15" i="381"/>
  <c r="AG15" i="381" s="1"/>
  <c r="AE14" i="381"/>
  <c r="AG14" i="381" s="1"/>
  <c r="AE13" i="381"/>
  <c r="AG13" i="381" s="1"/>
  <c r="AE12" i="381"/>
  <c r="AG12" i="381" s="1"/>
  <c r="AE11" i="381"/>
  <c r="AG11" i="381" s="1"/>
  <c r="AE10" i="381"/>
  <c r="AG10" i="381" s="1"/>
  <c r="AE9" i="381"/>
  <c r="AG9" i="381" s="1"/>
  <c r="AE8" i="381"/>
  <c r="C11" i="379"/>
  <c r="C9" i="380" s="1"/>
  <c r="C13" i="380" s="1"/>
  <c r="C15" i="380" s="1"/>
  <c r="AR29" i="249" s="1"/>
  <c r="AE75" i="379"/>
  <c r="AG75" i="379" s="1"/>
  <c r="AE74" i="379"/>
  <c r="AG74" i="379" s="1"/>
  <c r="AE73" i="379"/>
  <c r="AE72" i="379"/>
  <c r="AG72" i="379" s="1"/>
  <c r="AE71" i="379"/>
  <c r="AG71" i="379" s="1"/>
  <c r="AE70" i="379"/>
  <c r="AG70" i="379" s="1"/>
  <c r="AE69" i="379"/>
  <c r="AG69" i="379" s="1"/>
  <c r="AE68" i="379"/>
  <c r="AG68" i="379" s="1"/>
  <c r="AE67" i="379"/>
  <c r="AG67" i="379" s="1"/>
  <c r="AE66" i="379"/>
  <c r="AG66" i="379" s="1"/>
  <c r="AE62" i="379"/>
  <c r="AG62" i="379" s="1"/>
  <c r="AE61" i="379"/>
  <c r="AE60" i="379"/>
  <c r="AG60" i="379" s="1"/>
  <c r="AE59" i="379"/>
  <c r="AG59" i="379" s="1"/>
  <c r="AE58" i="379"/>
  <c r="AG58" i="379" s="1"/>
  <c r="AE57" i="379"/>
  <c r="AG57" i="379" s="1"/>
  <c r="AE56" i="379"/>
  <c r="AG56" i="379" s="1"/>
  <c r="AE55" i="379"/>
  <c r="AG55" i="379" s="1"/>
  <c r="AE54" i="379"/>
  <c r="AG54" i="379" s="1"/>
  <c r="AE53" i="379"/>
  <c r="AG53" i="379" s="1"/>
  <c r="AE52" i="379"/>
  <c r="AG52" i="379" s="1"/>
  <c r="AE51" i="379"/>
  <c r="AG51" i="379" s="1"/>
  <c r="AE50" i="379"/>
  <c r="AG50" i="379" s="1"/>
  <c r="AE49" i="379"/>
  <c r="AG49" i="379" s="1"/>
  <c r="AE48" i="379"/>
  <c r="AG48" i="379" s="1"/>
  <c r="AE47" i="379"/>
  <c r="AG47" i="379" s="1"/>
  <c r="AE46" i="379"/>
  <c r="AG46" i="379" s="1"/>
  <c r="AE45" i="379"/>
  <c r="AE44" i="379"/>
  <c r="AG44" i="379" s="1"/>
  <c r="AE43" i="379"/>
  <c r="AG43" i="379" s="1"/>
  <c r="AE42" i="379"/>
  <c r="AG42" i="379" s="1"/>
  <c r="AE41" i="379"/>
  <c r="AG41" i="379" s="1"/>
  <c r="AE40" i="379"/>
  <c r="AG40" i="379" s="1"/>
  <c r="AE39" i="379"/>
  <c r="AE35" i="379"/>
  <c r="AG35" i="379" s="1"/>
  <c r="AE34" i="379"/>
  <c r="AG34" i="379" s="1"/>
  <c r="AE33" i="379"/>
  <c r="AG33" i="379" s="1"/>
  <c r="AE32" i="379"/>
  <c r="AG32" i="379" s="1"/>
  <c r="AE31" i="379"/>
  <c r="AG31" i="379" s="1"/>
  <c r="AE30" i="379"/>
  <c r="AG30" i="379" s="1"/>
  <c r="AE29" i="379"/>
  <c r="AG29" i="379" s="1"/>
  <c r="AE28" i="379"/>
  <c r="AG28" i="379" s="1"/>
  <c r="AE27" i="379"/>
  <c r="AE26" i="379"/>
  <c r="AE25" i="379"/>
  <c r="AG25" i="379" s="1"/>
  <c r="AE24" i="379"/>
  <c r="AG24" i="379" s="1"/>
  <c r="AE23" i="379"/>
  <c r="AG23" i="379" s="1"/>
  <c r="AE22" i="379"/>
  <c r="AG22" i="379" s="1"/>
  <c r="AE21" i="379"/>
  <c r="AG21" i="379" s="1"/>
  <c r="AE20" i="379"/>
  <c r="AG20" i="379" s="1"/>
  <c r="AE19" i="379"/>
  <c r="AG19" i="379" s="1"/>
  <c r="AE18" i="379"/>
  <c r="AG18" i="379" s="1"/>
  <c r="AE17" i="379"/>
  <c r="AG17" i="379" s="1"/>
  <c r="AE16" i="379"/>
  <c r="AE15" i="379"/>
  <c r="AE14" i="379"/>
  <c r="AE13" i="379"/>
  <c r="AG13" i="379" s="1"/>
  <c r="AE12" i="379"/>
  <c r="AG12" i="379" s="1"/>
  <c r="AE11" i="379"/>
  <c r="AG11" i="379" s="1"/>
  <c r="AE10" i="379"/>
  <c r="AG10" i="379" s="1"/>
  <c r="AE9" i="379"/>
  <c r="AE8" i="379"/>
  <c r="AG8" i="379" s="1"/>
  <c r="AE75" i="378"/>
  <c r="AG75" i="378" s="1"/>
  <c r="AE74" i="378"/>
  <c r="AG74" i="378" s="1"/>
  <c r="AE73" i="378"/>
  <c r="AG73" i="378" s="1"/>
  <c r="AE72" i="378"/>
  <c r="AG72" i="378" s="1"/>
  <c r="AE71" i="378"/>
  <c r="AG71" i="378" s="1"/>
  <c r="AE70" i="378"/>
  <c r="AG70" i="378" s="1"/>
  <c r="AE69" i="378"/>
  <c r="AG69" i="378" s="1"/>
  <c r="AE68" i="378"/>
  <c r="AG68" i="378" s="1"/>
  <c r="AE67" i="378"/>
  <c r="AE66" i="378"/>
  <c r="AG66" i="378" s="1"/>
  <c r="AE62" i="378"/>
  <c r="AG62" i="378" s="1"/>
  <c r="AE61" i="378"/>
  <c r="AE60" i="378"/>
  <c r="AG60" i="378" s="1"/>
  <c r="AE59" i="378"/>
  <c r="AG59" i="378" s="1"/>
  <c r="AE58" i="378"/>
  <c r="AG58" i="378" s="1"/>
  <c r="AE57" i="378"/>
  <c r="AG57" i="378" s="1"/>
  <c r="AE56" i="378"/>
  <c r="AG56" i="378" s="1"/>
  <c r="AE55" i="378"/>
  <c r="AG55" i="378" s="1"/>
  <c r="AE54" i="378"/>
  <c r="AG54" i="378" s="1"/>
  <c r="AE53" i="378"/>
  <c r="AG53" i="378" s="1"/>
  <c r="AE52" i="378"/>
  <c r="AG52" i="378" s="1"/>
  <c r="AE51" i="378"/>
  <c r="AG51" i="378" s="1"/>
  <c r="AE50" i="378"/>
  <c r="AG50" i="378" s="1"/>
  <c r="AE49" i="378"/>
  <c r="AG49" i="378" s="1"/>
  <c r="AE48" i="378"/>
  <c r="AE47" i="378"/>
  <c r="AG47" i="378" s="1"/>
  <c r="AE46" i="378"/>
  <c r="AG46" i="378" s="1"/>
  <c r="AE45" i="378"/>
  <c r="AE44" i="378"/>
  <c r="AG44" i="378" s="1"/>
  <c r="AE43" i="378"/>
  <c r="AG43" i="378" s="1"/>
  <c r="AE42" i="378"/>
  <c r="AG42" i="378" s="1"/>
  <c r="AE41" i="378"/>
  <c r="AG41" i="378" s="1"/>
  <c r="AE40" i="378"/>
  <c r="AG40" i="378" s="1"/>
  <c r="AE39" i="378"/>
  <c r="AG39" i="378" s="1"/>
  <c r="AE35" i="378"/>
  <c r="AG35" i="378" s="1"/>
  <c r="AE34" i="378"/>
  <c r="AG34" i="378" s="1"/>
  <c r="AE33" i="378"/>
  <c r="AG33" i="378" s="1"/>
  <c r="AE32" i="378"/>
  <c r="AG32" i="378" s="1"/>
  <c r="AE31" i="378"/>
  <c r="AG31" i="378" s="1"/>
  <c r="AE30" i="378"/>
  <c r="AG30" i="378" s="1"/>
  <c r="AE29" i="378"/>
  <c r="AG29" i="378" s="1"/>
  <c r="AE28" i="378"/>
  <c r="AG28" i="378" s="1"/>
  <c r="AE27" i="378"/>
  <c r="AG27" i="378" s="1"/>
  <c r="AE26" i="378"/>
  <c r="AG26" i="378" s="1"/>
  <c r="AE25" i="378"/>
  <c r="AG25" i="378" s="1"/>
  <c r="AE24" i="378"/>
  <c r="AG24" i="378" s="1"/>
  <c r="AE23" i="378"/>
  <c r="AE22" i="378"/>
  <c r="AG22" i="378" s="1"/>
  <c r="AE21" i="378"/>
  <c r="AG21" i="378" s="1"/>
  <c r="AE20" i="378"/>
  <c r="AG20" i="378" s="1"/>
  <c r="AE19" i="378"/>
  <c r="AG19" i="378" s="1"/>
  <c r="AE18" i="378"/>
  <c r="AG18" i="378" s="1"/>
  <c r="AE17" i="378"/>
  <c r="AG17" i="378" s="1"/>
  <c r="AE16" i="378"/>
  <c r="AG16" i="378" s="1"/>
  <c r="AE15" i="378"/>
  <c r="AG15" i="378" s="1"/>
  <c r="AE14" i="378"/>
  <c r="AG14" i="378" s="1"/>
  <c r="AE13" i="378"/>
  <c r="AG13" i="378" s="1"/>
  <c r="AE12" i="378"/>
  <c r="AG12" i="378" s="1"/>
  <c r="AE11" i="378"/>
  <c r="AG11" i="378" s="1"/>
  <c r="AE10" i="378"/>
  <c r="AG10" i="378" s="1"/>
  <c r="AE9" i="378"/>
  <c r="AG9" i="378" s="1"/>
  <c r="AE8" i="378"/>
  <c r="AG50" i="376"/>
  <c r="C11" i="374"/>
  <c r="C9" i="375" s="1"/>
  <c r="AG67" i="374"/>
  <c r="C13" i="375"/>
  <c r="C15" i="375" s="1"/>
  <c r="AR24" i="249" s="1"/>
  <c r="C11" i="371"/>
  <c r="C9" i="372" s="1"/>
  <c r="C13" i="372" s="1"/>
  <c r="C15" i="372" s="1"/>
  <c r="AR21" i="249" s="1"/>
  <c r="AE75" i="371"/>
  <c r="AE74" i="371"/>
  <c r="AE73" i="371"/>
  <c r="AG73" i="371" s="1"/>
  <c r="AE72" i="371"/>
  <c r="AE71" i="371"/>
  <c r="AG71" i="371" s="1"/>
  <c r="AE70" i="371"/>
  <c r="AG70" i="371" s="1"/>
  <c r="AE69" i="371"/>
  <c r="AE68" i="371"/>
  <c r="AG68" i="371" s="1"/>
  <c r="AE67" i="371"/>
  <c r="AG67" i="371" s="1"/>
  <c r="AE66" i="371"/>
  <c r="AE62" i="371"/>
  <c r="AG62" i="371" s="1"/>
  <c r="AE61" i="371"/>
  <c r="AE60" i="371"/>
  <c r="AE59" i="371"/>
  <c r="AE58" i="371"/>
  <c r="AE57" i="371"/>
  <c r="AE56" i="371"/>
  <c r="AE55" i="371"/>
  <c r="AG55" i="371" s="1"/>
  <c r="AE54" i="371"/>
  <c r="AG54" i="371" s="1"/>
  <c r="AE53" i="371"/>
  <c r="AG53" i="371" s="1"/>
  <c r="AE52" i="371"/>
  <c r="AE51" i="371"/>
  <c r="AG51" i="371" s="1"/>
  <c r="AE50" i="371"/>
  <c r="AG50" i="371" s="1"/>
  <c r="AE49" i="371"/>
  <c r="AG49" i="371" s="1"/>
  <c r="AE48" i="371"/>
  <c r="AE47" i="371"/>
  <c r="AG47" i="371" s="1"/>
  <c r="AE46" i="371"/>
  <c r="AE45" i="371"/>
  <c r="AG45" i="371" s="1"/>
  <c r="AE44" i="371"/>
  <c r="AG44" i="371" s="1"/>
  <c r="AE43" i="371"/>
  <c r="AG43" i="371" s="1"/>
  <c r="AE42" i="371"/>
  <c r="AE41" i="371"/>
  <c r="AG41" i="371" s="1"/>
  <c r="AE40" i="371"/>
  <c r="AG40" i="371" s="1"/>
  <c r="AE39" i="371"/>
  <c r="AE35" i="371"/>
  <c r="AG35" i="371" s="1"/>
  <c r="AE34" i="371"/>
  <c r="AG34" i="371" s="1"/>
  <c r="AE33" i="371"/>
  <c r="AE32" i="371"/>
  <c r="AE31" i="371"/>
  <c r="AG31" i="371" s="1"/>
  <c r="AE30" i="371"/>
  <c r="AE29" i="371"/>
  <c r="AE28" i="371"/>
  <c r="AG28" i="371" s="1"/>
  <c r="AE27" i="371"/>
  <c r="AG27" i="371" s="1"/>
  <c r="AE26" i="371"/>
  <c r="AE25" i="371"/>
  <c r="AG25" i="371" s="1"/>
  <c r="AE24" i="371"/>
  <c r="AE23" i="371"/>
  <c r="AG23" i="371" s="1"/>
  <c r="AE22" i="371"/>
  <c r="AG22" i="371" s="1"/>
  <c r="AE21" i="371"/>
  <c r="AG21" i="371" s="1"/>
  <c r="AE20" i="371"/>
  <c r="AE19" i="371"/>
  <c r="AG19" i="371" s="1"/>
  <c r="AE18" i="371"/>
  <c r="AG18" i="371" s="1"/>
  <c r="AE17" i="371"/>
  <c r="AG17" i="371" s="1"/>
  <c r="AE16" i="371"/>
  <c r="AG16" i="371" s="1"/>
  <c r="AE15" i="371"/>
  <c r="AG15" i="371" s="1"/>
  <c r="AE14" i="371"/>
  <c r="AE13" i="371"/>
  <c r="AG13" i="371" s="1"/>
  <c r="AE12" i="371"/>
  <c r="AE11" i="371"/>
  <c r="AG11" i="371" s="1"/>
  <c r="AE10" i="371"/>
  <c r="AE9" i="371"/>
  <c r="AE8" i="371"/>
  <c r="C11" i="370"/>
  <c r="C9" i="371" s="1"/>
  <c r="C13" i="371" s="1"/>
  <c r="C15" i="371" s="1"/>
  <c r="AR20" i="249" s="1"/>
  <c r="AG74" i="371"/>
  <c r="AG72" i="371"/>
  <c r="AG32" i="371"/>
  <c r="AG14" i="371"/>
  <c r="AG9" i="371"/>
  <c r="AG58" i="371"/>
  <c r="AG46" i="371"/>
  <c r="AG33" i="371"/>
  <c r="AG24" i="371"/>
  <c r="AG61" i="371"/>
  <c r="AG75" i="371"/>
  <c r="AG56" i="371"/>
  <c r="AG52" i="371"/>
  <c r="AG48" i="371"/>
  <c r="AG12" i="371"/>
  <c r="AG59" i="371"/>
  <c r="AG69" i="371"/>
  <c r="AG60" i="371"/>
  <c r="AG57" i="371"/>
  <c r="AG42" i="371"/>
  <c r="AG29" i="371"/>
  <c r="AG26" i="371"/>
  <c r="AG20" i="371"/>
  <c r="AG30" i="371"/>
  <c r="AG10" i="371"/>
  <c r="AE75" i="370"/>
  <c r="AG75" i="370" s="1"/>
  <c r="AE74" i="370"/>
  <c r="AG74" i="370" s="1"/>
  <c r="AE73" i="370"/>
  <c r="AG73" i="370" s="1"/>
  <c r="AE72" i="370"/>
  <c r="AG72" i="370" s="1"/>
  <c r="AE71" i="370"/>
  <c r="AG71" i="370" s="1"/>
  <c r="AE70" i="370"/>
  <c r="AG70" i="370" s="1"/>
  <c r="AE69" i="370"/>
  <c r="AG69" i="370" s="1"/>
  <c r="AE68" i="370"/>
  <c r="AG68" i="370" s="1"/>
  <c r="AE67" i="370"/>
  <c r="AG67" i="370" s="1"/>
  <c r="AE66" i="370"/>
  <c r="AG66" i="370" s="1"/>
  <c r="AE62" i="370"/>
  <c r="AG62" i="370" s="1"/>
  <c r="AE61" i="370"/>
  <c r="AG61" i="370" s="1"/>
  <c r="AE60" i="370"/>
  <c r="AG60" i="370" s="1"/>
  <c r="AE59" i="370"/>
  <c r="AG59" i="370" s="1"/>
  <c r="AE58" i="370"/>
  <c r="AG58" i="370" s="1"/>
  <c r="AE57" i="370"/>
  <c r="AG57" i="370" s="1"/>
  <c r="AE56" i="370"/>
  <c r="AG56" i="370" s="1"/>
  <c r="AE55" i="370"/>
  <c r="AG55" i="370" s="1"/>
  <c r="AE54" i="370"/>
  <c r="AG54" i="370" s="1"/>
  <c r="AE53" i="370"/>
  <c r="AG53" i="370" s="1"/>
  <c r="AE52" i="370"/>
  <c r="AG52" i="370" s="1"/>
  <c r="AE51" i="370"/>
  <c r="AE50" i="370"/>
  <c r="AG50" i="370" s="1"/>
  <c r="AE49" i="370"/>
  <c r="AG49" i="370" s="1"/>
  <c r="AE48" i="370"/>
  <c r="AG48" i="370" s="1"/>
  <c r="AE47" i="370"/>
  <c r="AG47" i="370" s="1"/>
  <c r="AE46" i="370"/>
  <c r="AG46" i="370" s="1"/>
  <c r="AE45" i="370"/>
  <c r="AG45" i="370" s="1"/>
  <c r="AE44" i="370"/>
  <c r="AG44" i="370" s="1"/>
  <c r="AE43" i="370"/>
  <c r="AE42" i="370"/>
  <c r="AG42" i="370" s="1"/>
  <c r="AE41" i="370"/>
  <c r="AG41" i="370" s="1"/>
  <c r="AE40" i="370"/>
  <c r="AG40" i="370" s="1"/>
  <c r="AE39" i="370"/>
  <c r="AG39" i="370" s="1"/>
  <c r="AE35" i="370"/>
  <c r="AG35" i="370" s="1"/>
  <c r="AE34" i="370"/>
  <c r="AG34" i="370" s="1"/>
  <c r="AE33" i="370"/>
  <c r="AG33" i="370" s="1"/>
  <c r="AE32" i="370"/>
  <c r="AG32" i="370" s="1"/>
  <c r="AE31" i="370"/>
  <c r="AG31" i="370" s="1"/>
  <c r="AE30" i="370"/>
  <c r="AG30" i="370" s="1"/>
  <c r="AE29" i="370"/>
  <c r="AG29" i="370" s="1"/>
  <c r="AE28" i="370"/>
  <c r="AG28" i="370" s="1"/>
  <c r="AE27" i="370"/>
  <c r="AG27" i="370" s="1"/>
  <c r="AE26" i="370"/>
  <c r="AG26" i="370" s="1"/>
  <c r="AE25" i="370"/>
  <c r="AG25" i="370" s="1"/>
  <c r="AE24" i="370"/>
  <c r="AG24" i="370" s="1"/>
  <c r="AE23" i="370"/>
  <c r="AG23" i="370" s="1"/>
  <c r="AE22" i="370"/>
  <c r="AG22" i="370" s="1"/>
  <c r="AE21" i="370"/>
  <c r="AE20" i="370"/>
  <c r="AG20" i="370" s="1"/>
  <c r="AE19" i="370"/>
  <c r="AG19" i="370" s="1"/>
  <c r="AE18" i="370"/>
  <c r="AE17" i="370"/>
  <c r="AG17" i="370" s="1"/>
  <c r="AE16" i="370"/>
  <c r="AG16" i="370" s="1"/>
  <c r="AE15" i="370"/>
  <c r="AG15" i="370" s="1"/>
  <c r="AE14" i="370"/>
  <c r="AG14" i="370" s="1"/>
  <c r="AE13" i="370"/>
  <c r="AG13" i="370" s="1"/>
  <c r="AE12" i="370"/>
  <c r="AG12" i="370" s="1"/>
  <c r="AE11" i="370"/>
  <c r="AG11" i="370" s="1"/>
  <c r="AE10" i="370"/>
  <c r="AG10" i="370" s="1"/>
  <c r="AE9" i="370"/>
  <c r="AG9" i="370" s="1"/>
  <c r="AE8" i="370"/>
  <c r="C13" i="368"/>
  <c r="C15" i="368" s="1"/>
  <c r="AR17" i="249" s="1"/>
  <c r="C9" i="369"/>
  <c r="AI60" i="369"/>
  <c r="AJ60" i="369"/>
  <c r="C13" i="367"/>
  <c r="C15" i="367" s="1"/>
  <c r="AR16" i="249" s="1"/>
  <c r="C11" i="365"/>
  <c r="C9" i="366" s="1"/>
  <c r="C13" i="366" s="1"/>
  <c r="C15" i="366" s="1"/>
  <c r="AR15" i="249" s="1"/>
  <c r="AJ47" i="366"/>
  <c r="AI47" i="366"/>
  <c r="AJ59" i="366"/>
  <c r="AI59" i="366"/>
  <c r="C11" i="363"/>
  <c r="C9" i="364" s="1"/>
  <c r="AG76" i="364"/>
  <c r="AJ19" i="364"/>
  <c r="AI19" i="364"/>
  <c r="AE75" i="361"/>
  <c r="AG75" i="361" s="1"/>
  <c r="AE74" i="361"/>
  <c r="AG74" i="361" s="1"/>
  <c r="AE73" i="361"/>
  <c r="AG73" i="361" s="1"/>
  <c r="AE72" i="361"/>
  <c r="AG72" i="361" s="1"/>
  <c r="AE71" i="361"/>
  <c r="AG71" i="361" s="1"/>
  <c r="AE70" i="361"/>
  <c r="AG70" i="361" s="1"/>
  <c r="AE69" i="361"/>
  <c r="AG69" i="361" s="1"/>
  <c r="AE68" i="361"/>
  <c r="AG68" i="361" s="1"/>
  <c r="AE67" i="361"/>
  <c r="AG67" i="361" s="1"/>
  <c r="AE66" i="361"/>
  <c r="AG66" i="361" s="1"/>
  <c r="AE62" i="361"/>
  <c r="AG62" i="361" s="1"/>
  <c r="AE61" i="361"/>
  <c r="AG61" i="361" s="1"/>
  <c r="AE60" i="361"/>
  <c r="AG60" i="361" s="1"/>
  <c r="AE59" i="361"/>
  <c r="AG59" i="361" s="1"/>
  <c r="AE58" i="361"/>
  <c r="AG58" i="361" s="1"/>
  <c r="AE57" i="361"/>
  <c r="AG57" i="361" s="1"/>
  <c r="AE56" i="361"/>
  <c r="AG56" i="361" s="1"/>
  <c r="AE55" i="361"/>
  <c r="AG55" i="361" s="1"/>
  <c r="AE54" i="361"/>
  <c r="AE53" i="361"/>
  <c r="AG53" i="361" s="1"/>
  <c r="AE52" i="361"/>
  <c r="AG52" i="361" s="1"/>
  <c r="AE51" i="361"/>
  <c r="AG51" i="361" s="1"/>
  <c r="AE50" i="361"/>
  <c r="AG50" i="361" s="1"/>
  <c r="AE49" i="361"/>
  <c r="AG49" i="361" s="1"/>
  <c r="AE48" i="361"/>
  <c r="AG48" i="361" s="1"/>
  <c r="AE47" i="361"/>
  <c r="AG47" i="361" s="1"/>
  <c r="AE46" i="361"/>
  <c r="AG46" i="361" s="1"/>
  <c r="AE45" i="361"/>
  <c r="AE44" i="361"/>
  <c r="AG44" i="361" s="1"/>
  <c r="AE43" i="361"/>
  <c r="AG43" i="361" s="1"/>
  <c r="AE42" i="361"/>
  <c r="AG42" i="361" s="1"/>
  <c r="AE41" i="361"/>
  <c r="AE40" i="361"/>
  <c r="AE39" i="361"/>
  <c r="AE35" i="361"/>
  <c r="AG35" i="361" s="1"/>
  <c r="AE34" i="361"/>
  <c r="AG34" i="361" s="1"/>
  <c r="AE33" i="361"/>
  <c r="AG33" i="361" s="1"/>
  <c r="AE32" i="361"/>
  <c r="AG32" i="361" s="1"/>
  <c r="AE31" i="361"/>
  <c r="AG31" i="361" s="1"/>
  <c r="AE30" i="361"/>
  <c r="AG30" i="361" s="1"/>
  <c r="AE29" i="361"/>
  <c r="AG29" i="361" s="1"/>
  <c r="AE28" i="361"/>
  <c r="AG28" i="361" s="1"/>
  <c r="AE27" i="361"/>
  <c r="AG27" i="361" s="1"/>
  <c r="AJ27" i="361" s="1"/>
  <c r="AE26" i="361"/>
  <c r="AG26" i="361" s="1"/>
  <c r="AE25" i="361"/>
  <c r="AG25" i="361" s="1"/>
  <c r="AG24" i="361"/>
  <c r="AE23" i="361"/>
  <c r="AG23" i="361" s="1"/>
  <c r="AE22" i="361"/>
  <c r="AG22" i="361" s="1"/>
  <c r="AE21" i="361"/>
  <c r="AG21" i="361" s="1"/>
  <c r="AE20" i="361"/>
  <c r="AG20" i="361" s="1"/>
  <c r="AE19" i="361"/>
  <c r="AE18" i="361"/>
  <c r="AG18" i="361" s="1"/>
  <c r="AE17" i="361"/>
  <c r="AG17" i="361" s="1"/>
  <c r="AE16" i="361"/>
  <c r="AG16" i="361" s="1"/>
  <c r="AE15" i="361"/>
  <c r="AG15" i="361" s="1"/>
  <c r="AE14" i="361"/>
  <c r="AE13" i="361"/>
  <c r="AG13" i="361" s="1"/>
  <c r="AE12" i="361"/>
  <c r="AG12" i="361" s="1"/>
  <c r="AE11" i="361"/>
  <c r="AG11" i="361" s="1"/>
  <c r="AE10" i="361"/>
  <c r="AG10" i="361" s="1"/>
  <c r="AE9" i="361"/>
  <c r="AG9" i="361" s="1"/>
  <c r="AE8" i="361"/>
  <c r="AG8" i="361" s="1"/>
  <c r="C13" i="360"/>
  <c r="C15" i="360" s="1"/>
  <c r="C9" i="361"/>
  <c r="C13" i="361"/>
  <c r="C15" i="361" s="1"/>
  <c r="AG12" i="359"/>
  <c r="AG16" i="359"/>
  <c r="AG59" i="359"/>
  <c r="C13" i="359"/>
  <c r="C15" i="359" s="1"/>
  <c r="C13" i="358"/>
  <c r="C15" i="358" s="1"/>
  <c r="AE75" i="358"/>
  <c r="AG75" i="358" s="1"/>
  <c r="AE74" i="358"/>
  <c r="AG74" i="358" s="1"/>
  <c r="AE73" i="358"/>
  <c r="AG73" i="358" s="1"/>
  <c r="AE72" i="358"/>
  <c r="AG72" i="358" s="1"/>
  <c r="AE71" i="358"/>
  <c r="AG71" i="358" s="1"/>
  <c r="AE70" i="358"/>
  <c r="AG70" i="358" s="1"/>
  <c r="AE69" i="358"/>
  <c r="AG69" i="358" s="1"/>
  <c r="AE68" i="358"/>
  <c r="AE67" i="358"/>
  <c r="AG67" i="358" s="1"/>
  <c r="AE66" i="358"/>
  <c r="AE62" i="358"/>
  <c r="AE61" i="358"/>
  <c r="AG61" i="358" s="1"/>
  <c r="AE60" i="358"/>
  <c r="AE57" i="358"/>
  <c r="AG57" i="358" s="1"/>
  <c r="AE56" i="358"/>
  <c r="AG56" i="358" s="1"/>
  <c r="AE55" i="358"/>
  <c r="AE54" i="358"/>
  <c r="AE53" i="358"/>
  <c r="AG53" i="358" s="1"/>
  <c r="AE52" i="358"/>
  <c r="AG52" i="358" s="1"/>
  <c r="AE51" i="358"/>
  <c r="AE50" i="358"/>
  <c r="AG50" i="358" s="1"/>
  <c r="AE49" i="358"/>
  <c r="AG49" i="358" s="1"/>
  <c r="AE48" i="358"/>
  <c r="AG48" i="358" s="1"/>
  <c r="AE47" i="358"/>
  <c r="AG47" i="358" s="1"/>
  <c r="AE46" i="358"/>
  <c r="AG46" i="358" s="1"/>
  <c r="AE44" i="358"/>
  <c r="AE43" i="358"/>
  <c r="AG43" i="358" s="1"/>
  <c r="AE42" i="358"/>
  <c r="AG42" i="358" s="1"/>
  <c r="AE41" i="358"/>
  <c r="AG41" i="358" s="1"/>
  <c r="AE40" i="358"/>
  <c r="AG40" i="358" s="1"/>
  <c r="AE39" i="358"/>
  <c r="AE35" i="358"/>
  <c r="AG35" i="358" s="1"/>
  <c r="AE34" i="358"/>
  <c r="AG34" i="358" s="1"/>
  <c r="AE33" i="358"/>
  <c r="AG33" i="358" s="1"/>
  <c r="AE32" i="358"/>
  <c r="AE31" i="358"/>
  <c r="AG31" i="358" s="1"/>
  <c r="AE30" i="358"/>
  <c r="AG30" i="358" s="1"/>
  <c r="AE29" i="358"/>
  <c r="AG29" i="358" s="1"/>
  <c r="AE28" i="358"/>
  <c r="AG28" i="358" s="1"/>
  <c r="AE27" i="358"/>
  <c r="AG27" i="358" s="1"/>
  <c r="AE26" i="358"/>
  <c r="AG26" i="358" s="1"/>
  <c r="AE25" i="358"/>
  <c r="AG25" i="358" s="1"/>
  <c r="AE24" i="358"/>
  <c r="AG24" i="358" s="1"/>
  <c r="AE23" i="358"/>
  <c r="AG23" i="358" s="1"/>
  <c r="AE22" i="358"/>
  <c r="AG22" i="358" s="1"/>
  <c r="AE21" i="358"/>
  <c r="AG21" i="358" s="1"/>
  <c r="AE20" i="358"/>
  <c r="AG20" i="358" s="1"/>
  <c r="AE19" i="358"/>
  <c r="AG19" i="358" s="1"/>
  <c r="AE18" i="358"/>
  <c r="AG18" i="358" s="1"/>
  <c r="AE17" i="358"/>
  <c r="AG17" i="358" s="1"/>
  <c r="AE16" i="358"/>
  <c r="AG16" i="358" s="1"/>
  <c r="AE15" i="358"/>
  <c r="AG15" i="358" s="1"/>
  <c r="AE14" i="358"/>
  <c r="AG14" i="358" s="1"/>
  <c r="AE13" i="358"/>
  <c r="AG13" i="358" s="1"/>
  <c r="AE12" i="358"/>
  <c r="AG12" i="358" s="1"/>
  <c r="AE11" i="358"/>
  <c r="AG11" i="358" s="1"/>
  <c r="AE10" i="358"/>
  <c r="AG10" i="358" s="1"/>
  <c r="AE9" i="358"/>
  <c r="AG9" i="358" s="1"/>
  <c r="AE8" i="358"/>
  <c r="AE45" i="358"/>
  <c r="AG45" i="358" s="1"/>
  <c r="AG44" i="358"/>
  <c r="AG54" i="358"/>
  <c r="AG58" i="358"/>
  <c r="AG68" i="358"/>
  <c r="C13" i="357"/>
  <c r="C15" i="357" s="1"/>
  <c r="AI14" i="385"/>
  <c r="AI14" i="359"/>
  <c r="AJ14" i="359"/>
  <c r="AJ30" i="359"/>
  <c r="AI30" i="359"/>
  <c r="AG24" i="359"/>
  <c r="AI66" i="359"/>
  <c r="AI33" i="359"/>
  <c r="AG69" i="359"/>
  <c r="AI68" i="359"/>
  <c r="AG35" i="359"/>
  <c r="AJ35" i="359" s="1"/>
  <c r="AG72" i="359"/>
  <c r="AI72" i="359" s="1"/>
  <c r="AI17" i="359"/>
  <c r="AI10" i="359"/>
  <c r="AI52" i="359"/>
  <c r="AI70" i="359"/>
  <c r="AI28" i="373"/>
  <c r="AI57" i="357"/>
  <c r="AJ27" i="357"/>
  <c r="AI40" i="357"/>
  <c r="AI29" i="381"/>
  <c r="AJ29" i="381"/>
  <c r="AI40" i="376"/>
  <c r="AJ40" i="376"/>
  <c r="AI34" i="376"/>
  <c r="AJ24" i="375"/>
  <c r="AI24" i="375"/>
  <c r="AJ53" i="372"/>
  <c r="AI53" i="372"/>
  <c r="AI55" i="372"/>
  <c r="AI27" i="361"/>
  <c r="AI71" i="357"/>
  <c r="AI26" i="357"/>
  <c r="AJ28" i="384"/>
  <c r="AI28" i="384"/>
  <c r="AJ47" i="381"/>
  <c r="AI47" i="381"/>
  <c r="AI19" i="380"/>
  <c r="AJ19" i="380"/>
  <c r="C19" i="382"/>
  <c r="AU31" i="249" s="1"/>
  <c r="C17" i="382"/>
  <c r="AS31" i="249" s="1"/>
  <c r="AJ71" i="384"/>
  <c r="AI71" i="384"/>
  <c r="C19" i="381"/>
  <c r="AU30" i="249" s="1"/>
  <c r="C17" i="381"/>
  <c r="AS30" i="249" s="1"/>
  <c r="AJ60" i="379"/>
  <c r="AI60" i="379"/>
  <c r="AI53" i="378"/>
  <c r="AJ53" i="378"/>
  <c r="C17" i="380"/>
  <c r="AS29" i="249" s="1"/>
  <c r="C19" i="380"/>
  <c r="AU29" i="249" s="1"/>
  <c r="AI45" i="377"/>
  <c r="AJ45" i="377"/>
  <c r="AJ24" i="372"/>
  <c r="AI24" i="372"/>
  <c r="AJ46" i="373"/>
  <c r="AI46" i="373"/>
  <c r="AI24" i="374"/>
  <c r="AJ24" i="374"/>
  <c r="AJ32" i="371"/>
  <c r="AI32" i="371"/>
  <c r="AJ10" i="373"/>
  <c r="AI10" i="373"/>
  <c r="AJ10" i="371"/>
  <c r="AI10" i="371"/>
  <c r="AJ58" i="383"/>
  <c r="AI58" i="383"/>
  <c r="AJ18" i="384"/>
  <c r="AI18" i="384"/>
  <c r="AJ68" i="384"/>
  <c r="AI68" i="384"/>
  <c r="AI59" i="382"/>
  <c r="AJ59" i="382"/>
  <c r="AJ58" i="384"/>
  <c r="AI58" i="384"/>
  <c r="AI68" i="380"/>
  <c r="AJ68" i="380"/>
  <c r="AI59" i="380"/>
  <c r="AJ59" i="380"/>
  <c r="AI54" i="379"/>
  <c r="AJ54" i="379"/>
  <c r="AJ57" i="378"/>
  <c r="AI57" i="378"/>
  <c r="AJ10" i="379"/>
  <c r="AI10" i="379"/>
  <c r="AI26" i="377"/>
  <c r="AJ26" i="377"/>
  <c r="AJ14" i="371"/>
  <c r="AI14" i="371"/>
  <c r="AI55" i="382"/>
  <c r="AJ55" i="382"/>
  <c r="AJ75" i="380"/>
  <c r="AI75" i="380"/>
  <c r="AI13" i="380"/>
  <c r="AJ13" i="380"/>
  <c r="AI49" i="379"/>
  <c r="AJ49" i="379"/>
  <c r="AJ25" i="377"/>
  <c r="AI25" i="377"/>
  <c r="AJ75" i="377"/>
  <c r="AI75" i="377"/>
  <c r="AI42" i="377"/>
  <c r="AJ42" i="377"/>
  <c r="AI15" i="374"/>
  <c r="AJ15" i="374"/>
  <c r="AJ9" i="371"/>
  <c r="AI9" i="371"/>
  <c r="AJ42" i="373"/>
  <c r="AI42" i="373"/>
  <c r="AJ70" i="383"/>
  <c r="AI70" i="383"/>
  <c r="AJ72" i="380"/>
  <c r="AI72" i="380"/>
  <c r="AJ51" i="384"/>
  <c r="AI51" i="384"/>
  <c r="AI33" i="380"/>
  <c r="AJ33" i="380"/>
  <c r="AI24" i="380"/>
  <c r="AJ24" i="380"/>
  <c r="AI47" i="380"/>
  <c r="AJ47" i="380"/>
  <c r="AI19" i="377"/>
  <c r="AJ19" i="377"/>
  <c r="AI20" i="374"/>
  <c r="AJ20" i="374"/>
  <c r="AJ61" i="385"/>
  <c r="AI61" i="385"/>
  <c r="AI11" i="385"/>
  <c r="AJ11" i="385"/>
  <c r="AJ70" i="382"/>
  <c r="AI70" i="382"/>
  <c r="AI62" i="384"/>
  <c r="AJ62" i="384"/>
  <c r="AJ17" i="383"/>
  <c r="AI17" i="383"/>
  <c r="AJ55" i="381"/>
  <c r="AI55" i="381"/>
  <c r="AJ75" i="379"/>
  <c r="AI75" i="379"/>
  <c r="AJ72" i="379"/>
  <c r="AI72" i="379"/>
  <c r="AI52" i="375"/>
  <c r="AJ52" i="375"/>
  <c r="AJ74" i="371"/>
  <c r="AI74" i="371"/>
  <c r="AJ12" i="371"/>
  <c r="AI12" i="371"/>
  <c r="AJ10" i="385"/>
  <c r="AI10" i="385"/>
  <c r="AJ49" i="383"/>
  <c r="AI49" i="383"/>
  <c r="AJ20" i="384"/>
  <c r="AI20" i="384"/>
  <c r="AI55" i="380"/>
  <c r="AJ55" i="380"/>
  <c r="AJ54" i="375"/>
  <c r="AI54" i="375"/>
  <c r="AJ14" i="377"/>
  <c r="AI14" i="377"/>
  <c r="AJ16" i="373"/>
  <c r="AI16" i="373"/>
  <c r="AI47" i="382"/>
  <c r="AJ47" i="382"/>
  <c r="AJ50" i="375"/>
  <c r="AI50" i="375"/>
  <c r="AJ66" i="383"/>
  <c r="AI66" i="383"/>
  <c r="AJ27" i="383"/>
  <c r="AI27" i="383"/>
  <c r="AJ32" i="382"/>
  <c r="AI32" i="382"/>
  <c r="AJ54" i="380"/>
  <c r="AI54" i="380"/>
  <c r="AJ72" i="384"/>
  <c r="AI72" i="384"/>
  <c r="AI25" i="384"/>
  <c r="AJ25" i="384"/>
  <c r="AJ62" i="379"/>
  <c r="AI62" i="379"/>
  <c r="AJ13" i="379"/>
  <c r="AI13" i="379"/>
  <c r="AJ10" i="374"/>
  <c r="AI10" i="374"/>
  <c r="AJ41" i="374"/>
  <c r="AI41" i="374"/>
  <c r="AJ58" i="371"/>
  <c r="AI58" i="371"/>
  <c r="AJ17" i="384"/>
  <c r="AI17" i="384"/>
  <c r="AI8" i="382"/>
  <c r="AJ8" i="382"/>
  <c r="AJ50" i="380"/>
  <c r="AI50" i="380"/>
  <c r="AI39" i="382"/>
  <c r="AJ39" i="382"/>
  <c r="AI71" i="380"/>
  <c r="AJ71" i="380"/>
  <c r="AJ11" i="379"/>
  <c r="AI11" i="379"/>
  <c r="AJ34" i="375"/>
  <c r="AI34" i="375"/>
  <c r="AJ14" i="374"/>
  <c r="AI14" i="374"/>
  <c r="AJ46" i="371"/>
  <c r="AI46" i="371"/>
  <c r="AJ11" i="373"/>
  <c r="AI11" i="373"/>
  <c r="AI10" i="372"/>
  <c r="AJ10" i="372"/>
  <c r="AI56" i="383"/>
  <c r="AJ56" i="383"/>
  <c r="AJ27" i="382"/>
  <c r="AI27" i="382"/>
  <c r="AJ45" i="375"/>
  <c r="AI45" i="375"/>
  <c r="AJ54" i="383"/>
  <c r="AI54" i="383"/>
  <c r="AI34" i="380"/>
  <c r="AJ34" i="380"/>
  <c r="AI69" i="376"/>
  <c r="AJ69" i="376"/>
  <c r="AJ55" i="373"/>
  <c r="AI55" i="373"/>
  <c r="AJ43" i="374"/>
  <c r="AI43" i="374"/>
  <c r="AJ33" i="371"/>
  <c r="AI33" i="371"/>
  <c r="AJ69" i="380"/>
  <c r="AI69" i="380"/>
  <c r="AI17" i="377"/>
  <c r="AJ17" i="377"/>
  <c r="AI22" i="382"/>
  <c r="AJ22" i="382"/>
  <c r="AJ62" i="375"/>
  <c r="AI62" i="375"/>
  <c r="AJ73" i="374"/>
  <c r="AI73" i="374"/>
  <c r="AJ54" i="376"/>
  <c r="AI54" i="376"/>
  <c r="AJ50" i="374"/>
  <c r="AI50" i="374"/>
  <c r="AJ24" i="371"/>
  <c r="AI24" i="371"/>
  <c r="AJ25" i="376"/>
  <c r="AI25" i="376"/>
  <c r="AJ16" i="383"/>
  <c r="AI16" i="383"/>
  <c r="AJ25" i="380"/>
  <c r="AI25" i="380"/>
  <c r="AJ52" i="384"/>
  <c r="AI52" i="384"/>
  <c r="AJ70" i="379"/>
  <c r="AI70" i="379"/>
  <c r="AI51" i="380"/>
  <c r="AJ51" i="380"/>
  <c r="AJ54" i="377"/>
  <c r="AI54" i="377"/>
  <c r="AJ50" i="376"/>
  <c r="AI50" i="376"/>
  <c r="AJ56" i="375"/>
  <c r="AI56" i="375"/>
  <c r="AJ71" i="374"/>
  <c r="AI71" i="374"/>
  <c r="AJ58" i="374"/>
  <c r="AI58" i="374"/>
  <c r="C19" i="372"/>
  <c r="AU21" i="249" s="1"/>
  <c r="C17" i="372"/>
  <c r="AS21" i="249" s="1"/>
  <c r="AJ30" i="371"/>
  <c r="AI30" i="371"/>
  <c r="AJ43" i="381"/>
  <c r="AI43" i="381"/>
  <c r="AJ48" i="377"/>
  <c r="AI48" i="377"/>
  <c r="AJ72" i="377"/>
  <c r="AI72" i="377"/>
  <c r="AJ30" i="385"/>
  <c r="AI30" i="385"/>
  <c r="AI46" i="384"/>
  <c r="AJ46" i="384"/>
  <c r="AJ9" i="384"/>
  <c r="AI9" i="384"/>
  <c r="AI71" i="385"/>
  <c r="AJ71" i="385"/>
  <c r="AJ35" i="383"/>
  <c r="AI35" i="383"/>
  <c r="AG39" i="383"/>
  <c r="AI52" i="382"/>
  <c r="AJ52" i="382"/>
  <c r="AJ31" i="381"/>
  <c r="AI31" i="381"/>
  <c r="AJ45" i="380"/>
  <c r="AI45" i="380"/>
  <c r="AJ31" i="383"/>
  <c r="AI31" i="383"/>
  <c r="AJ53" i="379"/>
  <c r="AI53" i="379"/>
  <c r="AJ70" i="377"/>
  <c r="AI70" i="377"/>
  <c r="AG15" i="379"/>
  <c r="AJ56" i="378"/>
  <c r="AI56" i="378"/>
  <c r="AJ33" i="384"/>
  <c r="AI33" i="384"/>
  <c r="AJ28" i="385"/>
  <c r="AI28" i="385"/>
  <c r="AG8" i="384"/>
  <c r="AE36" i="384"/>
  <c r="AI73" i="382"/>
  <c r="AJ73" i="382"/>
  <c r="AI72" i="382"/>
  <c r="AJ72" i="382"/>
  <c r="AJ73" i="383"/>
  <c r="AI73" i="383"/>
  <c r="AJ16" i="382"/>
  <c r="AI16" i="382"/>
  <c r="AJ40" i="382"/>
  <c r="AI40" i="382"/>
  <c r="AJ21" i="382"/>
  <c r="AI21" i="382"/>
  <c r="AJ75" i="384"/>
  <c r="AI75" i="384"/>
  <c r="AJ25" i="381"/>
  <c r="AI25" i="381"/>
  <c r="AJ30" i="380"/>
  <c r="AI30" i="380"/>
  <c r="AI68" i="381"/>
  <c r="AJ68" i="381"/>
  <c r="AI13" i="381"/>
  <c r="AJ13" i="381"/>
  <c r="AJ66" i="380"/>
  <c r="AI66" i="380"/>
  <c r="AG76" i="380"/>
  <c r="AJ43" i="378"/>
  <c r="AI43" i="378"/>
  <c r="AI19" i="379"/>
  <c r="AJ19" i="379"/>
  <c r="AJ12" i="381"/>
  <c r="AI12" i="381"/>
  <c r="AI10" i="380"/>
  <c r="AJ10" i="380"/>
  <c r="AJ73" i="378"/>
  <c r="AI73" i="378"/>
  <c r="AI33" i="379"/>
  <c r="AJ33" i="379"/>
  <c r="AI30" i="377"/>
  <c r="AJ30" i="377"/>
  <c r="AI39" i="378"/>
  <c r="AJ39" i="378"/>
  <c r="AJ31" i="377"/>
  <c r="AI31" i="377"/>
  <c r="AJ46" i="376"/>
  <c r="AI46" i="376"/>
  <c r="AJ11" i="376"/>
  <c r="AI11" i="376"/>
  <c r="AJ44" i="376"/>
  <c r="AI44" i="376"/>
  <c r="AJ18" i="377"/>
  <c r="AI18" i="377"/>
  <c r="AI22" i="375"/>
  <c r="AJ22" i="375"/>
  <c r="AJ23" i="375"/>
  <c r="AI23" i="375"/>
  <c r="AG21" i="374"/>
  <c r="AJ43" i="375"/>
  <c r="AI43" i="375"/>
  <c r="AJ73" i="372"/>
  <c r="AI73" i="372"/>
  <c r="AJ30" i="373"/>
  <c r="AI30" i="373"/>
  <c r="AI61" i="371"/>
  <c r="AJ61" i="371"/>
  <c r="AG9" i="373"/>
  <c r="AE36" i="373"/>
  <c r="AJ13" i="377"/>
  <c r="AI13" i="377"/>
  <c r="AJ72" i="375"/>
  <c r="AI72" i="375"/>
  <c r="AG39" i="371"/>
  <c r="AJ29" i="371"/>
  <c r="AI29" i="371"/>
  <c r="AE63" i="371"/>
  <c r="AJ40" i="385"/>
  <c r="AI40" i="385"/>
  <c r="AJ56" i="385"/>
  <c r="AI56" i="385"/>
  <c r="AJ23" i="383"/>
  <c r="AI23" i="383"/>
  <c r="AJ53" i="377"/>
  <c r="AI53" i="377"/>
  <c r="AI16" i="377"/>
  <c r="AJ16" i="377"/>
  <c r="AJ22" i="384"/>
  <c r="AI22" i="384"/>
  <c r="AJ9" i="383"/>
  <c r="AI9" i="383"/>
  <c r="AJ43" i="380"/>
  <c r="AI43" i="380"/>
  <c r="AI46" i="378"/>
  <c r="AJ46" i="378"/>
  <c r="AI28" i="379"/>
  <c r="AJ28" i="379"/>
  <c r="AJ20" i="380"/>
  <c r="AI20" i="380"/>
  <c r="AI23" i="379"/>
  <c r="AJ23" i="379"/>
  <c r="AJ40" i="380"/>
  <c r="AI40" i="380"/>
  <c r="AI50" i="379"/>
  <c r="AJ50" i="379"/>
  <c r="AJ57" i="379"/>
  <c r="AI57" i="379"/>
  <c r="AJ40" i="377"/>
  <c r="AI40" i="377"/>
  <c r="AJ69" i="377"/>
  <c r="AI69" i="377"/>
  <c r="AI58" i="378"/>
  <c r="AJ58" i="378"/>
  <c r="AJ68" i="379"/>
  <c r="AI68" i="379"/>
  <c r="AJ62" i="377"/>
  <c r="AI62" i="377"/>
  <c r="AJ49" i="377"/>
  <c r="AI49" i="377"/>
  <c r="AJ28" i="378"/>
  <c r="AI28" i="378"/>
  <c r="AJ56" i="376"/>
  <c r="AI56" i="376"/>
  <c r="AJ27" i="384"/>
  <c r="AI27" i="384"/>
  <c r="AG47" i="384"/>
  <c r="AJ30" i="383"/>
  <c r="AI30" i="383"/>
  <c r="AG54" i="385"/>
  <c r="AG42" i="383"/>
  <c r="AI22" i="383"/>
  <c r="AJ22" i="383"/>
  <c r="AI74" i="381"/>
  <c r="AJ74" i="381"/>
  <c r="AJ57" i="384"/>
  <c r="AI57" i="384"/>
  <c r="AJ11" i="382"/>
  <c r="AI11" i="382"/>
  <c r="AI73" i="381"/>
  <c r="AJ73" i="381"/>
  <c r="AJ30" i="384"/>
  <c r="AI30" i="384"/>
  <c r="AJ54" i="384"/>
  <c r="AI54" i="384"/>
  <c r="AG50" i="382"/>
  <c r="AJ19" i="381"/>
  <c r="AI19" i="381"/>
  <c r="AI29" i="382"/>
  <c r="AJ29" i="382"/>
  <c r="AG53" i="382"/>
  <c r="AJ41" i="382"/>
  <c r="AI41" i="382"/>
  <c r="AJ8" i="379"/>
  <c r="AI8" i="379"/>
  <c r="AJ53" i="380"/>
  <c r="AI53" i="380"/>
  <c r="AI66" i="381"/>
  <c r="AJ66" i="381"/>
  <c r="AJ49" i="380"/>
  <c r="AI49" i="380"/>
  <c r="AI44" i="379"/>
  <c r="AJ44" i="379"/>
  <c r="AJ71" i="378"/>
  <c r="AI71" i="378"/>
  <c r="AE76" i="379"/>
  <c r="AJ71" i="379"/>
  <c r="AI71" i="379"/>
  <c r="AG14" i="379"/>
  <c r="AI43" i="379"/>
  <c r="AJ43" i="379"/>
  <c r="AJ12" i="379"/>
  <c r="AI12" i="379"/>
  <c r="AG16" i="379"/>
  <c r="AJ17" i="379"/>
  <c r="AI17" i="379"/>
  <c r="AG45" i="378"/>
  <c r="AI14" i="376"/>
  <c r="AJ14" i="376"/>
  <c r="AJ43" i="376"/>
  <c r="AI43" i="376"/>
  <c r="AJ60" i="378"/>
  <c r="AI60" i="378"/>
  <c r="AG20" i="376"/>
  <c r="AG41" i="375"/>
  <c r="AI56" i="374"/>
  <c r="AJ56" i="374"/>
  <c r="AJ17" i="373"/>
  <c r="AI17" i="373"/>
  <c r="AJ33" i="374"/>
  <c r="AI33" i="374"/>
  <c r="AG62" i="376"/>
  <c r="AI42" i="374"/>
  <c r="AJ42" i="374"/>
  <c r="AI62" i="373"/>
  <c r="AJ62" i="373"/>
  <c r="AJ48" i="375"/>
  <c r="AI48" i="375"/>
  <c r="AJ46" i="374"/>
  <c r="AI46" i="374"/>
  <c r="AG31" i="375"/>
  <c r="AI67" i="373"/>
  <c r="AJ67" i="373"/>
  <c r="AJ51" i="375"/>
  <c r="AI51" i="375"/>
  <c r="AJ59" i="371"/>
  <c r="AI59" i="371"/>
  <c r="AI49" i="373"/>
  <c r="AJ49" i="373"/>
  <c r="AJ26" i="371"/>
  <c r="AI26" i="371"/>
  <c r="AJ46" i="372"/>
  <c r="AI46" i="372"/>
  <c r="AJ45" i="371"/>
  <c r="AI45" i="371"/>
  <c r="AJ25" i="371"/>
  <c r="AI25" i="371"/>
  <c r="AJ52" i="383"/>
  <c r="AI52" i="383"/>
  <c r="AJ48" i="384"/>
  <c r="AI48" i="384"/>
  <c r="AJ16" i="381"/>
  <c r="AI16" i="381"/>
  <c r="AI24" i="379"/>
  <c r="AJ24" i="379"/>
  <c r="AJ66" i="379"/>
  <c r="AI66" i="379"/>
  <c r="AI16" i="380"/>
  <c r="AJ16" i="380"/>
  <c r="AJ74" i="384"/>
  <c r="AI74" i="384"/>
  <c r="AG16" i="385"/>
  <c r="AG36" i="385" s="1"/>
  <c r="AJ12" i="385"/>
  <c r="AI12" i="385"/>
  <c r="AJ61" i="382"/>
  <c r="AI61" i="382"/>
  <c r="AJ57" i="381"/>
  <c r="AI57" i="381"/>
  <c r="AJ32" i="381"/>
  <c r="AI32" i="381"/>
  <c r="AJ26" i="385"/>
  <c r="AI26" i="385"/>
  <c r="AI72" i="383"/>
  <c r="AJ72" i="383"/>
  <c r="AJ46" i="385"/>
  <c r="AI46" i="385"/>
  <c r="AG26" i="383"/>
  <c r="AG53" i="384"/>
  <c r="AG41" i="384"/>
  <c r="AJ11" i="383"/>
  <c r="AI11" i="383"/>
  <c r="AG29" i="383"/>
  <c r="AJ69" i="382"/>
  <c r="AI69" i="382"/>
  <c r="AI59" i="385"/>
  <c r="AJ59" i="385"/>
  <c r="AJ55" i="383"/>
  <c r="AI55" i="383"/>
  <c r="AI72" i="381"/>
  <c r="AJ72" i="381"/>
  <c r="AJ60" i="384"/>
  <c r="AI60" i="384"/>
  <c r="AG58" i="382"/>
  <c r="AE63" i="385"/>
  <c r="AG39" i="385"/>
  <c r="AI70" i="384"/>
  <c r="AJ70" i="384"/>
  <c r="AI16" i="384"/>
  <c r="AJ16" i="384"/>
  <c r="AG66" i="384"/>
  <c r="AJ23" i="380"/>
  <c r="AI23" i="380"/>
  <c r="AJ23" i="381"/>
  <c r="AI23" i="381"/>
  <c r="AJ44" i="380"/>
  <c r="AI44" i="380"/>
  <c r="AI15" i="381"/>
  <c r="AJ15" i="381"/>
  <c r="AJ34" i="379"/>
  <c r="AI34" i="379"/>
  <c r="AJ13" i="382"/>
  <c r="AI13" i="382"/>
  <c r="AJ51" i="378"/>
  <c r="AI51" i="378"/>
  <c r="AI18" i="380"/>
  <c r="AJ18" i="380"/>
  <c r="AJ26" i="380"/>
  <c r="AI26" i="380"/>
  <c r="AJ70" i="380"/>
  <c r="AI70" i="380"/>
  <c r="AG67" i="378"/>
  <c r="AE76" i="378"/>
  <c r="AI24" i="377"/>
  <c r="AJ24" i="377"/>
  <c r="AJ55" i="379"/>
  <c r="AI55" i="379"/>
  <c r="AJ29" i="377"/>
  <c r="AI29" i="377"/>
  <c r="AI32" i="377"/>
  <c r="AJ32" i="377"/>
  <c r="AJ10" i="376"/>
  <c r="AI10" i="376"/>
  <c r="AJ29" i="376"/>
  <c r="AI29" i="376"/>
  <c r="AI35" i="377"/>
  <c r="AJ35" i="377"/>
  <c r="AI61" i="375"/>
  <c r="AJ61" i="375"/>
  <c r="AI53" i="376"/>
  <c r="AJ53" i="376"/>
  <c r="AJ9" i="374"/>
  <c r="AI9" i="374"/>
  <c r="AI67" i="375"/>
  <c r="AJ67" i="375"/>
  <c r="AI48" i="374"/>
  <c r="AJ48" i="374"/>
  <c r="AJ59" i="372"/>
  <c r="AI59" i="372"/>
  <c r="AI70" i="373"/>
  <c r="AJ70" i="373"/>
  <c r="AJ16" i="374"/>
  <c r="AI16" i="374"/>
  <c r="AJ27" i="374"/>
  <c r="AI27" i="374"/>
  <c r="AJ51" i="373"/>
  <c r="AI51" i="373"/>
  <c r="AI27" i="375"/>
  <c r="AJ27" i="375"/>
  <c r="AI52" i="374"/>
  <c r="AJ52" i="374"/>
  <c r="AI61" i="372"/>
  <c r="AJ61" i="372"/>
  <c r="AG39" i="373"/>
  <c r="AE63" i="373"/>
  <c r="AJ61" i="373"/>
  <c r="AI61" i="373"/>
  <c r="AI19" i="375"/>
  <c r="AJ19" i="375"/>
  <c r="AI29" i="374"/>
  <c r="AJ29" i="374"/>
  <c r="AI32" i="373"/>
  <c r="AJ32" i="373"/>
  <c r="AJ20" i="371"/>
  <c r="AI20" i="371"/>
  <c r="AJ67" i="374"/>
  <c r="AI67" i="374"/>
  <c r="AJ43" i="371"/>
  <c r="AI43" i="371"/>
  <c r="AJ12" i="372"/>
  <c r="AI12" i="372"/>
  <c r="AJ22" i="371"/>
  <c r="AI22" i="371"/>
  <c r="AI70" i="371"/>
  <c r="AJ70" i="371"/>
  <c r="AI70" i="381"/>
  <c r="AJ70" i="381"/>
  <c r="AI12" i="382"/>
  <c r="AJ12" i="382"/>
  <c r="AJ61" i="380"/>
  <c r="AI61" i="380"/>
  <c r="AJ58" i="376"/>
  <c r="AI58" i="376"/>
  <c r="AI14" i="384"/>
  <c r="AJ14" i="384"/>
  <c r="AI8" i="385"/>
  <c r="AJ8" i="385"/>
  <c r="AI67" i="384"/>
  <c r="AJ67" i="384"/>
  <c r="C11" i="385"/>
  <c r="AJ21" i="383"/>
  <c r="AI21" i="383"/>
  <c r="AE76" i="382"/>
  <c r="AG66" i="382"/>
  <c r="AI60" i="383"/>
  <c r="AJ60" i="383"/>
  <c r="AI74" i="383"/>
  <c r="AJ74" i="383"/>
  <c r="AJ57" i="383"/>
  <c r="AI57" i="383"/>
  <c r="AI34" i="384"/>
  <c r="AJ34" i="384"/>
  <c r="AJ48" i="381"/>
  <c r="AI48" i="381"/>
  <c r="AJ43" i="384"/>
  <c r="AI43" i="384"/>
  <c r="AJ46" i="382"/>
  <c r="AI46" i="382"/>
  <c r="AJ24" i="382"/>
  <c r="AI24" i="382"/>
  <c r="AJ45" i="382"/>
  <c r="AI45" i="382"/>
  <c r="AG8" i="381"/>
  <c r="AE36" i="381"/>
  <c r="AJ53" i="381"/>
  <c r="AI53" i="381"/>
  <c r="AI71" i="381"/>
  <c r="AJ71" i="381"/>
  <c r="AI62" i="380"/>
  <c r="AJ62" i="380"/>
  <c r="AJ35" i="380"/>
  <c r="AI35" i="380"/>
  <c r="AI58" i="380"/>
  <c r="AJ58" i="380"/>
  <c r="AJ18" i="379"/>
  <c r="AI18" i="379"/>
  <c r="AE63" i="381"/>
  <c r="AG39" i="381"/>
  <c r="AI33" i="378"/>
  <c r="AJ33" i="378"/>
  <c r="AJ69" i="379"/>
  <c r="AI69" i="379"/>
  <c r="AJ56" i="380"/>
  <c r="AI56" i="380"/>
  <c r="AJ20" i="379"/>
  <c r="AI20" i="379"/>
  <c r="AI44" i="378"/>
  <c r="AJ44" i="378"/>
  <c r="AJ56" i="379"/>
  <c r="AI56" i="379"/>
  <c r="AJ73" i="380"/>
  <c r="AI73" i="380"/>
  <c r="AI25" i="379"/>
  <c r="AJ25" i="379"/>
  <c r="AJ40" i="381"/>
  <c r="AI40" i="381"/>
  <c r="AJ41" i="378"/>
  <c r="AI41" i="378"/>
  <c r="AJ71" i="376"/>
  <c r="AI71" i="376"/>
  <c r="AJ46" i="377"/>
  <c r="AI46" i="377"/>
  <c r="AI42" i="378"/>
  <c r="AJ42" i="378"/>
  <c r="AG23" i="377"/>
  <c r="AI9" i="376"/>
  <c r="AJ9" i="376"/>
  <c r="AG74" i="375"/>
  <c r="AG22" i="377"/>
  <c r="AG42" i="376"/>
  <c r="AJ20" i="375"/>
  <c r="AI20" i="375"/>
  <c r="AJ60" i="373"/>
  <c r="AI60" i="373"/>
  <c r="AJ18" i="375"/>
  <c r="AI18" i="375"/>
  <c r="AG39" i="374"/>
  <c r="AG8" i="372"/>
  <c r="AJ72" i="373"/>
  <c r="AI72" i="373"/>
  <c r="AG66" i="373"/>
  <c r="AI26" i="374"/>
  <c r="AJ26" i="374"/>
  <c r="AG60" i="374"/>
  <c r="AJ9" i="375"/>
  <c r="AI9" i="375"/>
  <c r="AG66" i="375"/>
  <c r="AE76" i="375"/>
  <c r="AG42" i="372"/>
  <c r="AJ59" i="384"/>
  <c r="AI59" i="384"/>
  <c r="AJ33" i="383"/>
  <c r="AI33" i="383"/>
  <c r="AI42" i="381"/>
  <c r="AJ42" i="381"/>
  <c r="AJ17" i="385"/>
  <c r="AI17" i="385"/>
  <c r="AI74" i="385"/>
  <c r="AJ74" i="385"/>
  <c r="AE76" i="383"/>
  <c r="AJ67" i="382"/>
  <c r="AI67" i="382"/>
  <c r="AE36" i="385"/>
  <c r="AG71" i="383"/>
  <c r="AE63" i="383"/>
  <c r="AG32" i="384"/>
  <c r="AI20" i="383"/>
  <c r="AJ20" i="383"/>
  <c r="AI51" i="382"/>
  <c r="AJ51" i="382"/>
  <c r="AI12" i="383"/>
  <c r="AJ12" i="383"/>
  <c r="AJ24" i="383"/>
  <c r="AI24" i="383"/>
  <c r="AJ33" i="381"/>
  <c r="AI33" i="381"/>
  <c r="AI55" i="384"/>
  <c r="AJ55" i="384"/>
  <c r="AJ52" i="381"/>
  <c r="AI52" i="381"/>
  <c r="AE36" i="382"/>
  <c r="AJ45" i="381"/>
  <c r="AI45" i="381"/>
  <c r="AJ15" i="384"/>
  <c r="AI15" i="384"/>
  <c r="AJ59" i="381"/>
  <c r="AI59" i="381"/>
  <c r="AJ21" i="381"/>
  <c r="AI21" i="381"/>
  <c r="AG34" i="381"/>
  <c r="AG32" i="380"/>
  <c r="AJ25" i="378"/>
  <c r="AI25" i="378"/>
  <c r="AJ57" i="380"/>
  <c r="AI57" i="380"/>
  <c r="AJ34" i="378"/>
  <c r="AI34" i="378"/>
  <c r="AI15" i="383"/>
  <c r="AJ15" i="383"/>
  <c r="AG46" i="381"/>
  <c r="AJ27" i="378"/>
  <c r="AI27" i="378"/>
  <c r="AG26" i="379"/>
  <c r="AG45" i="379"/>
  <c r="C11" i="378"/>
  <c r="C9" i="379" s="1"/>
  <c r="C13" i="379" s="1"/>
  <c r="C15" i="379" s="1"/>
  <c r="AJ53" i="375"/>
  <c r="AI53" i="375"/>
  <c r="AG15" i="376"/>
  <c r="AI9" i="377"/>
  <c r="AJ9" i="377"/>
  <c r="AI57" i="375"/>
  <c r="AJ57" i="375"/>
  <c r="AG17" i="375"/>
  <c r="AJ28" i="374"/>
  <c r="AI28" i="374"/>
  <c r="AJ58" i="373"/>
  <c r="AI58" i="373"/>
  <c r="AG34" i="374"/>
  <c r="AJ54" i="373"/>
  <c r="AI54" i="373"/>
  <c r="AJ23" i="374"/>
  <c r="AI23" i="374"/>
  <c r="AJ31" i="373"/>
  <c r="AI31" i="373"/>
  <c r="AJ50" i="372"/>
  <c r="AI50" i="372"/>
  <c r="AE36" i="375"/>
  <c r="AJ35" i="373"/>
  <c r="AI35" i="373"/>
  <c r="AJ70" i="374"/>
  <c r="AI70" i="374"/>
  <c r="AJ30" i="372"/>
  <c r="AI30" i="372"/>
  <c r="AG51" i="374"/>
  <c r="AI16" i="375"/>
  <c r="AJ16" i="375"/>
  <c r="AJ47" i="373"/>
  <c r="AI47" i="373"/>
  <c r="AJ66" i="374"/>
  <c r="AG76" i="374"/>
  <c r="AI66" i="374"/>
  <c r="AJ13" i="375"/>
  <c r="AI13" i="375"/>
  <c r="AI75" i="382"/>
  <c r="AJ75" i="382"/>
  <c r="AJ54" i="382"/>
  <c r="AI54" i="382"/>
  <c r="AJ28" i="382"/>
  <c r="AI28" i="382"/>
  <c r="AJ44" i="381"/>
  <c r="AI44" i="381"/>
  <c r="AJ26" i="376"/>
  <c r="AI26" i="376"/>
  <c r="AJ67" i="383"/>
  <c r="AI67" i="383"/>
  <c r="AJ59" i="383"/>
  <c r="AI59" i="383"/>
  <c r="AJ49" i="384"/>
  <c r="AI49" i="384"/>
  <c r="AJ62" i="381"/>
  <c r="AI62" i="381"/>
  <c r="AJ21" i="384"/>
  <c r="AI21" i="384"/>
  <c r="AJ44" i="383"/>
  <c r="AI44" i="383"/>
  <c r="AJ60" i="381"/>
  <c r="AI60" i="381"/>
  <c r="AJ9" i="380"/>
  <c r="AI9" i="380"/>
  <c r="AJ14" i="382"/>
  <c r="AI14" i="382"/>
  <c r="AI46" i="379"/>
  <c r="AJ46" i="379"/>
  <c r="AI74" i="380"/>
  <c r="AJ74" i="380"/>
  <c r="AI14" i="378"/>
  <c r="AJ14" i="378"/>
  <c r="AJ67" i="379"/>
  <c r="AI67" i="379"/>
  <c r="AI15" i="380"/>
  <c r="AJ15" i="380"/>
  <c r="AI46" i="380"/>
  <c r="AJ46" i="380"/>
  <c r="AI18" i="378"/>
  <c r="AJ18" i="378"/>
  <c r="AJ47" i="379"/>
  <c r="AI47" i="379"/>
  <c r="AJ42" i="379"/>
  <c r="AI42" i="379"/>
  <c r="AJ58" i="377"/>
  <c r="AI58" i="377"/>
  <c r="AJ33" i="377"/>
  <c r="AI33" i="377"/>
  <c r="AJ21" i="379"/>
  <c r="AI21" i="379"/>
  <c r="AJ10" i="378"/>
  <c r="AI10" i="378"/>
  <c r="AJ11" i="377"/>
  <c r="AI11" i="377"/>
  <c r="AJ30" i="379"/>
  <c r="AI30" i="379"/>
  <c r="AJ20" i="377"/>
  <c r="AI20" i="377"/>
  <c r="AJ30" i="376"/>
  <c r="AI30" i="376"/>
  <c r="AJ35" i="375"/>
  <c r="AI35" i="375"/>
  <c r="AJ24" i="376"/>
  <c r="AI24" i="376"/>
  <c r="AJ23" i="373"/>
  <c r="AI23" i="373"/>
  <c r="AI60" i="375"/>
  <c r="AJ60" i="375"/>
  <c r="AE36" i="374"/>
  <c r="AG8" i="374"/>
  <c r="AI32" i="376"/>
  <c r="AJ32" i="376"/>
  <c r="AJ48" i="373"/>
  <c r="AI48" i="373"/>
  <c r="AJ25" i="373"/>
  <c r="AI25" i="373"/>
  <c r="AJ55" i="374"/>
  <c r="AI55" i="374"/>
  <c r="AJ74" i="374"/>
  <c r="AI74" i="374"/>
  <c r="AJ68" i="374"/>
  <c r="AI68" i="374"/>
  <c r="AJ69" i="375"/>
  <c r="AI69" i="375"/>
  <c r="AJ56" i="372"/>
  <c r="AI56" i="372"/>
  <c r="AJ14" i="375"/>
  <c r="AI14" i="375"/>
  <c r="AJ33" i="373"/>
  <c r="AI33" i="373"/>
  <c r="AI55" i="371"/>
  <c r="AJ55" i="371"/>
  <c r="AJ26" i="372"/>
  <c r="AI26" i="372"/>
  <c r="AJ11" i="374"/>
  <c r="AI11" i="374"/>
  <c r="AJ50" i="373"/>
  <c r="AI50" i="373"/>
  <c r="AJ27" i="373"/>
  <c r="AI27" i="373"/>
  <c r="AJ59" i="374"/>
  <c r="AI59" i="374"/>
  <c r="AJ20" i="372"/>
  <c r="AI20" i="372"/>
  <c r="AJ47" i="372"/>
  <c r="AI47" i="372"/>
  <c r="AI67" i="371"/>
  <c r="AJ67" i="371"/>
  <c r="AJ13" i="383"/>
  <c r="AI13" i="383"/>
  <c r="AI34" i="382"/>
  <c r="AJ34" i="382"/>
  <c r="AJ18" i="382"/>
  <c r="AI18" i="382"/>
  <c r="AJ53" i="385"/>
  <c r="AI53" i="385"/>
  <c r="AJ40" i="384"/>
  <c r="AI40" i="384"/>
  <c r="AJ40" i="383"/>
  <c r="AI40" i="383"/>
  <c r="AJ19" i="383"/>
  <c r="AI19" i="383"/>
  <c r="AI14" i="383"/>
  <c r="AJ14" i="383"/>
  <c r="AJ43" i="383"/>
  <c r="AI43" i="383"/>
  <c r="AJ57" i="385"/>
  <c r="AI57" i="385"/>
  <c r="AI35" i="385"/>
  <c r="AJ35" i="385"/>
  <c r="AJ53" i="383"/>
  <c r="AI53" i="383"/>
  <c r="AG75" i="383"/>
  <c r="AI69" i="384"/>
  <c r="AJ69" i="384"/>
  <c r="AG24" i="384"/>
  <c r="AI50" i="384"/>
  <c r="AJ50" i="384"/>
  <c r="AG18" i="383"/>
  <c r="AG13" i="384"/>
  <c r="AJ62" i="383"/>
  <c r="AI62" i="383"/>
  <c r="AG23" i="384"/>
  <c r="AJ49" i="382"/>
  <c r="AI49" i="382"/>
  <c r="AJ68" i="383"/>
  <c r="AI68" i="383"/>
  <c r="AI62" i="382"/>
  <c r="AJ62" i="382"/>
  <c r="AJ31" i="384"/>
  <c r="AI31" i="384"/>
  <c r="AJ56" i="381"/>
  <c r="AI56" i="381"/>
  <c r="AJ48" i="380"/>
  <c r="AI48" i="380"/>
  <c r="AI17" i="381"/>
  <c r="AJ17" i="381"/>
  <c r="AI31" i="379"/>
  <c r="AJ31" i="379"/>
  <c r="AI9" i="378"/>
  <c r="AJ9" i="378"/>
  <c r="AI58" i="379"/>
  <c r="AJ58" i="379"/>
  <c r="AG9" i="379"/>
  <c r="AE36" i="379"/>
  <c r="AI13" i="378"/>
  <c r="AJ13" i="378"/>
  <c r="AJ35" i="379"/>
  <c r="AI35" i="379"/>
  <c r="AE36" i="380"/>
  <c r="AI74" i="378"/>
  <c r="AJ74" i="378"/>
  <c r="AJ56" i="377"/>
  <c r="AI56" i="377"/>
  <c r="AG27" i="379"/>
  <c r="AJ44" i="377"/>
  <c r="AI44" i="377"/>
  <c r="AJ68" i="377"/>
  <c r="AI68" i="377"/>
  <c r="AJ30" i="378"/>
  <c r="AI30" i="378"/>
  <c r="AJ70" i="378"/>
  <c r="AI70" i="378"/>
  <c r="AJ52" i="379"/>
  <c r="AI52" i="379"/>
  <c r="AI43" i="377"/>
  <c r="AJ43" i="377"/>
  <c r="AJ13" i="376"/>
  <c r="AI13" i="376"/>
  <c r="AJ8" i="377"/>
  <c r="AI8" i="377"/>
  <c r="AJ19" i="376"/>
  <c r="AI19" i="376"/>
  <c r="AI10" i="377"/>
  <c r="AJ10" i="377"/>
  <c r="AJ51" i="376"/>
  <c r="AI51" i="376"/>
  <c r="AJ33" i="372"/>
  <c r="AI33" i="372"/>
  <c r="AJ17" i="376"/>
  <c r="AI17" i="376"/>
  <c r="AJ56" i="373"/>
  <c r="AI56" i="373"/>
  <c r="AJ71" i="375"/>
  <c r="AI71" i="375"/>
  <c r="AJ43" i="373"/>
  <c r="AI43" i="373"/>
  <c r="AJ19" i="374"/>
  <c r="AI19" i="374"/>
  <c r="AJ19" i="373"/>
  <c r="AI19" i="373"/>
  <c r="AI72" i="371"/>
  <c r="AJ72" i="371"/>
  <c r="AJ15" i="373"/>
  <c r="AI15" i="373"/>
  <c r="AJ54" i="372"/>
  <c r="AI54" i="372"/>
  <c r="AJ10" i="375"/>
  <c r="AI10" i="375"/>
  <c r="AJ24" i="373"/>
  <c r="AI24" i="373"/>
  <c r="AI51" i="371"/>
  <c r="AJ51" i="371"/>
  <c r="AG14" i="373"/>
  <c r="AG31" i="374"/>
  <c r="AI31" i="372"/>
  <c r="AJ31" i="372"/>
  <c r="AJ61" i="374"/>
  <c r="AI61" i="374"/>
  <c r="AE36" i="372"/>
  <c r="AJ68" i="382"/>
  <c r="AI68" i="382"/>
  <c r="AJ28" i="383"/>
  <c r="AI28" i="383"/>
  <c r="AJ51" i="379"/>
  <c r="AI51" i="379"/>
  <c r="AJ22" i="385"/>
  <c r="AI22" i="385"/>
  <c r="AI66" i="385"/>
  <c r="AG76" i="385"/>
  <c r="AJ66" i="385"/>
  <c r="AG69" i="383"/>
  <c r="AJ56" i="384"/>
  <c r="AI56" i="384"/>
  <c r="AJ61" i="384"/>
  <c r="AI61" i="384"/>
  <c r="AJ46" i="383"/>
  <c r="AI46" i="383"/>
  <c r="AJ54" i="381"/>
  <c r="AI54" i="381"/>
  <c r="AJ45" i="385"/>
  <c r="AI45" i="385"/>
  <c r="AJ42" i="384"/>
  <c r="AI42" i="384"/>
  <c r="AJ51" i="383"/>
  <c r="AI51" i="383"/>
  <c r="AJ47" i="383"/>
  <c r="AI47" i="383"/>
  <c r="AI69" i="385"/>
  <c r="AJ69" i="385"/>
  <c r="AE36" i="383"/>
  <c r="AG8" i="383"/>
  <c r="AI32" i="383"/>
  <c r="AJ32" i="383"/>
  <c r="AI44" i="382"/>
  <c r="AJ44" i="382"/>
  <c r="AI74" i="382"/>
  <c r="AJ74" i="382"/>
  <c r="AE63" i="382"/>
  <c r="AJ10" i="384"/>
  <c r="AI10" i="384"/>
  <c r="AI15" i="382"/>
  <c r="AJ15" i="382"/>
  <c r="AJ51" i="381"/>
  <c r="AI51" i="381"/>
  <c r="AG39" i="380"/>
  <c r="AE63" i="380"/>
  <c r="AJ59" i="378"/>
  <c r="AI59" i="378"/>
  <c r="AJ22" i="380"/>
  <c r="AI22" i="380"/>
  <c r="AI61" i="377"/>
  <c r="AJ61" i="377"/>
  <c r="AJ42" i="380"/>
  <c r="AI42" i="380"/>
  <c r="AI27" i="380"/>
  <c r="AJ27" i="380"/>
  <c r="AG8" i="378"/>
  <c r="AE36" i="378"/>
  <c r="AJ32" i="379"/>
  <c r="AI32" i="379"/>
  <c r="AI8" i="380"/>
  <c r="AJ8" i="380"/>
  <c r="AJ60" i="380"/>
  <c r="AI60" i="380"/>
  <c r="AJ68" i="378"/>
  <c r="AI68" i="378"/>
  <c r="AI41" i="377"/>
  <c r="AJ41" i="377"/>
  <c r="AG48" i="378"/>
  <c r="AI71" i="377"/>
  <c r="AJ71" i="377"/>
  <c r="AE36" i="377"/>
  <c r="AJ49" i="375"/>
  <c r="AI49" i="375"/>
  <c r="AJ51" i="377"/>
  <c r="AI51" i="377"/>
  <c r="AJ16" i="376"/>
  <c r="AI16" i="376"/>
  <c r="AJ39" i="377"/>
  <c r="AI39" i="377"/>
  <c r="AG63" i="377"/>
  <c r="AJ75" i="375"/>
  <c r="AI75" i="375"/>
  <c r="AJ68" i="375"/>
  <c r="AI68" i="375"/>
  <c r="AI18" i="374"/>
  <c r="AJ18" i="374"/>
  <c r="AJ47" i="374"/>
  <c r="AI47" i="374"/>
  <c r="AJ20" i="373"/>
  <c r="AI20" i="373"/>
  <c r="AJ44" i="372"/>
  <c r="AI44" i="372"/>
  <c r="AJ49" i="374"/>
  <c r="AI49" i="374"/>
  <c r="AJ70" i="372"/>
  <c r="AI70" i="372"/>
  <c r="AJ25" i="374"/>
  <c r="AI25" i="374"/>
  <c r="AI47" i="371"/>
  <c r="AJ47" i="371"/>
  <c r="AJ25" i="372"/>
  <c r="AI25" i="372"/>
  <c r="AI62" i="371"/>
  <c r="AJ62" i="371"/>
  <c r="AJ43" i="372"/>
  <c r="AI43" i="372"/>
  <c r="AE63" i="372"/>
  <c r="AJ12" i="373"/>
  <c r="AI12" i="373"/>
  <c r="AJ11" i="371"/>
  <c r="AI11" i="371"/>
  <c r="AJ45" i="384"/>
  <c r="AI45" i="384"/>
  <c r="AJ48" i="385"/>
  <c r="AI48" i="385"/>
  <c r="AJ24" i="381"/>
  <c r="AI24" i="381"/>
  <c r="AI23" i="382"/>
  <c r="AJ23" i="382"/>
  <c r="AI61" i="383"/>
  <c r="AJ61" i="383"/>
  <c r="AJ39" i="384"/>
  <c r="AI39" i="384"/>
  <c r="AJ52" i="385"/>
  <c r="AI52" i="385"/>
  <c r="AJ43" i="385"/>
  <c r="AI43" i="385"/>
  <c r="AI60" i="385"/>
  <c r="AJ60" i="385"/>
  <c r="AJ35" i="384"/>
  <c r="AI35" i="384"/>
  <c r="AE63" i="384"/>
  <c r="AJ45" i="383"/>
  <c r="AI45" i="383"/>
  <c r="AI42" i="382"/>
  <c r="AJ42" i="382"/>
  <c r="AJ19" i="384"/>
  <c r="AI19" i="384"/>
  <c r="AJ61" i="381"/>
  <c r="AI61" i="381"/>
  <c r="AI14" i="381"/>
  <c r="AJ14" i="381"/>
  <c r="AG18" i="381"/>
  <c r="AJ69" i="381"/>
  <c r="AI69" i="381"/>
  <c r="AG57" i="382"/>
  <c r="AG14" i="380"/>
  <c r="AE63" i="378"/>
  <c r="AG17" i="380"/>
  <c r="AG29" i="384"/>
  <c r="AJ67" i="380"/>
  <c r="AI67" i="380"/>
  <c r="AG31" i="382"/>
  <c r="AG73" i="379"/>
  <c r="AG76" i="379" s="1"/>
  <c r="AJ52" i="377"/>
  <c r="AI52" i="377"/>
  <c r="AI27" i="377"/>
  <c r="AJ27" i="377"/>
  <c r="AI74" i="377"/>
  <c r="AJ74" i="377"/>
  <c r="AJ12" i="378"/>
  <c r="AI12" i="378"/>
  <c r="AG23" i="378"/>
  <c r="AJ62" i="378"/>
  <c r="AI62" i="378"/>
  <c r="C11" i="376"/>
  <c r="AG60" i="376"/>
  <c r="AJ57" i="377"/>
  <c r="AI57" i="377"/>
  <c r="AG73" i="376"/>
  <c r="AG67" i="377"/>
  <c r="AG76" i="377" s="1"/>
  <c r="AE76" i="377"/>
  <c r="AE63" i="376"/>
  <c r="AJ48" i="376"/>
  <c r="AI48" i="376"/>
  <c r="AG66" i="376"/>
  <c r="AJ70" i="375"/>
  <c r="AI70" i="375"/>
  <c r="AE63" i="377"/>
  <c r="AJ55" i="375"/>
  <c r="AI55" i="375"/>
  <c r="AI41" i="376"/>
  <c r="AJ41" i="376"/>
  <c r="AG44" i="373"/>
  <c r="AJ26" i="373"/>
  <c r="AI26" i="373"/>
  <c r="AI34" i="371"/>
  <c r="AJ34" i="371"/>
  <c r="AJ21" i="373"/>
  <c r="AI21" i="373"/>
  <c r="AJ75" i="371"/>
  <c r="AI75" i="371"/>
  <c r="AJ22" i="373"/>
  <c r="AI22" i="373"/>
  <c r="AJ44" i="374"/>
  <c r="AI44" i="374"/>
  <c r="AJ69" i="371"/>
  <c r="AI69" i="371"/>
  <c r="AJ39" i="372"/>
  <c r="AI39" i="372"/>
  <c r="C17" i="371"/>
  <c r="AS20" i="249" s="1"/>
  <c r="C19" i="371"/>
  <c r="AU20" i="249" s="1"/>
  <c r="AJ12" i="384"/>
  <c r="AI12" i="384"/>
  <c r="AG41" i="385"/>
  <c r="AI50" i="385"/>
  <c r="AJ50" i="385"/>
  <c r="AG49" i="385"/>
  <c r="AJ29" i="385"/>
  <c r="AI29" i="385"/>
  <c r="AG26" i="384"/>
  <c r="AG34" i="383"/>
  <c r="C11" i="384"/>
  <c r="C9" i="385" s="1"/>
  <c r="AG73" i="384"/>
  <c r="AI48" i="383"/>
  <c r="AJ48" i="383"/>
  <c r="AJ50" i="383"/>
  <c r="AI50" i="383"/>
  <c r="AI20" i="382"/>
  <c r="AJ20" i="382"/>
  <c r="AJ41" i="383"/>
  <c r="AI41" i="383"/>
  <c r="AI44" i="384"/>
  <c r="AJ44" i="384"/>
  <c r="AJ49" i="381"/>
  <c r="AI49" i="381"/>
  <c r="AJ9" i="381"/>
  <c r="AI9" i="381"/>
  <c r="AI58" i="381"/>
  <c r="AJ58" i="381"/>
  <c r="AJ31" i="380"/>
  <c r="AI31" i="380"/>
  <c r="AG67" i="381"/>
  <c r="AG76" i="381" s="1"/>
  <c r="AE76" i="381"/>
  <c r="AI32" i="378"/>
  <c r="AJ32" i="378"/>
  <c r="AG61" i="379"/>
  <c r="AG61" i="378"/>
  <c r="AJ47" i="378"/>
  <c r="AI47" i="378"/>
  <c r="AJ49" i="378"/>
  <c r="AI49" i="378"/>
  <c r="AJ29" i="379"/>
  <c r="AI29" i="379"/>
  <c r="AJ41" i="381"/>
  <c r="AI41" i="381"/>
  <c r="AJ50" i="377"/>
  <c r="AI50" i="377"/>
  <c r="AI26" i="378"/>
  <c r="AJ26" i="378"/>
  <c r="AJ31" i="376"/>
  <c r="AI31" i="376"/>
  <c r="AJ73" i="375"/>
  <c r="AI73" i="375"/>
  <c r="AJ52" i="373"/>
  <c r="AI52" i="373"/>
  <c r="AJ47" i="375"/>
  <c r="AI47" i="375"/>
  <c r="AJ26" i="375"/>
  <c r="AI26" i="375"/>
  <c r="AJ40" i="375"/>
  <c r="AI40" i="375"/>
  <c r="AI17" i="374"/>
  <c r="AJ17" i="374"/>
  <c r="AJ35" i="374"/>
  <c r="AI35" i="374"/>
  <c r="AJ69" i="373"/>
  <c r="AI69" i="373"/>
  <c r="AI73" i="371"/>
  <c r="AJ73" i="371"/>
  <c r="AJ29" i="372"/>
  <c r="AI29" i="372"/>
  <c r="AJ29" i="373"/>
  <c r="AI29" i="373"/>
  <c r="AE63" i="374"/>
  <c r="AI53" i="373"/>
  <c r="AJ53" i="373"/>
  <c r="AI18" i="371"/>
  <c r="AJ18" i="371"/>
  <c r="AI56" i="371"/>
  <c r="AJ56" i="371"/>
  <c r="AJ51" i="372"/>
  <c r="AI51" i="372"/>
  <c r="AJ60" i="371"/>
  <c r="AI60" i="371"/>
  <c r="AI44" i="371"/>
  <c r="AJ44" i="371"/>
  <c r="AJ66" i="377"/>
  <c r="AI66" i="377"/>
  <c r="AJ59" i="375"/>
  <c r="AI59" i="375"/>
  <c r="AJ62" i="374"/>
  <c r="AI62" i="374"/>
  <c r="AE36" i="376"/>
  <c r="AE77" i="376" s="1"/>
  <c r="AG8" i="376"/>
  <c r="C11" i="373"/>
  <c r="AJ40" i="374"/>
  <c r="AI40" i="374"/>
  <c r="AI13" i="371"/>
  <c r="AJ13" i="371"/>
  <c r="AG67" i="372"/>
  <c r="AE76" i="372"/>
  <c r="AJ52" i="371"/>
  <c r="AI52" i="371"/>
  <c r="C17" i="375"/>
  <c r="AS24" i="249" s="1"/>
  <c r="C19" i="375"/>
  <c r="AU24" i="249" s="1"/>
  <c r="AJ34" i="373"/>
  <c r="AI34" i="373"/>
  <c r="AJ75" i="373"/>
  <c r="AI75" i="373"/>
  <c r="AJ57" i="371"/>
  <c r="AI57" i="371"/>
  <c r="C11" i="377"/>
  <c r="C9" i="378" s="1"/>
  <c r="AJ23" i="371"/>
  <c r="AI23" i="371"/>
  <c r="AI28" i="376"/>
  <c r="AJ28" i="376"/>
  <c r="AJ34" i="377"/>
  <c r="AI34" i="377"/>
  <c r="AE63" i="375"/>
  <c r="AG39" i="375"/>
  <c r="AJ45" i="373"/>
  <c r="AI45" i="373"/>
  <c r="AG28" i="375"/>
  <c r="AG36" i="375" s="1"/>
  <c r="AJ68" i="376"/>
  <c r="AI68" i="376"/>
  <c r="AJ29" i="375"/>
  <c r="AI29" i="375"/>
  <c r="AJ59" i="373"/>
  <c r="AI59" i="373"/>
  <c r="AI22" i="374"/>
  <c r="AJ22" i="374"/>
  <c r="AI71" i="373"/>
  <c r="AJ71" i="373"/>
  <c r="AG8" i="373"/>
  <c r="AG23" i="372"/>
  <c r="AJ57" i="374"/>
  <c r="AI57" i="374"/>
  <c r="AI73" i="373"/>
  <c r="AJ73" i="373"/>
  <c r="AG13" i="374"/>
  <c r="AG8" i="371"/>
  <c r="AE36" i="371"/>
  <c r="AJ48" i="371"/>
  <c r="AI48" i="371"/>
  <c r="AJ34" i="372"/>
  <c r="AI34" i="372"/>
  <c r="AG57" i="373"/>
  <c r="AJ42" i="371"/>
  <c r="AI42" i="371"/>
  <c r="AG58" i="375"/>
  <c r="AJ24" i="363"/>
  <c r="AI24" i="363"/>
  <c r="AJ32" i="363"/>
  <c r="AI32" i="363"/>
  <c r="AJ69" i="370"/>
  <c r="AI69" i="370"/>
  <c r="AJ73" i="370"/>
  <c r="AI73" i="370"/>
  <c r="AJ42" i="368"/>
  <c r="AI42" i="368"/>
  <c r="AJ10" i="368"/>
  <c r="AI10" i="368"/>
  <c r="AI10" i="363"/>
  <c r="AJ10" i="363"/>
  <c r="AJ45" i="364"/>
  <c r="AI45" i="364"/>
  <c r="C17" i="367"/>
  <c r="AS16" i="249" s="1"/>
  <c r="C19" i="367"/>
  <c r="AU16" i="249" s="1"/>
  <c r="AJ12" i="363"/>
  <c r="AI12" i="363"/>
  <c r="AJ27" i="368"/>
  <c r="AI27" i="368"/>
  <c r="AI32" i="370"/>
  <c r="AJ32" i="370"/>
  <c r="AJ49" i="368"/>
  <c r="AI49" i="368"/>
  <c r="AJ21" i="363"/>
  <c r="AI21" i="363"/>
  <c r="AJ11" i="363"/>
  <c r="AI11" i="363"/>
  <c r="AJ45" i="368"/>
  <c r="AI45" i="368"/>
  <c r="AJ68" i="368"/>
  <c r="AI68" i="368"/>
  <c r="AJ26" i="363"/>
  <c r="AI26" i="363"/>
  <c r="AJ43" i="368"/>
  <c r="AI43" i="368"/>
  <c r="AJ54" i="368"/>
  <c r="AI54" i="368"/>
  <c r="AJ44" i="368"/>
  <c r="AI44" i="368"/>
  <c r="AI29" i="368"/>
  <c r="AJ29" i="368"/>
  <c r="AJ45" i="370"/>
  <c r="AI45" i="370"/>
  <c r="AJ23" i="365"/>
  <c r="AI23" i="365"/>
  <c r="AJ75" i="368"/>
  <c r="AI75" i="368"/>
  <c r="AJ13" i="368"/>
  <c r="AI13" i="368"/>
  <c r="AJ47" i="370"/>
  <c r="AI47" i="370"/>
  <c r="AI17" i="368"/>
  <c r="AJ17" i="368"/>
  <c r="AJ75" i="363"/>
  <c r="AI75" i="363"/>
  <c r="AJ17" i="367"/>
  <c r="AI17" i="367"/>
  <c r="AJ41" i="370"/>
  <c r="AI41" i="370"/>
  <c r="AJ14" i="363"/>
  <c r="AI14" i="363"/>
  <c r="AJ31" i="370"/>
  <c r="AI31" i="370"/>
  <c r="AI40" i="368"/>
  <c r="AJ40" i="368"/>
  <c r="AJ56" i="368"/>
  <c r="AI56" i="368"/>
  <c r="AI44" i="370"/>
  <c r="AJ44" i="370"/>
  <c r="AJ57" i="363"/>
  <c r="AI57" i="363"/>
  <c r="AJ26" i="367"/>
  <c r="AI26" i="367"/>
  <c r="AJ50" i="370"/>
  <c r="AI50" i="370"/>
  <c r="AJ47" i="368"/>
  <c r="AI47" i="368"/>
  <c r="AJ23" i="368"/>
  <c r="AI23" i="368"/>
  <c r="AI56" i="367"/>
  <c r="AJ56" i="367"/>
  <c r="AJ31" i="365"/>
  <c r="AI31" i="365"/>
  <c r="AJ45" i="365"/>
  <c r="AI45" i="365"/>
  <c r="AJ68" i="363"/>
  <c r="AI68" i="363"/>
  <c r="AJ54" i="363"/>
  <c r="AI54" i="363"/>
  <c r="AI40" i="365"/>
  <c r="AJ40" i="365"/>
  <c r="AJ57" i="365"/>
  <c r="AI57" i="365"/>
  <c r="AJ29" i="367"/>
  <c r="AI29" i="367"/>
  <c r="AI74" i="368"/>
  <c r="AJ74" i="368"/>
  <c r="AJ71" i="370"/>
  <c r="AI71" i="370"/>
  <c r="AG66" i="369"/>
  <c r="AE76" i="369"/>
  <c r="AI56" i="369"/>
  <c r="AJ56" i="369"/>
  <c r="AJ21" i="368"/>
  <c r="AI21" i="368"/>
  <c r="AJ19" i="368"/>
  <c r="AI19" i="368"/>
  <c r="AJ72" i="370"/>
  <c r="AI72" i="370"/>
  <c r="AI50" i="369"/>
  <c r="AJ50" i="369"/>
  <c r="AI48" i="366"/>
  <c r="AJ48" i="366"/>
  <c r="AI68" i="367"/>
  <c r="AJ68" i="367"/>
  <c r="AJ35" i="369"/>
  <c r="AI35" i="369"/>
  <c r="AI62" i="366"/>
  <c r="AJ62" i="366"/>
  <c r="AJ9" i="369"/>
  <c r="AI9" i="369"/>
  <c r="AI32" i="367"/>
  <c r="AJ32" i="367"/>
  <c r="AJ12" i="366"/>
  <c r="AI12" i="366"/>
  <c r="AG36" i="369"/>
  <c r="AI56" i="365"/>
  <c r="AJ56" i="365"/>
  <c r="AJ33" i="363"/>
  <c r="AI33" i="363"/>
  <c r="AJ9" i="365"/>
  <c r="AI9" i="365"/>
  <c r="AI58" i="365"/>
  <c r="AJ58" i="365"/>
  <c r="AJ67" i="365"/>
  <c r="AI67" i="365"/>
  <c r="AJ20" i="365"/>
  <c r="AI20" i="365"/>
  <c r="AI45" i="363"/>
  <c r="AJ45" i="363"/>
  <c r="AI67" i="363"/>
  <c r="AJ67" i="363"/>
  <c r="AJ71" i="368"/>
  <c r="AI71" i="368"/>
  <c r="AI17" i="370"/>
  <c r="AJ17" i="370"/>
  <c r="AI20" i="368"/>
  <c r="AJ20" i="368"/>
  <c r="AI20" i="369"/>
  <c r="AJ20" i="369"/>
  <c r="AJ18" i="368"/>
  <c r="AI18" i="368"/>
  <c r="AI68" i="370"/>
  <c r="AJ68" i="370"/>
  <c r="AJ43" i="367"/>
  <c r="AI43" i="367"/>
  <c r="AJ42" i="366"/>
  <c r="AI42" i="366"/>
  <c r="AI55" i="369"/>
  <c r="AJ55" i="369"/>
  <c r="AI49" i="367"/>
  <c r="AJ49" i="367"/>
  <c r="AI24" i="370"/>
  <c r="AJ24" i="370"/>
  <c r="AI9" i="368"/>
  <c r="AJ9" i="368"/>
  <c r="AJ55" i="368"/>
  <c r="AI55" i="368"/>
  <c r="AI52" i="366"/>
  <c r="AJ52" i="366"/>
  <c r="AJ24" i="367"/>
  <c r="AI24" i="367"/>
  <c r="AJ15" i="367"/>
  <c r="AI15" i="367"/>
  <c r="AI16" i="366"/>
  <c r="AJ16" i="366"/>
  <c r="AI46" i="363"/>
  <c r="AJ46" i="363"/>
  <c r="AJ16" i="365"/>
  <c r="AI16" i="365"/>
  <c r="AJ18" i="364"/>
  <c r="AI18" i="364"/>
  <c r="AJ52" i="364"/>
  <c r="AI52" i="364"/>
  <c r="AI44" i="366"/>
  <c r="AJ44" i="366"/>
  <c r="AJ59" i="364"/>
  <c r="AI59" i="364"/>
  <c r="AJ30" i="366"/>
  <c r="AI30" i="366"/>
  <c r="AI39" i="363"/>
  <c r="AJ39" i="363"/>
  <c r="AJ15" i="363"/>
  <c r="AI15" i="363"/>
  <c r="AI27" i="370"/>
  <c r="AJ27" i="370"/>
  <c r="AJ23" i="369"/>
  <c r="AI23" i="369"/>
  <c r="AJ59" i="370"/>
  <c r="AI59" i="370"/>
  <c r="AG57" i="369"/>
  <c r="AG49" i="369"/>
  <c r="AJ67" i="367"/>
  <c r="AI67" i="367"/>
  <c r="AJ14" i="369"/>
  <c r="AI14" i="369"/>
  <c r="AJ70" i="367"/>
  <c r="AI70" i="367"/>
  <c r="AG46" i="369"/>
  <c r="AJ40" i="370"/>
  <c r="AI40" i="370"/>
  <c r="AJ33" i="366"/>
  <c r="AI33" i="366"/>
  <c r="AG40" i="369"/>
  <c r="AJ39" i="366"/>
  <c r="AI39" i="366"/>
  <c r="AJ8" i="367"/>
  <c r="AI8" i="367"/>
  <c r="AG22" i="366"/>
  <c r="AE36" i="366"/>
  <c r="AG9" i="366"/>
  <c r="AJ19" i="363"/>
  <c r="AI19" i="363"/>
  <c r="AJ13" i="364"/>
  <c r="AI13" i="364"/>
  <c r="AJ26" i="365"/>
  <c r="AI26" i="365"/>
  <c r="AI61" i="363"/>
  <c r="AJ61" i="363"/>
  <c r="AG27" i="365"/>
  <c r="AG27" i="366"/>
  <c r="AI31" i="363"/>
  <c r="AJ31" i="363"/>
  <c r="AJ28" i="365"/>
  <c r="AI28" i="365"/>
  <c r="AI52" i="363"/>
  <c r="AJ52" i="363"/>
  <c r="AG44" i="363"/>
  <c r="AG63" i="363" s="1"/>
  <c r="AI24" i="366"/>
  <c r="AJ24" i="366"/>
  <c r="AJ56" i="364"/>
  <c r="AI56" i="364"/>
  <c r="AI34" i="363"/>
  <c r="AJ34" i="363"/>
  <c r="AE63" i="363"/>
  <c r="AI56" i="363"/>
  <c r="AJ56" i="363"/>
  <c r="AJ42" i="364"/>
  <c r="AI42" i="364"/>
  <c r="AI74" i="364"/>
  <c r="AJ74" i="364"/>
  <c r="AI57" i="367"/>
  <c r="AJ57" i="367"/>
  <c r="AJ14" i="365"/>
  <c r="AI14" i="365"/>
  <c r="AI20" i="363"/>
  <c r="AJ20" i="363"/>
  <c r="AJ15" i="366"/>
  <c r="AI15" i="366"/>
  <c r="AJ21" i="365"/>
  <c r="AI21" i="365"/>
  <c r="AE36" i="364"/>
  <c r="AJ30" i="367"/>
  <c r="AI30" i="367"/>
  <c r="AJ27" i="367"/>
  <c r="AI27" i="367"/>
  <c r="AJ62" i="365"/>
  <c r="AI62" i="365"/>
  <c r="AG73" i="368"/>
  <c r="AJ22" i="370"/>
  <c r="AI22" i="370"/>
  <c r="AG31" i="368"/>
  <c r="AG41" i="369"/>
  <c r="AJ61" i="366"/>
  <c r="AI61" i="366"/>
  <c r="AG34" i="365"/>
  <c r="AJ74" i="365"/>
  <c r="AI74" i="365"/>
  <c r="AG23" i="363"/>
  <c r="AJ47" i="363"/>
  <c r="AI47" i="363"/>
  <c r="AG25" i="367"/>
  <c r="AJ41" i="364"/>
  <c r="AI41" i="364"/>
  <c r="AG18" i="365"/>
  <c r="AJ53" i="363"/>
  <c r="AI53" i="363"/>
  <c r="AI44" i="365"/>
  <c r="AJ44" i="365"/>
  <c r="AG39" i="364"/>
  <c r="AE63" i="364"/>
  <c r="AG18" i="367"/>
  <c r="AI68" i="364"/>
  <c r="AI76" i="364" s="1"/>
  <c r="AJ68" i="364"/>
  <c r="AI72" i="365"/>
  <c r="AJ72" i="365"/>
  <c r="AI15" i="365"/>
  <c r="AJ15" i="365"/>
  <c r="AJ58" i="363"/>
  <c r="AI58" i="363"/>
  <c r="AJ16" i="363"/>
  <c r="AI16" i="363"/>
  <c r="AG39" i="367"/>
  <c r="AJ34" i="366"/>
  <c r="AI34" i="366"/>
  <c r="AI14" i="370"/>
  <c r="AJ14" i="370"/>
  <c r="AI22" i="368"/>
  <c r="AJ22" i="368"/>
  <c r="AI75" i="369"/>
  <c r="AJ75" i="369"/>
  <c r="AJ59" i="365"/>
  <c r="AI59" i="365"/>
  <c r="AI69" i="365"/>
  <c r="AJ69" i="365"/>
  <c r="AJ51" i="363"/>
  <c r="AI51" i="363"/>
  <c r="AJ28" i="364"/>
  <c r="AI28" i="364"/>
  <c r="AG13" i="367"/>
  <c r="AI50" i="363"/>
  <c r="AJ50" i="363"/>
  <c r="AI50" i="365"/>
  <c r="AJ50" i="365"/>
  <c r="AE63" i="367"/>
  <c r="AG73" i="363"/>
  <c r="AE76" i="365"/>
  <c r="AG66" i="365"/>
  <c r="AJ25" i="363"/>
  <c r="AI25" i="363"/>
  <c r="AI60" i="368"/>
  <c r="AJ60" i="368"/>
  <c r="AJ19" i="367"/>
  <c r="AI19" i="367"/>
  <c r="AJ25" i="370"/>
  <c r="AI25" i="370"/>
  <c r="AI69" i="369"/>
  <c r="AJ69" i="369"/>
  <c r="AI51" i="369"/>
  <c r="AJ51" i="369"/>
  <c r="AJ34" i="370"/>
  <c r="AI34" i="370"/>
  <c r="AE63" i="366"/>
  <c r="AE76" i="370"/>
  <c r="AJ41" i="363"/>
  <c r="AI41" i="363"/>
  <c r="AJ29" i="364"/>
  <c r="AI29" i="364"/>
  <c r="AJ60" i="364"/>
  <c r="AI60" i="364"/>
  <c r="AI61" i="370"/>
  <c r="AJ61" i="370"/>
  <c r="C19" i="366"/>
  <c r="AU15" i="249" s="1"/>
  <c r="C17" i="366"/>
  <c r="AS15" i="249" s="1"/>
  <c r="AJ62" i="370"/>
  <c r="AI62" i="370"/>
  <c r="AJ52" i="367"/>
  <c r="AI52" i="367"/>
  <c r="AJ41" i="365"/>
  <c r="AI41" i="365"/>
  <c r="AG55" i="365"/>
  <c r="C11" i="369"/>
  <c r="AJ22" i="364"/>
  <c r="AI22" i="364"/>
  <c r="AJ67" i="370"/>
  <c r="AI67" i="370"/>
  <c r="AI28" i="369"/>
  <c r="AJ28" i="369"/>
  <c r="AJ35" i="368"/>
  <c r="AI35" i="368"/>
  <c r="AJ30" i="368"/>
  <c r="AI30" i="368"/>
  <c r="AJ28" i="366"/>
  <c r="AI28" i="366"/>
  <c r="AG76" i="370"/>
  <c r="AJ66" i="370"/>
  <c r="AI66" i="370"/>
  <c r="AJ22" i="369"/>
  <c r="AI22" i="369"/>
  <c r="AI48" i="365"/>
  <c r="AJ48" i="365"/>
  <c r="AJ39" i="369"/>
  <c r="AI39" i="369"/>
  <c r="AJ22" i="365"/>
  <c r="AI22" i="365"/>
  <c r="AJ46" i="365"/>
  <c r="AI46" i="365"/>
  <c r="AJ59" i="363"/>
  <c r="AI59" i="363"/>
  <c r="AJ74" i="363"/>
  <c r="AI74" i="363"/>
  <c r="AI31" i="366"/>
  <c r="AJ31" i="366"/>
  <c r="AJ58" i="367"/>
  <c r="AI58" i="367"/>
  <c r="AI39" i="365"/>
  <c r="AJ39" i="365"/>
  <c r="AE76" i="363"/>
  <c r="AG66" i="363"/>
  <c r="AI47" i="364"/>
  <c r="AJ47" i="364"/>
  <c r="AJ31" i="367"/>
  <c r="AI31" i="367"/>
  <c r="AE36" i="367"/>
  <c r="AI35" i="370"/>
  <c r="AJ35" i="370"/>
  <c r="AJ11" i="368"/>
  <c r="AI11" i="368"/>
  <c r="AJ13" i="370"/>
  <c r="AI13" i="370"/>
  <c r="AJ60" i="370"/>
  <c r="AI60" i="370"/>
  <c r="AJ51" i="368"/>
  <c r="AI51" i="368"/>
  <c r="AJ29" i="366"/>
  <c r="AI29" i="366"/>
  <c r="AJ62" i="364"/>
  <c r="AI62" i="364"/>
  <c r="AI48" i="368"/>
  <c r="AJ48" i="368"/>
  <c r="AI47" i="365"/>
  <c r="AJ47" i="365"/>
  <c r="AG15" i="368"/>
  <c r="AE63" i="368"/>
  <c r="AG51" i="370"/>
  <c r="AJ59" i="367"/>
  <c r="AI59" i="367"/>
  <c r="AG44" i="369"/>
  <c r="AG73" i="365"/>
  <c r="AI54" i="367"/>
  <c r="AJ54" i="367"/>
  <c r="AG72" i="369"/>
  <c r="AJ69" i="368"/>
  <c r="AI69" i="368"/>
  <c r="AE63" i="369"/>
  <c r="AJ56" i="366"/>
  <c r="AI56" i="366"/>
  <c r="AG8" i="365"/>
  <c r="AJ33" i="365"/>
  <c r="AI33" i="365"/>
  <c r="AI16" i="364"/>
  <c r="AJ16" i="364"/>
  <c r="AJ62" i="363"/>
  <c r="AI62" i="363"/>
  <c r="AJ40" i="363"/>
  <c r="AI40" i="363"/>
  <c r="AJ17" i="363"/>
  <c r="AI17" i="363"/>
  <c r="AE63" i="365"/>
  <c r="AI48" i="363"/>
  <c r="AJ48" i="363"/>
  <c r="AI75" i="366"/>
  <c r="AJ75" i="366"/>
  <c r="AI75" i="365"/>
  <c r="AJ75" i="365"/>
  <c r="C11" i="364"/>
  <c r="AJ71" i="365"/>
  <c r="AI71" i="365"/>
  <c r="AJ57" i="366"/>
  <c r="AI57" i="366"/>
  <c r="AI25" i="369"/>
  <c r="AJ25" i="369"/>
  <c r="AI33" i="370"/>
  <c r="AJ33" i="370"/>
  <c r="AJ48" i="370"/>
  <c r="AI48" i="370"/>
  <c r="AE36" i="369"/>
  <c r="AJ75" i="367"/>
  <c r="AI75" i="367"/>
  <c r="AJ19" i="370"/>
  <c r="AI19" i="370"/>
  <c r="AI24" i="364"/>
  <c r="AJ24" i="364"/>
  <c r="AJ10" i="365"/>
  <c r="AI10" i="365"/>
  <c r="AI41" i="367"/>
  <c r="AJ41" i="367"/>
  <c r="AI46" i="370"/>
  <c r="AJ46" i="370"/>
  <c r="AJ15" i="369"/>
  <c r="AI15" i="369"/>
  <c r="AJ51" i="365"/>
  <c r="AI51" i="365"/>
  <c r="AJ23" i="370"/>
  <c r="AI23" i="370"/>
  <c r="AG21" i="370"/>
  <c r="AE36" i="368"/>
  <c r="AG8" i="368"/>
  <c r="AJ33" i="368"/>
  <c r="AI33" i="368"/>
  <c r="AI46" i="368"/>
  <c r="AJ46" i="368"/>
  <c r="AJ42" i="367"/>
  <c r="AI42" i="367"/>
  <c r="AG67" i="368"/>
  <c r="AE76" i="368"/>
  <c r="AJ16" i="368"/>
  <c r="AI16" i="368"/>
  <c r="AJ49" i="366"/>
  <c r="AI49" i="366"/>
  <c r="AG12" i="364"/>
  <c r="AJ22" i="363"/>
  <c r="AI22" i="363"/>
  <c r="AI35" i="366"/>
  <c r="AJ35" i="366"/>
  <c r="AJ44" i="367"/>
  <c r="AI44" i="367"/>
  <c r="AJ27" i="363"/>
  <c r="AI27" i="363"/>
  <c r="AJ33" i="364"/>
  <c r="AI33" i="364"/>
  <c r="AI53" i="366"/>
  <c r="AJ53" i="366"/>
  <c r="AG30" i="365"/>
  <c r="AJ42" i="363"/>
  <c r="AI42" i="363"/>
  <c r="AJ29" i="363"/>
  <c r="AI29" i="363"/>
  <c r="AG50" i="366"/>
  <c r="AI69" i="363"/>
  <c r="AJ69" i="363"/>
  <c r="AI62" i="367"/>
  <c r="AJ62" i="367"/>
  <c r="AG49" i="365"/>
  <c r="AI21" i="364"/>
  <c r="AJ21" i="364"/>
  <c r="AE36" i="365"/>
  <c r="AJ20" i="367"/>
  <c r="AI20" i="367"/>
  <c r="AI17" i="366"/>
  <c r="AJ17" i="366"/>
  <c r="AJ32" i="369"/>
  <c r="AI32" i="369"/>
  <c r="AI31" i="369"/>
  <c r="AJ31" i="369"/>
  <c r="AJ72" i="368"/>
  <c r="AI72" i="368"/>
  <c r="AI40" i="367"/>
  <c r="AJ40" i="367"/>
  <c r="AI54" i="369"/>
  <c r="AJ54" i="369"/>
  <c r="AI61" i="369"/>
  <c r="AJ61" i="369"/>
  <c r="AJ57" i="368"/>
  <c r="AI57" i="368"/>
  <c r="AG70" i="368"/>
  <c r="AJ66" i="368"/>
  <c r="AI66" i="368"/>
  <c r="AJ67" i="369"/>
  <c r="AI67" i="369"/>
  <c r="AJ62" i="368"/>
  <c r="AI62" i="368"/>
  <c r="AI55" i="363"/>
  <c r="AJ55" i="363"/>
  <c r="AI9" i="367"/>
  <c r="AJ9" i="367"/>
  <c r="AJ48" i="364"/>
  <c r="AI48" i="364"/>
  <c r="AG61" i="368"/>
  <c r="AJ10" i="370"/>
  <c r="AI10" i="370"/>
  <c r="AG43" i="370"/>
  <c r="AG63" i="370" s="1"/>
  <c r="AE63" i="370"/>
  <c r="AJ24" i="369"/>
  <c r="AI24" i="369"/>
  <c r="AI42" i="369"/>
  <c r="AJ42" i="369"/>
  <c r="AJ55" i="370"/>
  <c r="AI55" i="370"/>
  <c r="AI34" i="368"/>
  <c r="AJ34" i="368"/>
  <c r="AG26" i="368"/>
  <c r="AG8" i="370"/>
  <c r="AE36" i="370"/>
  <c r="AI42" i="370"/>
  <c r="AJ42" i="370"/>
  <c r="AE76" i="367"/>
  <c r="AG66" i="367"/>
  <c r="AI19" i="369"/>
  <c r="AJ19" i="369"/>
  <c r="AI12" i="368"/>
  <c r="AJ12" i="368"/>
  <c r="AI52" i="365"/>
  <c r="AJ52" i="365"/>
  <c r="AI12" i="367"/>
  <c r="AJ12" i="367"/>
  <c r="AI18" i="369"/>
  <c r="AJ18" i="369"/>
  <c r="AI14" i="368"/>
  <c r="AJ14" i="368"/>
  <c r="AJ25" i="366"/>
  <c r="AI25" i="366"/>
  <c r="AJ33" i="369"/>
  <c r="AI33" i="369"/>
  <c r="AJ45" i="366"/>
  <c r="AI45" i="366"/>
  <c r="AJ32" i="365"/>
  <c r="AI32" i="365"/>
  <c r="AI72" i="363"/>
  <c r="AJ72" i="363"/>
  <c r="AG9" i="363"/>
  <c r="AE36" i="363"/>
  <c r="AJ10" i="367"/>
  <c r="AI10" i="367"/>
  <c r="AJ19" i="365"/>
  <c r="AI19" i="365"/>
  <c r="AG35" i="363"/>
  <c r="AI72" i="366"/>
  <c r="AJ72" i="366"/>
  <c r="AI70" i="365"/>
  <c r="AJ70" i="365"/>
  <c r="AI11" i="364"/>
  <c r="AJ11" i="364"/>
  <c r="AJ43" i="363"/>
  <c r="AI43" i="363"/>
  <c r="AJ47" i="367"/>
  <c r="AI47" i="367"/>
  <c r="AJ33" i="367"/>
  <c r="AI33" i="367"/>
  <c r="AJ50" i="368"/>
  <c r="AI50" i="368"/>
  <c r="AJ10" i="369"/>
  <c r="AI10" i="369"/>
  <c r="AI54" i="370"/>
  <c r="AJ54" i="370"/>
  <c r="AJ11" i="370"/>
  <c r="AI11" i="370"/>
  <c r="AI53" i="368"/>
  <c r="AJ53" i="368"/>
  <c r="AI57" i="370"/>
  <c r="AJ57" i="370"/>
  <c r="AJ28" i="368"/>
  <c r="AI28" i="368"/>
  <c r="AI58" i="369"/>
  <c r="AJ58" i="369"/>
  <c r="AJ58" i="370"/>
  <c r="AI58" i="370"/>
  <c r="AI30" i="370"/>
  <c r="AJ30" i="370"/>
  <c r="AJ53" i="369"/>
  <c r="AI53" i="369"/>
  <c r="AJ41" i="368"/>
  <c r="AI41" i="368"/>
  <c r="AJ25" i="368"/>
  <c r="AI25" i="368"/>
  <c r="AJ26" i="370"/>
  <c r="AI26" i="370"/>
  <c r="AJ58" i="368"/>
  <c r="AI58" i="368"/>
  <c r="AJ29" i="369"/>
  <c r="AI29" i="369"/>
  <c r="AJ9" i="370"/>
  <c r="AI9" i="370"/>
  <c r="C19" i="368"/>
  <c r="AU17" i="249" s="1"/>
  <c r="C17" i="368"/>
  <c r="AS17" i="249" s="1"/>
  <c r="AJ24" i="368"/>
  <c r="AI24" i="368"/>
  <c r="AI47" i="369"/>
  <c r="AJ47" i="369"/>
  <c r="AG18" i="370"/>
  <c r="AJ75" i="370"/>
  <c r="AI75" i="370"/>
  <c r="AG60" i="367"/>
  <c r="AI67" i="366"/>
  <c r="AJ67" i="366"/>
  <c r="AG74" i="367"/>
  <c r="AG45" i="369"/>
  <c r="AJ11" i="367"/>
  <c r="AI11" i="367"/>
  <c r="AI39" i="368"/>
  <c r="AJ39" i="368"/>
  <c r="AI21" i="366"/>
  <c r="AJ21" i="366"/>
  <c r="AG35" i="367"/>
  <c r="AG43" i="366"/>
  <c r="AJ24" i="365"/>
  <c r="AI24" i="365"/>
  <c r="AJ53" i="365"/>
  <c r="AI53" i="365"/>
  <c r="AG68" i="365"/>
  <c r="AG70" i="363"/>
  <c r="AG8" i="363"/>
  <c r="AG11" i="365"/>
  <c r="AJ28" i="363"/>
  <c r="AI28" i="363"/>
  <c r="AJ49" i="363"/>
  <c r="AI49" i="363"/>
  <c r="AI66" i="366"/>
  <c r="AG76" i="366"/>
  <c r="AJ66" i="366"/>
  <c r="AJ57" i="360"/>
  <c r="AI57" i="360"/>
  <c r="AJ52" i="362"/>
  <c r="AI52" i="362"/>
  <c r="AI60" i="359"/>
  <c r="AJ60" i="359"/>
  <c r="AI22" i="360"/>
  <c r="AJ22" i="360"/>
  <c r="AI33" i="362"/>
  <c r="AJ33" i="362"/>
  <c r="AJ23" i="362"/>
  <c r="AI23" i="362"/>
  <c r="AJ44" i="362"/>
  <c r="AI44" i="362"/>
  <c r="AJ20" i="360"/>
  <c r="AI20" i="360"/>
  <c r="AJ28" i="362"/>
  <c r="AI28" i="362"/>
  <c r="C17" i="361"/>
  <c r="C19" i="361"/>
  <c r="AJ75" i="362"/>
  <c r="AI75" i="362"/>
  <c r="AI69" i="359"/>
  <c r="AJ69" i="359"/>
  <c r="AJ73" i="359"/>
  <c r="AI73" i="359"/>
  <c r="AJ49" i="362"/>
  <c r="AI49" i="362"/>
  <c r="AJ29" i="360"/>
  <c r="AI29" i="360"/>
  <c r="AJ51" i="360"/>
  <c r="AI51" i="360"/>
  <c r="AJ53" i="360"/>
  <c r="AI53" i="360"/>
  <c r="AI14" i="362"/>
  <c r="AJ14" i="362"/>
  <c r="AI46" i="360"/>
  <c r="AJ46" i="360"/>
  <c r="AJ26" i="360"/>
  <c r="AI26" i="360"/>
  <c r="AJ61" i="361"/>
  <c r="AI61" i="361"/>
  <c r="AJ51" i="362"/>
  <c r="AI51" i="362"/>
  <c r="AI46" i="362"/>
  <c r="AJ46" i="362"/>
  <c r="AJ74" i="360"/>
  <c r="AI74" i="360"/>
  <c r="AJ73" i="362"/>
  <c r="AI73" i="362"/>
  <c r="AJ40" i="362"/>
  <c r="AI40" i="362"/>
  <c r="AJ24" i="359"/>
  <c r="AI24" i="359"/>
  <c r="AJ35" i="360"/>
  <c r="AI35" i="360"/>
  <c r="AI75" i="361"/>
  <c r="AJ75" i="361"/>
  <c r="AJ70" i="361"/>
  <c r="AI70" i="361"/>
  <c r="AJ13" i="361"/>
  <c r="AI13" i="361"/>
  <c r="AG39" i="362"/>
  <c r="AI68" i="362"/>
  <c r="AJ68" i="362"/>
  <c r="AI61" i="360"/>
  <c r="AJ61" i="360"/>
  <c r="AE63" i="361"/>
  <c r="AG39" i="361"/>
  <c r="AI20" i="362"/>
  <c r="AJ20" i="362"/>
  <c r="AG23" i="360"/>
  <c r="AI42" i="362"/>
  <c r="AJ42" i="362"/>
  <c r="AI40" i="360"/>
  <c r="AJ40" i="360"/>
  <c r="AG19" i="361"/>
  <c r="AJ59" i="359"/>
  <c r="AI59" i="359"/>
  <c r="AE36" i="361"/>
  <c r="AI11" i="360"/>
  <c r="AJ11" i="360"/>
  <c r="AJ62" i="359"/>
  <c r="AI62" i="359"/>
  <c r="AJ13" i="362"/>
  <c r="AI13" i="362"/>
  <c r="AJ47" i="362"/>
  <c r="AI47" i="362"/>
  <c r="AJ43" i="362"/>
  <c r="AI43" i="362"/>
  <c r="AJ42" i="360"/>
  <c r="AI42" i="360"/>
  <c r="AE63" i="362"/>
  <c r="AJ59" i="360"/>
  <c r="AI59" i="360"/>
  <c r="AJ17" i="361"/>
  <c r="AI17" i="361"/>
  <c r="AI11" i="362"/>
  <c r="AJ11" i="362"/>
  <c r="AJ10" i="361"/>
  <c r="AI10" i="361"/>
  <c r="AJ60" i="360"/>
  <c r="AI60" i="360"/>
  <c r="AJ9" i="360"/>
  <c r="AI9" i="360"/>
  <c r="AI44" i="359"/>
  <c r="AJ44" i="359"/>
  <c r="AJ30" i="360"/>
  <c r="AI30" i="360"/>
  <c r="AI62" i="361"/>
  <c r="AJ62" i="361"/>
  <c r="AI54" i="359"/>
  <c r="AJ54" i="359"/>
  <c r="AJ70" i="360"/>
  <c r="AI70" i="360"/>
  <c r="AJ16" i="360"/>
  <c r="AI16" i="360"/>
  <c r="AI58" i="359"/>
  <c r="AJ58" i="359"/>
  <c r="AJ41" i="359"/>
  <c r="AI41" i="359"/>
  <c r="AJ50" i="362"/>
  <c r="AI50" i="362"/>
  <c r="AJ13" i="359"/>
  <c r="AI13" i="359"/>
  <c r="AJ55" i="362"/>
  <c r="AI55" i="362"/>
  <c r="AJ71" i="362"/>
  <c r="AI71" i="362"/>
  <c r="AJ61" i="362"/>
  <c r="AI61" i="362"/>
  <c r="AG9" i="362"/>
  <c r="AE36" i="362"/>
  <c r="AJ12" i="362"/>
  <c r="AI12" i="362"/>
  <c r="AI54" i="362"/>
  <c r="AJ54" i="362"/>
  <c r="AJ74" i="362"/>
  <c r="AI74" i="362"/>
  <c r="AJ21" i="361"/>
  <c r="AI21" i="361"/>
  <c r="AG60" i="362"/>
  <c r="AJ47" i="359"/>
  <c r="AI47" i="359"/>
  <c r="AJ75" i="360"/>
  <c r="AI75" i="360"/>
  <c r="AJ57" i="361"/>
  <c r="AI57" i="361"/>
  <c r="AJ34" i="362"/>
  <c r="AI34" i="362"/>
  <c r="AJ8" i="360"/>
  <c r="AI8" i="360"/>
  <c r="AJ55" i="360"/>
  <c r="AI55" i="360"/>
  <c r="AJ39" i="359"/>
  <c r="AI39" i="359"/>
  <c r="AJ9" i="359"/>
  <c r="AI9" i="359"/>
  <c r="AJ17" i="360"/>
  <c r="AI17" i="360"/>
  <c r="AI74" i="359"/>
  <c r="AJ74" i="359"/>
  <c r="AG69" i="360"/>
  <c r="AI26" i="359"/>
  <c r="AJ26" i="359"/>
  <c r="AJ52" i="360"/>
  <c r="AI52" i="360"/>
  <c r="AJ31" i="359"/>
  <c r="AI31" i="359"/>
  <c r="AE63" i="359"/>
  <c r="AJ62" i="360"/>
  <c r="AI62" i="360"/>
  <c r="AG28" i="359"/>
  <c r="AJ10" i="362"/>
  <c r="AI10" i="362"/>
  <c r="AJ19" i="362"/>
  <c r="AI19" i="362"/>
  <c r="AJ19" i="360"/>
  <c r="AI19" i="360"/>
  <c r="C17" i="360"/>
  <c r="C19" i="360"/>
  <c r="AI14" i="360"/>
  <c r="AJ14" i="360"/>
  <c r="AI18" i="359"/>
  <c r="AJ18" i="359"/>
  <c r="AI29" i="359"/>
  <c r="AJ29" i="359"/>
  <c r="AE63" i="360"/>
  <c r="AJ23" i="359"/>
  <c r="AI23" i="359"/>
  <c r="AJ48" i="360"/>
  <c r="AI48" i="360"/>
  <c r="AJ16" i="359"/>
  <c r="AI16" i="359"/>
  <c r="AJ30" i="362"/>
  <c r="AI30" i="362"/>
  <c r="AJ54" i="360"/>
  <c r="AI54" i="360"/>
  <c r="C19" i="359"/>
  <c r="C17" i="359"/>
  <c r="AI8" i="361"/>
  <c r="AJ8" i="361"/>
  <c r="AI35" i="361"/>
  <c r="AJ35" i="361"/>
  <c r="AI17" i="362"/>
  <c r="AJ17" i="362"/>
  <c r="AJ57" i="362"/>
  <c r="AI57" i="362"/>
  <c r="AJ49" i="359"/>
  <c r="AI49" i="359"/>
  <c r="AI21" i="359"/>
  <c r="AJ21" i="359"/>
  <c r="AI12" i="359"/>
  <c r="AJ12" i="359"/>
  <c r="AG45" i="359"/>
  <c r="AJ34" i="360"/>
  <c r="AI34" i="360"/>
  <c r="AJ18" i="362"/>
  <c r="AI18" i="362"/>
  <c r="AI45" i="360"/>
  <c r="AJ45" i="360"/>
  <c r="AI55" i="359"/>
  <c r="AJ55" i="359"/>
  <c r="AJ21" i="360"/>
  <c r="AI21" i="360"/>
  <c r="AE36" i="359"/>
  <c r="AJ12" i="360"/>
  <c r="AI12" i="360"/>
  <c r="AJ25" i="359"/>
  <c r="AI25" i="359"/>
  <c r="AI51" i="359"/>
  <c r="AJ51" i="359"/>
  <c r="AJ73" i="361"/>
  <c r="AI73" i="361"/>
  <c r="AI48" i="361"/>
  <c r="AJ48" i="361"/>
  <c r="AI49" i="360"/>
  <c r="AJ49" i="360"/>
  <c r="AJ10" i="360"/>
  <c r="AI10" i="360"/>
  <c r="AJ28" i="361"/>
  <c r="AI28" i="361"/>
  <c r="AE76" i="362"/>
  <c r="AJ73" i="360"/>
  <c r="AI73" i="360"/>
  <c r="AJ44" i="360"/>
  <c r="AI44" i="360"/>
  <c r="AI75" i="359"/>
  <c r="AJ75" i="359"/>
  <c r="AI69" i="361"/>
  <c r="AJ69" i="361"/>
  <c r="AI34" i="361"/>
  <c r="AJ34" i="361"/>
  <c r="AE76" i="361"/>
  <c r="AG24" i="362"/>
  <c r="AG71" i="359"/>
  <c r="AJ47" i="360"/>
  <c r="AI47" i="360"/>
  <c r="AI56" i="360"/>
  <c r="AJ56" i="360"/>
  <c r="AG27" i="362"/>
  <c r="AG54" i="361"/>
  <c r="AG16" i="362"/>
  <c r="AJ15" i="360"/>
  <c r="AI15" i="360"/>
  <c r="AJ34" i="359"/>
  <c r="AI34" i="359"/>
  <c r="AJ8" i="362"/>
  <c r="AI8" i="362"/>
  <c r="AG14" i="361"/>
  <c r="AI46" i="359"/>
  <c r="AJ46" i="359"/>
  <c r="AJ29" i="361"/>
  <c r="AI29" i="361"/>
  <c r="AI50" i="359"/>
  <c r="AJ50" i="359"/>
  <c r="AJ58" i="360"/>
  <c r="AI58" i="360"/>
  <c r="AJ67" i="362"/>
  <c r="AI67" i="362"/>
  <c r="AI20" i="359"/>
  <c r="AJ20" i="359"/>
  <c r="AJ13" i="360"/>
  <c r="AI13" i="360"/>
  <c r="AJ72" i="362"/>
  <c r="AI72" i="362"/>
  <c r="AI33" i="360"/>
  <c r="AJ33" i="360"/>
  <c r="AJ58" i="362"/>
  <c r="AI58" i="362"/>
  <c r="AI35" i="362"/>
  <c r="AJ35" i="362"/>
  <c r="AJ56" i="362"/>
  <c r="AI56" i="362"/>
  <c r="AI22" i="361"/>
  <c r="AJ22" i="361"/>
  <c r="AJ25" i="360"/>
  <c r="AI25" i="360"/>
  <c r="AJ42" i="359"/>
  <c r="AI42" i="359"/>
  <c r="AI15" i="362"/>
  <c r="AJ15" i="362"/>
  <c r="AJ48" i="362"/>
  <c r="AI48" i="362"/>
  <c r="AJ9" i="361"/>
  <c r="AI9" i="361"/>
  <c r="AI68" i="360"/>
  <c r="AJ68" i="360"/>
  <c r="AI20" i="361"/>
  <c r="AJ20" i="361"/>
  <c r="AI32" i="362"/>
  <c r="AJ32" i="362"/>
  <c r="AG59" i="362"/>
  <c r="AJ71" i="360"/>
  <c r="AI71" i="360"/>
  <c r="AI66" i="361"/>
  <c r="AG76" i="361"/>
  <c r="AJ66" i="361"/>
  <c r="AG41" i="361"/>
  <c r="AJ31" i="362"/>
  <c r="AI31" i="362"/>
  <c r="AG50" i="360"/>
  <c r="AI26" i="362"/>
  <c r="AJ26" i="362"/>
  <c r="AI24" i="360"/>
  <c r="AJ24" i="360"/>
  <c r="AI27" i="360"/>
  <c r="AJ27" i="360"/>
  <c r="AJ41" i="360"/>
  <c r="AI41" i="360"/>
  <c r="AI53" i="362"/>
  <c r="AJ53" i="362"/>
  <c r="AJ67" i="361"/>
  <c r="AI67" i="361"/>
  <c r="AJ72" i="360"/>
  <c r="AI72" i="360"/>
  <c r="AI31" i="360"/>
  <c r="AJ31" i="360"/>
  <c r="AG32" i="360"/>
  <c r="AJ11" i="359"/>
  <c r="AI11" i="359"/>
  <c r="AI53" i="361"/>
  <c r="AJ53" i="361"/>
  <c r="AJ45" i="362"/>
  <c r="AI45" i="362"/>
  <c r="AJ62" i="362"/>
  <c r="AI62" i="362"/>
  <c r="AI53" i="359"/>
  <c r="AJ53" i="359"/>
  <c r="AI27" i="359"/>
  <c r="AJ27" i="359"/>
  <c r="AG76" i="362"/>
  <c r="AJ66" i="362"/>
  <c r="AI66" i="362"/>
  <c r="AJ56" i="361"/>
  <c r="AI56" i="361"/>
  <c r="AJ49" i="361"/>
  <c r="AI49" i="361"/>
  <c r="AJ22" i="362"/>
  <c r="AI22" i="362"/>
  <c r="AJ39" i="360"/>
  <c r="AI39" i="360"/>
  <c r="AJ56" i="359"/>
  <c r="AI56" i="359"/>
  <c r="AG40" i="361"/>
  <c r="AI69" i="362"/>
  <c r="AJ69" i="362"/>
  <c r="AJ43" i="361"/>
  <c r="AI43" i="361"/>
  <c r="AI43" i="360"/>
  <c r="AJ43" i="360"/>
  <c r="AI55" i="361"/>
  <c r="AJ55" i="361"/>
  <c r="AG18" i="360"/>
  <c r="AG66" i="360"/>
  <c r="AE76" i="360"/>
  <c r="AJ19" i="359"/>
  <c r="AI19" i="359"/>
  <c r="AJ25" i="362"/>
  <c r="AI25" i="362"/>
  <c r="C11" i="362"/>
  <c r="AI29" i="362"/>
  <c r="AJ29" i="362"/>
  <c r="AG45" i="361"/>
  <c r="AG48" i="359"/>
  <c r="AI15" i="359"/>
  <c r="AJ15" i="359"/>
  <c r="AG67" i="359"/>
  <c r="AE76" i="359"/>
  <c r="AJ12" i="358"/>
  <c r="AI12" i="358"/>
  <c r="AJ44" i="358"/>
  <c r="AI44" i="358"/>
  <c r="AI11" i="357"/>
  <c r="AJ11" i="357"/>
  <c r="AG36" i="357"/>
  <c r="AJ35" i="358"/>
  <c r="AI35" i="358"/>
  <c r="AI20" i="358"/>
  <c r="AJ20" i="358"/>
  <c r="AJ53" i="358"/>
  <c r="AI53" i="358"/>
  <c r="AI42" i="358"/>
  <c r="AJ42" i="358"/>
  <c r="AJ71" i="358"/>
  <c r="AI71" i="358"/>
  <c r="AJ68" i="358"/>
  <c r="AI68" i="358"/>
  <c r="C17" i="357"/>
  <c r="C19" i="357"/>
  <c r="AI54" i="358"/>
  <c r="AJ54" i="358"/>
  <c r="AI26" i="358"/>
  <c r="AJ26" i="358"/>
  <c r="AJ12" i="357"/>
  <c r="AI12" i="357"/>
  <c r="AJ57" i="358"/>
  <c r="AI57" i="358"/>
  <c r="AJ49" i="358"/>
  <c r="AI49" i="358"/>
  <c r="AJ34" i="358"/>
  <c r="AI34" i="358"/>
  <c r="AJ28" i="358"/>
  <c r="AI28" i="358"/>
  <c r="AJ23" i="358"/>
  <c r="AI23" i="358"/>
  <c r="AJ58" i="358"/>
  <c r="AI58" i="358"/>
  <c r="AJ74" i="358"/>
  <c r="AI74" i="358"/>
  <c r="AJ22" i="358"/>
  <c r="AI22" i="358"/>
  <c r="C17" i="358"/>
  <c r="C19" i="358"/>
  <c r="AJ19" i="358"/>
  <c r="AI19" i="358"/>
  <c r="AI19" i="357"/>
  <c r="AJ19" i="357"/>
  <c r="AJ67" i="357"/>
  <c r="AI67" i="357"/>
  <c r="AJ75" i="358"/>
  <c r="AI75" i="358"/>
  <c r="AI21" i="357"/>
  <c r="AJ21" i="357"/>
  <c r="AG75" i="357"/>
  <c r="AJ67" i="358"/>
  <c r="AI67" i="358"/>
  <c r="AG72" i="357"/>
  <c r="AE63" i="358"/>
  <c r="AJ20" i="357"/>
  <c r="AI20" i="357"/>
  <c r="AI44" i="357"/>
  <c r="AJ44" i="357"/>
  <c r="AJ30" i="358"/>
  <c r="AI30" i="358"/>
  <c r="AJ73" i="358"/>
  <c r="AI73" i="358"/>
  <c r="AJ9" i="357"/>
  <c r="AI9" i="357"/>
  <c r="AJ23" i="357"/>
  <c r="AI23" i="357"/>
  <c r="AJ72" i="358"/>
  <c r="AI72" i="358"/>
  <c r="AJ24" i="357"/>
  <c r="AI24" i="357"/>
  <c r="AJ43" i="358"/>
  <c r="AI43" i="358"/>
  <c r="AJ46" i="357"/>
  <c r="AI46" i="357"/>
  <c r="AI14" i="358"/>
  <c r="AJ14" i="358"/>
  <c r="AJ11" i="358"/>
  <c r="AI11" i="358"/>
  <c r="AJ16" i="358"/>
  <c r="AI16" i="358"/>
  <c r="AI69" i="357"/>
  <c r="AJ69" i="357"/>
  <c r="AJ29" i="357"/>
  <c r="AI29" i="357"/>
  <c r="AG66" i="357"/>
  <c r="AE76" i="357"/>
  <c r="AJ10" i="358"/>
  <c r="AI10" i="358"/>
  <c r="AI24" i="358"/>
  <c r="AJ24" i="358"/>
  <c r="AJ69" i="358"/>
  <c r="AI69" i="358"/>
  <c r="AJ61" i="357"/>
  <c r="AI61" i="357"/>
  <c r="AG66" i="358"/>
  <c r="AE76" i="358"/>
  <c r="AJ21" i="358"/>
  <c r="AI21" i="358"/>
  <c r="AI50" i="357"/>
  <c r="AJ50" i="357"/>
  <c r="AJ41" i="357"/>
  <c r="AI41" i="357"/>
  <c r="AJ9" i="358"/>
  <c r="AI9" i="358"/>
  <c r="AG8" i="358"/>
  <c r="AE36" i="358"/>
  <c r="AG59" i="358"/>
  <c r="AG54" i="357"/>
  <c r="AG58" i="357"/>
  <c r="AJ70" i="358"/>
  <c r="AI70" i="358"/>
  <c r="AI46" i="358"/>
  <c r="AJ46" i="358"/>
  <c r="AJ13" i="358"/>
  <c r="AI13" i="358"/>
  <c r="AG32" i="358"/>
  <c r="AJ61" i="358"/>
  <c r="AI61" i="358"/>
  <c r="AJ18" i="358"/>
  <c r="AI18" i="358"/>
  <c r="AJ31" i="358"/>
  <c r="AI31" i="358"/>
  <c r="AI25" i="357"/>
  <c r="AJ25" i="357"/>
  <c r="AG62" i="358"/>
  <c r="AJ47" i="358"/>
  <c r="AI47" i="358"/>
  <c r="AI43" i="357"/>
  <c r="AJ43" i="357"/>
  <c r="AJ41" i="358"/>
  <c r="AI41" i="358"/>
  <c r="AI33" i="358"/>
  <c r="AJ33" i="358"/>
  <c r="AJ14" i="357"/>
  <c r="AI14" i="357"/>
  <c r="AJ28" i="357"/>
  <c r="AI28" i="357"/>
  <c r="AJ45" i="358"/>
  <c r="AI45" i="358"/>
  <c r="AJ50" i="358"/>
  <c r="AI50" i="358"/>
  <c r="AJ25" i="358"/>
  <c r="AI25" i="358"/>
  <c r="AJ35" i="357"/>
  <c r="AI35" i="357"/>
  <c r="AG55" i="358"/>
  <c r="AI31" i="357"/>
  <c r="AJ31" i="357"/>
  <c r="AJ27" i="358"/>
  <c r="AI27" i="358"/>
  <c r="AG51" i="358"/>
  <c r="AJ42" i="357"/>
  <c r="AI42" i="357"/>
  <c r="AI48" i="357"/>
  <c r="AJ48" i="357"/>
  <c r="AG60" i="358"/>
  <c r="AE36" i="357"/>
  <c r="AJ39" i="357"/>
  <c r="AI39" i="357"/>
  <c r="AG39" i="358"/>
  <c r="AX13" i="249" l="1"/>
  <c r="AW13" i="249" s="1"/>
  <c r="AE4" i="345"/>
  <c r="AG63" i="384"/>
  <c r="C13" i="383"/>
  <c r="C15" i="383" s="1"/>
  <c r="C9" i="384"/>
  <c r="C13" i="384" s="1"/>
  <c r="C15" i="384" s="1"/>
  <c r="AR33" i="249" s="1"/>
  <c r="AJ10" i="381"/>
  <c r="AI10" i="381"/>
  <c r="AJ11" i="381"/>
  <c r="AI11" i="381"/>
  <c r="AI20" i="381"/>
  <c r="AJ20" i="381"/>
  <c r="AJ22" i="381"/>
  <c r="AI22" i="381"/>
  <c r="AI26" i="381"/>
  <c r="AJ26" i="381"/>
  <c r="AJ27" i="381"/>
  <c r="AI27" i="381"/>
  <c r="AJ28" i="381"/>
  <c r="AI28" i="381"/>
  <c r="AJ30" i="381"/>
  <c r="AI30" i="381"/>
  <c r="AI35" i="381"/>
  <c r="AJ35" i="381"/>
  <c r="AI50" i="381"/>
  <c r="AJ50" i="381"/>
  <c r="AJ75" i="381"/>
  <c r="AI75" i="381"/>
  <c r="AR28" i="249"/>
  <c r="C17" i="379"/>
  <c r="AS28" i="249" s="1"/>
  <c r="C19" i="379"/>
  <c r="AU28" i="249" s="1"/>
  <c r="AJ22" i="379"/>
  <c r="AI22" i="379"/>
  <c r="AG39" i="379"/>
  <c r="AE63" i="379"/>
  <c r="AJ40" i="379"/>
  <c r="AI40" i="379"/>
  <c r="AJ41" i="379"/>
  <c r="AI41" i="379"/>
  <c r="AJ48" i="379"/>
  <c r="AI48" i="379"/>
  <c r="AJ59" i="379"/>
  <c r="AI59" i="379"/>
  <c r="AI74" i="379"/>
  <c r="AJ74" i="379"/>
  <c r="AE77" i="378"/>
  <c r="C13" i="378"/>
  <c r="C15" i="378" s="1"/>
  <c r="AR27" i="249" s="1"/>
  <c r="AJ11" i="378"/>
  <c r="AI11" i="378"/>
  <c r="AJ15" i="378"/>
  <c r="AI15" i="378"/>
  <c r="AJ16" i="378"/>
  <c r="AI16" i="378"/>
  <c r="AJ17" i="378"/>
  <c r="AI17" i="378"/>
  <c r="AJ19" i="378"/>
  <c r="AI19" i="378"/>
  <c r="AJ20" i="378"/>
  <c r="AI20" i="378"/>
  <c r="AJ21" i="378"/>
  <c r="AI21" i="378"/>
  <c r="AJ22" i="378"/>
  <c r="AI22" i="378"/>
  <c r="AI24" i="378"/>
  <c r="AJ24" i="378"/>
  <c r="AJ29" i="378"/>
  <c r="AI29" i="378"/>
  <c r="AJ31" i="378"/>
  <c r="AI31" i="378"/>
  <c r="AJ35" i="378"/>
  <c r="AI35" i="378"/>
  <c r="AI40" i="378"/>
  <c r="AJ40" i="378"/>
  <c r="AI50" i="378"/>
  <c r="AJ50" i="378"/>
  <c r="AJ52" i="378"/>
  <c r="AI52" i="378"/>
  <c r="AI54" i="378"/>
  <c r="AJ54" i="378"/>
  <c r="AJ55" i="378"/>
  <c r="AI55" i="378"/>
  <c r="AI66" i="378"/>
  <c r="AJ66" i="378"/>
  <c r="AI69" i="378"/>
  <c r="AJ69" i="378"/>
  <c r="AI72" i="378"/>
  <c r="AJ72" i="378"/>
  <c r="AI75" i="378"/>
  <c r="AJ75" i="378"/>
  <c r="C13" i="376"/>
  <c r="C15" i="376" s="1"/>
  <c r="AR25" i="249" s="1"/>
  <c r="C9" i="377"/>
  <c r="C13" i="377" s="1"/>
  <c r="C15" i="377" s="1"/>
  <c r="AR26" i="249" s="1"/>
  <c r="AE77" i="377"/>
  <c r="C13" i="373"/>
  <c r="C15" i="373" s="1"/>
  <c r="AR22" i="249" s="1"/>
  <c r="C9" i="374"/>
  <c r="C13" i="374" s="1"/>
  <c r="C15" i="374" s="1"/>
  <c r="AJ15" i="371"/>
  <c r="AI15" i="371"/>
  <c r="AI16" i="371"/>
  <c r="AJ16" i="371"/>
  <c r="AJ17" i="371"/>
  <c r="AI17" i="371"/>
  <c r="AI19" i="371"/>
  <c r="AJ19" i="371"/>
  <c r="AJ21" i="371"/>
  <c r="AI21" i="371"/>
  <c r="AI27" i="371"/>
  <c r="AJ27" i="371"/>
  <c r="AJ28" i="371"/>
  <c r="AI28" i="371"/>
  <c r="AJ31" i="371"/>
  <c r="AI31" i="371"/>
  <c r="AJ35" i="371"/>
  <c r="AI35" i="371"/>
  <c r="AJ40" i="371"/>
  <c r="AI40" i="371"/>
  <c r="AI41" i="371"/>
  <c r="AJ41" i="371"/>
  <c r="AJ49" i="371"/>
  <c r="AI49" i="371"/>
  <c r="AJ50" i="371"/>
  <c r="AI50" i="371"/>
  <c r="AJ53" i="371"/>
  <c r="AI53" i="371"/>
  <c r="AJ54" i="371"/>
  <c r="AI54" i="371"/>
  <c r="AE76" i="371"/>
  <c r="AE77" i="371" s="1"/>
  <c r="AG66" i="371"/>
  <c r="AJ68" i="371"/>
  <c r="AI68" i="371"/>
  <c r="AJ71" i="371"/>
  <c r="AI71" i="371"/>
  <c r="C13" i="369"/>
  <c r="C15" i="369" s="1"/>
  <c r="AR18" i="249" s="1"/>
  <c r="C9" i="370"/>
  <c r="C13" i="370" s="1"/>
  <c r="C15" i="370" s="1"/>
  <c r="AR19" i="249" s="1"/>
  <c r="AJ12" i="370"/>
  <c r="AI12" i="370"/>
  <c r="AJ15" i="370"/>
  <c r="AI15" i="370"/>
  <c r="AJ16" i="370"/>
  <c r="AI16" i="370"/>
  <c r="AJ20" i="370"/>
  <c r="AI20" i="370"/>
  <c r="AJ28" i="370"/>
  <c r="AI28" i="370"/>
  <c r="AJ29" i="370"/>
  <c r="AI29" i="370"/>
  <c r="AJ39" i="370"/>
  <c r="AI39" i="370"/>
  <c r="AJ49" i="370"/>
  <c r="AI49" i="370"/>
  <c r="AJ52" i="370"/>
  <c r="AI52" i="370"/>
  <c r="AJ53" i="370"/>
  <c r="AI53" i="370"/>
  <c r="AJ56" i="370"/>
  <c r="AI56" i="370"/>
  <c r="AJ70" i="370"/>
  <c r="AI70" i="370"/>
  <c r="AJ74" i="370"/>
  <c r="AI74" i="370"/>
  <c r="AE77" i="368"/>
  <c r="AE77" i="367"/>
  <c r="AE77" i="366"/>
  <c r="C13" i="364"/>
  <c r="C15" i="364" s="1"/>
  <c r="AR13" i="249" s="1"/>
  <c r="C9" i="365"/>
  <c r="C13" i="365" s="1"/>
  <c r="C15" i="365" s="1"/>
  <c r="AR14" i="249" s="1"/>
  <c r="C13" i="362"/>
  <c r="C15" i="362" s="1"/>
  <c r="C9" i="363"/>
  <c r="C13" i="363" s="1"/>
  <c r="C15" i="363" s="1"/>
  <c r="AG36" i="361"/>
  <c r="AI11" i="361"/>
  <c r="AJ11" i="361"/>
  <c r="AI12" i="361"/>
  <c r="AJ12" i="361"/>
  <c r="AI15" i="361"/>
  <c r="AJ15" i="361"/>
  <c r="AI16" i="361"/>
  <c r="AJ16" i="361"/>
  <c r="AI18" i="361"/>
  <c r="AJ18" i="361"/>
  <c r="AJ23" i="361"/>
  <c r="AI23" i="361"/>
  <c r="AJ24" i="361"/>
  <c r="AI24" i="361"/>
  <c r="AI25" i="361"/>
  <c r="AJ25" i="361"/>
  <c r="AJ26" i="361"/>
  <c r="AI26" i="361"/>
  <c r="AJ30" i="361"/>
  <c r="AI30" i="361"/>
  <c r="AI31" i="361"/>
  <c r="AJ31" i="361"/>
  <c r="AJ32" i="361"/>
  <c r="AI32" i="361"/>
  <c r="AJ33" i="361"/>
  <c r="AI33" i="361"/>
  <c r="AJ42" i="361"/>
  <c r="AI42" i="361"/>
  <c r="AI44" i="361"/>
  <c r="AJ44" i="361"/>
  <c r="AJ46" i="361"/>
  <c r="AI46" i="361"/>
  <c r="AI47" i="361"/>
  <c r="AJ47" i="361"/>
  <c r="AI50" i="361"/>
  <c r="AJ50" i="361"/>
  <c r="AI51" i="361"/>
  <c r="AJ51" i="361"/>
  <c r="AJ52" i="361"/>
  <c r="AI52" i="361"/>
  <c r="AI58" i="361"/>
  <c r="AJ58" i="361"/>
  <c r="AI59" i="361"/>
  <c r="AJ59" i="361"/>
  <c r="AI60" i="361"/>
  <c r="AJ60" i="361"/>
  <c r="AI68" i="361"/>
  <c r="AJ68" i="361"/>
  <c r="AI71" i="361"/>
  <c r="AJ71" i="361"/>
  <c r="AI72" i="361"/>
  <c r="AJ72" i="361"/>
  <c r="AI74" i="361"/>
  <c r="AJ74" i="361"/>
  <c r="AI15" i="358"/>
  <c r="AJ15" i="358"/>
  <c r="AJ17" i="358"/>
  <c r="AI17" i="358"/>
  <c r="AI29" i="358"/>
  <c r="AJ29" i="358"/>
  <c r="AI40" i="358"/>
  <c r="AJ40" i="358"/>
  <c r="AJ48" i="358"/>
  <c r="AI48" i="358"/>
  <c r="AJ52" i="358"/>
  <c r="AI52" i="358"/>
  <c r="AJ56" i="358"/>
  <c r="AI56" i="358"/>
  <c r="C13" i="385"/>
  <c r="C15" i="385" s="1"/>
  <c r="AR34" i="249" s="1"/>
  <c r="AG36" i="359"/>
  <c r="AI35" i="359"/>
  <c r="AJ72" i="359"/>
  <c r="AE77" i="383"/>
  <c r="AG36" i="380"/>
  <c r="AE77" i="379"/>
  <c r="AG36" i="379"/>
  <c r="AI36" i="369"/>
  <c r="AG76" i="368"/>
  <c r="AI76" i="366"/>
  <c r="AG63" i="366"/>
  <c r="AE77" i="362"/>
  <c r="AG36" i="360"/>
  <c r="AE77" i="360"/>
  <c r="AI36" i="357"/>
  <c r="AJ49" i="385"/>
  <c r="AI49" i="385"/>
  <c r="AJ22" i="377"/>
  <c r="AI22" i="377"/>
  <c r="AI31" i="382"/>
  <c r="AJ31" i="382"/>
  <c r="AE77" i="372"/>
  <c r="AE77" i="382"/>
  <c r="AJ66" i="375"/>
  <c r="AI66" i="375"/>
  <c r="AG76" i="375"/>
  <c r="AG36" i="372"/>
  <c r="AJ8" i="372"/>
  <c r="AI8" i="372"/>
  <c r="AI29" i="383"/>
  <c r="AJ29" i="383"/>
  <c r="AJ60" i="376"/>
  <c r="AI60" i="376"/>
  <c r="AI39" i="375"/>
  <c r="AG63" i="375"/>
  <c r="AJ39" i="375"/>
  <c r="AJ61" i="378"/>
  <c r="AI61" i="378"/>
  <c r="AJ48" i="378"/>
  <c r="AI48" i="378"/>
  <c r="AJ24" i="384"/>
  <c r="AI24" i="384"/>
  <c r="AJ46" i="381"/>
  <c r="AI46" i="381"/>
  <c r="AJ32" i="380"/>
  <c r="AI32" i="380"/>
  <c r="AG63" i="374"/>
  <c r="AI39" i="374"/>
  <c r="AJ39" i="374"/>
  <c r="AJ58" i="382"/>
  <c r="AI58" i="382"/>
  <c r="AJ47" i="384"/>
  <c r="AI47" i="384"/>
  <c r="AG63" i="378"/>
  <c r="AI18" i="381"/>
  <c r="AJ18" i="381"/>
  <c r="AJ18" i="383"/>
  <c r="AI18" i="383"/>
  <c r="AJ51" i="374"/>
  <c r="AI51" i="374"/>
  <c r="AI8" i="371"/>
  <c r="AG36" i="371"/>
  <c r="AJ8" i="371"/>
  <c r="C19" i="373"/>
  <c r="AU22" i="249" s="1"/>
  <c r="C17" i="373"/>
  <c r="AS22" i="249" s="1"/>
  <c r="AJ13" i="374"/>
  <c r="AI13" i="374"/>
  <c r="AJ8" i="376"/>
  <c r="AG36" i="376"/>
  <c r="AI8" i="376"/>
  <c r="AI61" i="379"/>
  <c r="AJ61" i="379"/>
  <c r="AJ44" i="373"/>
  <c r="AI44" i="373"/>
  <c r="AG63" i="379"/>
  <c r="AJ23" i="378"/>
  <c r="AI23" i="378"/>
  <c r="AI63" i="377"/>
  <c r="AI8" i="378"/>
  <c r="AJ8" i="378"/>
  <c r="AG36" i="378"/>
  <c r="AE77" i="380"/>
  <c r="AI34" i="381"/>
  <c r="AJ34" i="381"/>
  <c r="AJ23" i="377"/>
  <c r="AI23" i="377"/>
  <c r="AG63" i="373"/>
  <c r="AJ39" i="373"/>
  <c r="AI39" i="373"/>
  <c r="AJ14" i="379"/>
  <c r="AI14" i="379"/>
  <c r="AJ66" i="376"/>
  <c r="AI66" i="376"/>
  <c r="AG76" i="376"/>
  <c r="AJ74" i="375"/>
  <c r="AI74" i="375"/>
  <c r="AI73" i="384"/>
  <c r="AJ73" i="384"/>
  <c r="AJ39" i="380"/>
  <c r="AI39" i="380"/>
  <c r="AI63" i="380" s="1"/>
  <c r="AG63" i="380"/>
  <c r="AI69" i="383"/>
  <c r="AJ69" i="383"/>
  <c r="AJ15" i="376"/>
  <c r="AI15" i="376"/>
  <c r="AJ32" i="384"/>
  <c r="AI32" i="384"/>
  <c r="AI41" i="384"/>
  <c r="AJ41" i="384"/>
  <c r="AJ62" i="376"/>
  <c r="AI62" i="376"/>
  <c r="AJ50" i="382"/>
  <c r="AI50" i="382"/>
  <c r="AG63" i="371"/>
  <c r="AJ39" i="371"/>
  <c r="AI39" i="371"/>
  <c r="AI63" i="371" s="1"/>
  <c r="AG36" i="382"/>
  <c r="C19" i="376"/>
  <c r="AU25" i="249" s="1"/>
  <c r="C17" i="376"/>
  <c r="AS25" i="249" s="1"/>
  <c r="AI29" i="384"/>
  <c r="AJ29" i="384"/>
  <c r="AJ58" i="375"/>
  <c r="AI58" i="375"/>
  <c r="C19" i="384"/>
  <c r="AU33" i="249" s="1"/>
  <c r="C17" i="384"/>
  <c r="AS33" i="249" s="1"/>
  <c r="AJ41" i="385"/>
  <c r="AI41" i="385"/>
  <c r="AJ17" i="380"/>
  <c r="AI17" i="380"/>
  <c r="AG36" i="377"/>
  <c r="AG36" i="374"/>
  <c r="AJ8" i="374"/>
  <c r="AI8" i="374"/>
  <c r="AI76" i="374"/>
  <c r="AJ34" i="374"/>
  <c r="AI34" i="374"/>
  <c r="AJ60" i="374"/>
  <c r="AI60" i="374"/>
  <c r="AJ66" i="382"/>
  <c r="AI66" i="382"/>
  <c r="AI76" i="382" s="1"/>
  <c r="AG76" i="382"/>
  <c r="AI53" i="384"/>
  <c r="AJ53" i="384"/>
  <c r="AI36" i="382"/>
  <c r="AJ34" i="383"/>
  <c r="AI34" i="383"/>
  <c r="AG36" i="383"/>
  <c r="AI8" i="383"/>
  <c r="AJ8" i="383"/>
  <c r="AJ31" i="374"/>
  <c r="AI31" i="374"/>
  <c r="AI36" i="377"/>
  <c r="AE77" i="374"/>
  <c r="AJ71" i="383"/>
  <c r="AI71" i="383"/>
  <c r="AG63" i="381"/>
  <c r="AJ39" i="381"/>
  <c r="AI39" i="381"/>
  <c r="AJ66" i="384"/>
  <c r="AI66" i="384"/>
  <c r="AG76" i="384"/>
  <c r="AI26" i="383"/>
  <c r="AJ26" i="383"/>
  <c r="AI76" i="380"/>
  <c r="AE77" i="385"/>
  <c r="AI16" i="385"/>
  <c r="AJ16" i="385"/>
  <c r="AI31" i="375"/>
  <c r="AJ31" i="375"/>
  <c r="AJ45" i="378"/>
  <c r="AI45" i="378"/>
  <c r="AE77" i="384"/>
  <c r="AJ42" i="372"/>
  <c r="AI42" i="372"/>
  <c r="AI63" i="372" s="1"/>
  <c r="AJ73" i="379"/>
  <c r="AI73" i="379"/>
  <c r="AI76" i="379" s="1"/>
  <c r="AI67" i="381"/>
  <c r="AI76" i="381" s="1"/>
  <c r="AJ67" i="381"/>
  <c r="AI26" i="384"/>
  <c r="AJ26" i="384"/>
  <c r="AI14" i="373"/>
  <c r="AJ14" i="373"/>
  <c r="AI57" i="373"/>
  <c r="AJ57" i="373"/>
  <c r="AJ23" i="372"/>
  <c r="AI23" i="372"/>
  <c r="AJ73" i="376"/>
  <c r="AI73" i="376"/>
  <c r="AE77" i="375"/>
  <c r="AJ45" i="379"/>
  <c r="AI45" i="379"/>
  <c r="AJ66" i="373"/>
  <c r="AI66" i="373"/>
  <c r="AI76" i="373" s="1"/>
  <c r="AG76" i="373"/>
  <c r="AE77" i="381"/>
  <c r="AI42" i="383"/>
  <c r="AJ42" i="383"/>
  <c r="AJ21" i="374"/>
  <c r="AI21" i="374"/>
  <c r="AG36" i="384"/>
  <c r="AJ8" i="384"/>
  <c r="AI8" i="384"/>
  <c r="AJ41" i="375"/>
  <c r="AI41" i="375"/>
  <c r="AI23" i="384"/>
  <c r="AJ23" i="384"/>
  <c r="C17" i="378"/>
  <c r="AS27" i="249" s="1"/>
  <c r="C19" i="378"/>
  <c r="AU27" i="249" s="1"/>
  <c r="AJ57" i="382"/>
  <c r="AI57" i="382"/>
  <c r="AG36" i="373"/>
  <c r="AJ8" i="373"/>
  <c r="AI8" i="373"/>
  <c r="AJ28" i="375"/>
  <c r="AI28" i="375"/>
  <c r="C17" i="377"/>
  <c r="AS26" i="249" s="1"/>
  <c r="C19" i="377"/>
  <c r="AU26" i="249" s="1"/>
  <c r="AJ67" i="372"/>
  <c r="AI67" i="372"/>
  <c r="AI76" i="372" s="1"/>
  <c r="AG76" i="372"/>
  <c r="AI76" i="385"/>
  <c r="AJ9" i="379"/>
  <c r="AI9" i="379"/>
  <c r="AJ26" i="379"/>
  <c r="AI26" i="379"/>
  <c r="AG36" i="381"/>
  <c r="AI8" i="381"/>
  <c r="AX30" i="249" s="1"/>
  <c r="AW30" i="249" s="1"/>
  <c r="AJ8" i="381"/>
  <c r="C17" i="385"/>
  <c r="AS34" i="249" s="1"/>
  <c r="C19" i="385"/>
  <c r="AU34" i="249" s="1"/>
  <c r="AJ67" i="378"/>
  <c r="AI67" i="378"/>
  <c r="AI76" i="378" s="1"/>
  <c r="AG76" i="378"/>
  <c r="AJ53" i="382"/>
  <c r="AI53" i="382"/>
  <c r="AI63" i="382" s="1"/>
  <c r="AJ67" i="377"/>
  <c r="AI67" i="377"/>
  <c r="AI76" i="377" s="1"/>
  <c r="AJ14" i="380"/>
  <c r="AI14" i="380"/>
  <c r="AJ75" i="383"/>
  <c r="AI75" i="383"/>
  <c r="AG63" i="372"/>
  <c r="AJ27" i="379"/>
  <c r="AI27" i="379"/>
  <c r="AI13" i="384"/>
  <c r="AJ13" i="384"/>
  <c r="AJ17" i="375"/>
  <c r="AI17" i="375"/>
  <c r="AJ42" i="376"/>
  <c r="AI42" i="376"/>
  <c r="AG63" i="376"/>
  <c r="AJ16" i="379"/>
  <c r="AI16" i="379"/>
  <c r="AI54" i="385"/>
  <c r="AJ54" i="385"/>
  <c r="AE77" i="373"/>
  <c r="AJ15" i="379"/>
  <c r="AI15" i="379"/>
  <c r="AG76" i="383"/>
  <c r="AI9" i="373"/>
  <c r="AJ9" i="373"/>
  <c r="AG63" i="383"/>
  <c r="AI39" i="383"/>
  <c r="AI63" i="383" s="1"/>
  <c r="AJ39" i="383"/>
  <c r="AG63" i="385"/>
  <c r="AJ39" i="385"/>
  <c r="AI39" i="385"/>
  <c r="AJ20" i="376"/>
  <c r="AI20" i="376"/>
  <c r="AG63" i="382"/>
  <c r="AJ12" i="364"/>
  <c r="AI12" i="364"/>
  <c r="AJ13" i="367"/>
  <c r="AI13" i="367"/>
  <c r="AJ18" i="365"/>
  <c r="AI18" i="365"/>
  <c r="AI41" i="369"/>
  <c r="AJ41" i="369"/>
  <c r="AJ45" i="369"/>
  <c r="AI45" i="369"/>
  <c r="AJ35" i="363"/>
  <c r="AI35" i="363"/>
  <c r="AI26" i="368"/>
  <c r="AJ26" i="368"/>
  <c r="AI74" i="367"/>
  <c r="AJ74" i="367"/>
  <c r="AJ61" i="368"/>
  <c r="AI61" i="368"/>
  <c r="AJ49" i="365"/>
  <c r="AI49" i="365"/>
  <c r="AI8" i="368"/>
  <c r="AJ8" i="368"/>
  <c r="AG36" i="368"/>
  <c r="AJ73" i="365"/>
  <c r="AI73" i="365"/>
  <c r="AJ55" i="365"/>
  <c r="AI55" i="365"/>
  <c r="AI63" i="365" s="1"/>
  <c r="AJ31" i="368"/>
  <c r="AI31" i="368"/>
  <c r="AJ40" i="369"/>
  <c r="AI40" i="369"/>
  <c r="AJ49" i="369"/>
  <c r="AI49" i="369"/>
  <c r="AJ43" i="366"/>
  <c r="AI43" i="366"/>
  <c r="AI44" i="369"/>
  <c r="AJ44" i="369"/>
  <c r="AG63" i="369"/>
  <c r="AG76" i="365"/>
  <c r="AI66" i="365"/>
  <c r="AJ66" i="365"/>
  <c r="AJ57" i="369"/>
  <c r="AI57" i="369"/>
  <c r="AI21" i="370"/>
  <c r="AJ21" i="370"/>
  <c r="AJ25" i="367"/>
  <c r="AI25" i="367"/>
  <c r="AJ73" i="368"/>
  <c r="AI73" i="368"/>
  <c r="AJ18" i="367"/>
  <c r="AI18" i="367"/>
  <c r="AI60" i="367"/>
  <c r="AJ60" i="367"/>
  <c r="AJ70" i="368"/>
  <c r="AI70" i="368"/>
  <c r="AJ73" i="363"/>
  <c r="AI73" i="363"/>
  <c r="AI27" i="366"/>
  <c r="AJ27" i="366"/>
  <c r="AJ22" i="366"/>
  <c r="AI22" i="366"/>
  <c r="AJ46" i="369"/>
  <c r="AI46" i="369"/>
  <c r="AJ8" i="363"/>
  <c r="AI8" i="363"/>
  <c r="AG36" i="363"/>
  <c r="AI63" i="368"/>
  <c r="AJ18" i="370"/>
  <c r="AI18" i="370"/>
  <c r="AI36" i="364"/>
  <c r="AI15" i="368"/>
  <c r="AJ15" i="368"/>
  <c r="AG76" i="363"/>
  <c r="AJ66" i="363"/>
  <c r="AI66" i="363"/>
  <c r="AI76" i="370"/>
  <c r="AG63" i="364"/>
  <c r="AJ39" i="364"/>
  <c r="AI39" i="364"/>
  <c r="AI63" i="364" s="1"/>
  <c r="AJ27" i="365"/>
  <c r="AI27" i="365"/>
  <c r="AJ9" i="366"/>
  <c r="AI9" i="366"/>
  <c r="AG36" i="366"/>
  <c r="AE77" i="363"/>
  <c r="AG63" i="367"/>
  <c r="AJ39" i="367"/>
  <c r="AI39" i="367"/>
  <c r="AI9" i="363"/>
  <c r="AJ9" i="363"/>
  <c r="AG76" i="367"/>
  <c r="AJ66" i="367"/>
  <c r="AI66" i="367"/>
  <c r="AJ67" i="368"/>
  <c r="AI67" i="368"/>
  <c r="AI76" i="368" s="1"/>
  <c r="AJ23" i="363"/>
  <c r="AI23" i="363"/>
  <c r="AG36" i="364"/>
  <c r="AJ68" i="365"/>
  <c r="AI68" i="365"/>
  <c r="C19" i="364"/>
  <c r="AU13" i="249" s="1"/>
  <c r="C17" i="364"/>
  <c r="AS13" i="249" s="1"/>
  <c r="AJ34" i="365"/>
  <c r="AI34" i="365"/>
  <c r="AG36" i="367"/>
  <c r="AJ51" i="370"/>
  <c r="AI51" i="370"/>
  <c r="AG63" i="368"/>
  <c r="AE77" i="370"/>
  <c r="AJ43" i="370"/>
  <c r="AI43" i="370"/>
  <c r="AE77" i="365"/>
  <c r="AE77" i="369"/>
  <c r="AI72" i="369"/>
  <c r="AJ72" i="369"/>
  <c r="AG63" i="365"/>
  <c r="AJ35" i="367"/>
  <c r="AI35" i="367"/>
  <c r="AG36" i="365"/>
  <c r="AJ8" i="365"/>
  <c r="AI8" i="365"/>
  <c r="AJ11" i="365"/>
  <c r="AI11" i="365"/>
  <c r="AI50" i="366"/>
  <c r="AI63" i="366" s="1"/>
  <c r="AJ50" i="366"/>
  <c r="AJ70" i="363"/>
  <c r="AI70" i="363"/>
  <c r="AJ8" i="370"/>
  <c r="AI8" i="370"/>
  <c r="AX19" i="249" s="1"/>
  <c r="AG36" i="370"/>
  <c r="AJ30" i="365"/>
  <c r="AI30" i="365"/>
  <c r="C17" i="369"/>
  <c r="AS18" i="249" s="1"/>
  <c r="C19" i="369"/>
  <c r="AU18" i="249" s="1"/>
  <c r="AE77" i="364"/>
  <c r="AJ44" i="363"/>
  <c r="AI44" i="363"/>
  <c r="AI63" i="363" s="1"/>
  <c r="AI66" i="369"/>
  <c r="AJ66" i="369"/>
  <c r="AG76" i="369"/>
  <c r="AI9" i="362"/>
  <c r="AJ9" i="362"/>
  <c r="AJ48" i="359"/>
  <c r="AI48" i="359"/>
  <c r="AJ32" i="360"/>
  <c r="AI32" i="360"/>
  <c r="AI76" i="361"/>
  <c r="AG36" i="362"/>
  <c r="AJ45" i="361"/>
  <c r="AI45" i="361"/>
  <c r="AG63" i="359"/>
  <c r="C17" i="362"/>
  <c r="C19" i="362"/>
  <c r="AI24" i="362"/>
  <c r="AJ24" i="362"/>
  <c r="AJ60" i="362"/>
  <c r="AI60" i="362"/>
  <c r="AJ50" i="360"/>
  <c r="AI50" i="360"/>
  <c r="AI63" i="360" s="1"/>
  <c r="AJ69" i="360"/>
  <c r="AI69" i="360"/>
  <c r="AG63" i="361"/>
  <c r="AJ39" i="361"/>
  <c r="AI39" i="361"/>
  <c r="AE77" i="361"/>
  <c r="AJ39" i="362"/>
  <c r="AG63" i="362"/>
  <c r="AI39" i="362"/>
  <c r="AJ23" i="360"/>
  <c r="AI23" i="360"/>
  <c r="AI71" i="359"/>
  <c r="AJ71" i="359"/>
  <c r="AI40" i="361"/>
  <c r="AJ40" i="361"/>
  <c r="AJ16" i="362"/>
  <c r="AI16" i="362"/>
  <c r="AJ28" i="359"/>
  <c r="AI28" i="359"/>
  <c r="AI36" i="359" s="1"/>
  <c r="AJ59" i="362"/>
  <c r="AI59" i="362"/>
  <c r="AJ67" i="359"/>
  <c r="AI67" i="359"/>
  <c r="AG76" i="359"/>
  <c r="AI76" i="362"/>
  <c r="AI41" i="361"/>
  <c r="AJ41" i="361"/>
  <c r="AJ66" i="360"/>
  <c r="AG76" i="360"/>
  <c r="AI66" i="360"/>
  <c r="AI76" i="360" s="1"/>
  <c r="AJ27" i="362"/>
  <c r="AI27" i="362"/>
  <c r="AE77" i="359"/>
  <c r="AI19" i="361"/>
  <c r="AJ19" i="361"/>
  <c r="AI54" i="361"/>
  <c r="AJ54" i="361"/>
  <c r="AJ18" i="360"/>
  <c r="AI18" i="360"/>
  <c r="AG63" i="360"/>
  <c r="AJ14" i="361"/>
  <c r="AI14" i="361"/>
  <c r="AI36" i="361" s="1"/>
  <c r="AJ45" i="359"/>
  <c r="AI45" i="359"/>
  <c r="AI63" i="359" s="1"/>
  <c r="AJ59" i="358"/>
  <c r="AI59" i="358"/>
  <c r="AJ8" i="358"/>
  <c r="AI8" i="358"/>
  <c r="AG36" i="358"/>
  <c r="AJ60" i="358"/>
  <c r="AI60" i="358"/>
  <c r="AI72" i="357"/>
  <c r="AJ72" i="357"/>
  <c r="AE77" i="358"/>
  <c r="AJ39" i="358"/>
  <c r="AI39" i="358"/>
  <c r="AG63" i="358"/>
  <c r="AJ62" i="358"/>
  <c r="AI62" i="358"/>
  <c r="AI58" i="357"/>
  <c r="AJ58" i="357"/>
  <c r="AI75" i="357"/>
  <c r="AJ75" i="357"/>
  <c r="AI54" i="357"/>
  <c r="AJ54" i="357"/>
  <c r="AI66" i="357"/>
  <c r="AG76" i="357"/>
  <c r="AJ66" i="357"/>
  <c r="AJ32" i="358"/>
  <c r="AI32" i="358"/>
  <c r="AG76" i="358"/>
  <c r="AJ66" i="358"/>
  <c r="AI66" i="358"/>
  <c r="AI76" i="358" s="1"/>
  <c r="AG63" i="357"/>
  <c r="AJ55" i="358"/>
  <c r="AI55" i="358"/>
  <c r="AJ51" i="358"/>
  <c r="AI51" i="358"/>
  <c r="AE77" i="357"/>
  <c r="AX18" i="249" l="1"/>
  <c r="AW18" i="249" s="1"/>
  <c r="AX17" i="249"/>
  <c r="AX16" i="249"/>
  <c r="AX15" i="249"/>
  <c r="AX14" i="249"/>
  <c r="AE5" i="345"/>
  <c r="AH5" i="345" s="1"/>
  <c r="AH4" i="345"/>
  <c r="AI36" i="385"/>
  <c r="AX34" i="249"/>
  <c r="AW34" i="249" s="1"/>
  <c r="AX33" i="249"/>
  <c r="AW33" i="249" s="1"/>
  <c r="AR32" i="249"/>
  <c r="C19" i="383"/>
  <c r="AU32" i="249" s="1"/>
  <c r="C17" i="383"/>
  <c r="AS32" i="249" s="1"/>
  <c r="AX32" i="249"/>
  <c r="AW32" i="249" s="1"/>
  <c r="AX31" i="249"/>
  <c r="AW31" i="249" s="1"/>
  <c r="AI36" i="380"/>
  <c r="AE4" i="380" s="1"/>
  <c r="AX29" i="249"/>
  <c r="AW29" i="249" s="1"/>
  <c r="AJ39" i="379"/>
  <c r="AI39" i="379"/>
  <c r="AI36" i="378"/>
  <c r="AX27" i="249"/>
  <c r="AW27" i="249" s="1"/>
  <c r="AX26" i="249"/>
  <c r="AW26" i="249" s="1"/>
  <c r="AX25" i="249"/>
  <c r="AI36" i="375"/>
  <c r="AX24" i="249"/>
  <c r="AX23" i="249"/>
  <c r="AR23" i="249"/>
  <c r="C19" i="374"/>
  <c r="AU23" i="249" s="1"/>
  <c r="C17" i="374"/>
  <c r="AS23" i="249" s="1"/>
  <c r="AI36" i="371"/>
  <c r="AJ66" i="371"/>
  <c r="AI66" i="371"/>
  <c r="AX20" i="249" s="1"/>
  <c r="AW20" i="249" s="1"/>
  <c r="AG76" i="371"/>
  <c r="C17" i="370"/>
  <c r="AS19" i="249" s="1"/>
  <c r="C19" i="370"/>
  <c r="AU19" i="249" s="1"/>
  <c r="C19" i="365"/>
  <c r="AU14" i="249" s="1"/>
  <c r="C17" i="365"/>
  <c r="AS14" i="249" s="1"/>
  <c r="AE4" i="364"/>
  <c r="C19" i="363"/>
  <c r="C17" i="363"/>
  <c r="AI36" i="360"/>
  <c r="AX21" i="249"/>
  <c r="AI36" i="373"/>
  <c r="AX22" i="249"/>
  <c r="AI63" i="384"/>
  <c r="AI76" i="383"/>
  <c r="AI36" i="381"/>
  <c r="AI36" i="379"/>
  <c r="AI63" i="378"/>
  <c r="AI36" i="376"/>
  <c r="AI63" i="376"/>
  <c r="AI63" i="370"/>
  <c r="AI63" i="369"/>
  <c r="AI36" i="367"/>
  <c r="AI36" i="366"/>
  <c r="AI36" i="362"/>
  <c r="AI63" i="361"/>
  <c r="AE4" i="361" s="1"/>
  <c r="AE4" i="360"/>
  <c r="AI63" i="357"/>
  <c r="AH4" i="380"/>
  <c r="BL29" i="249" s="1"/>
  <c r="AE5" i="380"/>
  <c r="AH5" i="380" s="1"/>
  <c r="AE4" i="382"/>
  <c r="AI36" i="374"/>
  <c r="AI63" i="385"/>
  <c r="AE4" i="385" s="1"/>
  <c r="AI63" i="375"/>
  <c r="AE4" i="377"/>
  <c r="AE4" i="378"/>
  <c r="AI63" i="373"/>
  <c r="AE4" i="373"/>
  <c r="AI76" i="384"/>
  <c r="AI36" i="383"/>
  <c r="AE4" i="383" s="1"/>
  <c r="AI36" i="372"/>
  <c r="AE4" i="372" s="1"/>
  <c r="AI36" i="384"/>
  <c r="AE4" i="384" s="1"/>
  <c r="AI63" i="374"/>
  <c r="AI63" i="381"/>
  <c r="AE4" i="381" s="1"/>
  <c r="AI76" i="376"/>
  <c r="AE4" i="376"/>
  <c r="AI76" i="375"/>
  <c r="AE4" i="375" s="1"/>
  <c r="AI76" i="363"/>
  <c r="AE5" i="364"/>
  <c r="AH4" i="364"/>
  <c r="BL13" i="249" s="1"/>
  <c r="AI36" i="370"/>
  <c r="AI76" i="365"/>
  <c r="AI76" i="369"/>
  <c r="AE4" i="369" s="1"/>
  <c r="AE4" i="366"/>
  <c r="AH5" i="364"/>
  <c r="AI36" i="365"/>
  <c r="AI36" i="368"/>
  <c r="AE4" i="368" s="1"/>
  <c r="AI76" i="367"/>
  <c r="AI63" i="367"/>
  <c r="AE4" i="367" s="1"/>
  <c r="AI36" i="363"/>
  <c r="AE4" i="363" s="1"/>
  <c r="AI63" i="362"/>
  <c r="AE4" i="362" s="1"/>
  <c r="AE5" i="360"/>
  <c r="AH5" i="360" s="1"/>
  <c r="AH4" i="360"/>
  <c r="AI76" i="359"/>
  <c r="AE4" i="359" s="1"/>
  <c r="AI36" i="358"/>
  <c r="AI76" i="357"/>
  <c r="AE4" i="357" s="1"/>
  <c r="AI63" i="358"/>
  <c r="AW25" i="249" l="1"/>
  <c r="AW24" i="249"/>
  <c r="AW23" i="249"/>
  <c r="AW22" i="249"/>
  <c r="AW21" i="249"/>
  <c r="AE4" i="370"/>
  <c r="AW19" i="249"/>
  <c r="AW17" i="249"/>
  <c r="AW16" i="249"/>
  <c r="AW15" i="249"/>
  <c r="AW14" i="249"/>
  <c r="AX28" i="249"/>
  <c r="AW28" i="249" s="1"/>
  <c r="AI63" i="379"/>
  <c r="AE4" i="379" s="1"/>
  <c r="AI76" i="371"/>
  <c r="AE4" i="371" s="1"/>
  <c r="AE4" i="374"/>
  <c r="AE4" i="365"/>
  <c r="AE5" i="361"/>
  <c r="AH5" i="361" s="1"/>
  <c r="AH4" i="361"/>
  <c r="AE5" i="381"/>
  <c r="AH5" i="381" s="1"/>
  <c r="AH4" i="381"/>
  <c r="BL30" i="249" s="1"/>
  <c r="AE5" i="375"/>
  <c r="AH5" i="375" s="1"/>
  <c r="AH4" i="375"/>
  <c r="BL24" i="249" s="1"/>
  <c r="AE5" i="385"/>
  <c r="AH5" i="385" s="1"/>
  <c r="AH4" i="385"/>
  <c r="BL34" i="249" s="1"/>
  <c r="AE5" i="371"/>
  <c r="AH5" i="371" s="1"/>
  <c r="AH4" i="371"/>
  <c r="BL20" i="249" s="1"/>
  <c r="AH4" i="373"/>
  <c r="BL22" i="249" s="1"/>
  <c r="AE5" i="373"/>
  <c r="AH5" i="373" s="1"/>
  <c r="AE5" i="384"/>
  <c r="AH5" i="384" s="1"/>
  <c r="AH4" i="384"/>
  <c r="BL33" i="249" s="1"/>
  <c r="AE5" i="374"/>
  <c r="AH5" i="374" s="1"/>
  <c r="AH4" i="374"/>
  <c r="BL23" i="249" s="1"/>
  <c r="AE5" i="383"/>
  <c r="AH5" i="383" s="1"/>
  <c r="AH4" i="383"/>
  <c r="BL32" i="249" s="1"/>
  <c r="AE5" i="382"/>
  <c r="AH5" i="382" s="1"/>
  <c r="AH4" i="382"/>
  <c r="BL31" i="249" s="1"/>
  <c r="AE5" i="376"/>
  <c r="AH5" i="376" s="1"/>
  <c r="AH4" i="376"/>
  <c r="BL25" i="249" s="1"/>
  <c r="AE5" i="378"/>
  <c r="AH5" i="378" s="1"/>
  <c r="AH4" i="378"/>
  <c r="BL27" i="249" s="1"/>
  <c r="AE5" i="372"/>
  <c r="AH5" i="372" s="1"/>
  <c r="AH4" i="372"/>
  <c r="BL21" i="249" s="1"/>
  <c r="AE5" i="377"/>
  <c r="AH5" i="377" s="1"/>
  <c r="AH4" i="377"/>
  <c r="BL26" i="249" s="1"/>
  <c r="AE5" i="379"/>
  <c r="AH5" i="379" s="1"/>
  <c r="AH4" i="379"/>
  <c r="BL28" i="249" s="1"/>
  <c r="AE5" i="367"/>
  <c r="AH5" i="367" s="1"/>
  <c r="AH4" i="367"/>
  <c r="BL16" i="249" s="1"/>
  <c r="AE5" i="369"/>
  <c r="AH5" i="369" s="1"/>
  <c r="AH4" i="369"/>
  <c r="BL18" i="249" s="1"/>
  <c r="AE5" i="370"/>
  <c r="AH5" i="370" s="1"/>
  <c r="AH4" i="370"/>
  <c r="BL19" i="249" s="1"/>
  <c r="AE5" i="366"/>
  <c r="AH5" i="366" s="1"/>
  <c r="AH4" i="366"/>
  <c r="BL15" i="249" s="1"/>
  <c r="AE5" i="363"/>
  <c r="AH5" i="363" s="1"/>
  <c r="AH4" i="363"/>
  <c r="AE5" i="365"/>
  <c r="AH5" i="365" s="1"/>
  <c r="AH4" i="365"/>
  <c r="BL14" i="249" s="1"/>
  <c r="AE5" i="368"/>
  <c r="AH5" i="368" s="1"/>
  <c r="AH4" i="368"/>
  <c r="BL17" i="249" s="1"/>
  <c r="AE5" i="359"/>
  <c r="AH5" i="359" s="1"/>
  <c r="AH4" i="359"/>
  <c r="AE5" i="362"/>
  <c r="AH5" i="362" s="1"/>
  <c r="AH4" i="362"/>
  <c r="AE5" i="357"/>
  <c r="AH5" i="357" s="1"/>
  <c r="AH4" i="357"/>
  <c r="AE4" i="358"/>
  <c r="AE5" i="358" l="1"/>
  <c r="AH5" i="358" s="1"/>
  <c r="AH4" i="358"/>
  <c r="AZ4" i="249" l="1"/>
  <c r="B33" i="249" l="1"/>
  <c r="BN5" i="249" l="1"/>
  <c r="BQ20" i="249" s="1"/>
  <c r="AH67" i="282"/>
  <c r="AH68" i="282"/>
  <c r="AH69" i="282"/>
  <c r="AH70" i="282"/>
  <c r="AH71" i="282"/>
  <c r="AH72" i="282"/>
  <c r="AH73" i="282"/>
  <c r="AH74" i="282"/>
  <c r="AH75" i="282"/>
  <c r="AH66" i="282"/>
  <c r="AH41" i="282"/>
  <c r="AH42" i="282"/>
  <c r="AH43" i="282"/>
  <c r="AH45" i="282"/>
  <c r="AH46" i="282"/>
  <c r="AH47" i="282"/>
  <c r="AH48" i="282"/>
  <c r="AH49" i="282"/>
  <c r="AH50" i="282"/>
  <c r="AH51" i="282"/>
  <c r="AH52" i="282"/>
  <c r="AH53" i="282"/>
  <c r="AH54" i="282"/>
  <c r="AH55" i="282"/>
  <c r="AH56" i="282"/>
  <c r="AH57" i="282"/>
  <c r="AH58" i="282"/>
  <c r="AH59" i="282"/>
  <c r="AH60" i="282"/>
  <c r="AH61" i="282"/>
  <c r="AH62" i="282"/>
  <c r="Y61" i="282"/>
  <c r="Y62" i="282"/>
  <c r="Y63" i="282"/>
  <c r="Y64" i="282"/>
  <c r="Y65" i="282"/>
  <c r="Y66" i="282"/>
  <c r="Y67" i="282"/>
  <c r="Y68" i="282"/>
  <c r="Y69" i="282"/>
  <c r="Y60" i="282"/>
  <c r="Y37" i="282"/>
  <c r="Y38" i="282"/>
  <c r="Y39" i="282"/>
  <c r="Y40" i="282"/>
  <c r="Y41" i="282"/>
  <c r="Y42" i="282"/>
  <c r="Y43" i="282"/>
  <c r="Y44" i="282"/>
  <c r="Y45" i="282"/>
  <c r="Y46" i="282"/>
  <c r="Y47" i="282"/>
  <c r="Y48" i="282"/>
  <c r="Y49" i="282"/>
  <c r="Y50" i="282"/>
  <c r="Y51" i="282"/>
  <c r="Y52" i="282"/>
  <c r="Y53" i="282"/>
  <c r="Y54" i="282"/>
  <c r="Y55" i="282"/>
  <c r="Y56" i="282"/>
  <c r="Y57" i="282"/>
  <c r="Y58" i="282"/>
  <c r="Y59" i="282"/>
  <c r="Y36" i="282"/>
  <c r="Y9" i="282"/>
  <c r="Y11" i="282"/>
  <c r="Y12" i="282"/>
  <c r="Y13" i="282"/>
  <c r="Y14" i="282"/>
  <c r="Y15" i="282"/>
  <c r="Y16" i="282"/>
  <c r="Y17" i="282"/>
  <c r="Y18" i="282"/>
  <c r="Y19" i="282"/>
  <c r="Y20" i="282"/>
  <c r="Y21" i="282"/>
  <c r="Y22" i="282"/>
  <c r="Y23" i="282"/>
  <c r="Y24" i="282"/>
  <c r="Y25" i="282"/>
  <c r="Y26" i="282"/>
  <c r="Y27" i="282"/>
  <c r="Y28" i="282"/>
  <c r="Y29" i="282"/>
  <c r="Y30" i="282"/>
  <c r="Y31" i="282"/>
  <c r="Y32" i="282"/>
  <c r="Y33" i="282"/>
  <c r="Y34" i="282"/>
  <c r="Y35" i="282"/>
  <c r="Y70" i="282"/>
  <c r="Y71" i="282"/>
  <c r="Y72" i="282"/>
  <c r="Y73" i="282"/>
  <c r="Y74" i="282"/>
  <c r="Y75" i="282"/>
  <c r="Y76" i="282"/>
  <c r="Y77" i="282"/>
  <c r="Y78" i="282"/>
  <c r="Y8" i="282"/>
  <c r="AH9" i="282"/>
  <c r="AH11" i="282"/>
  <c r="AH13" i="282"/>
  <c r="AH14" i="282"/>
  <c r="AH15" i="282"/>
  <c r="AH16" i="282"/>
  <c r="AH17" i="282"/>
  <c r="AH18" i="282"/>
  <c r="AH19" i="282"/>
  <c r="AH20" i="282"/>
  <c r="AH21" i="282"/>
  <c r="AH22" i="282"/>
  <c r="AH23" i="282"/>
  <c r="AH24" i="282"/>
  <c r="AH25" i="282"/>
  <c r="AH26" i="282"/>
  <c r="AH27" i="282"/>
  <c r="AH28" i="282"/>
  <c r="AH29" i="282"/>
  <c r="AH30" i="282"/>
  <c r="AH31" i="282"/>
  <c r="AH32" i="282"/>
  <c r="AH33" i="282"/>
  <c r="AH34" i="282"/>
  <c r="AH35" i="282"/>
  <c r="AD67" i="282"/>
  <c r="AF67" i="282" s="1"/>
  <c r="AD68" i="282"/>
  <c r="AD69" i="282"/>
  <c r="AF69" i="282" s="1"/>
  <c r="AD70" i="282"/>
  <c r="AF70" i="282" s="1"/>
  <c r="AD71" i="282"/>
  <c r="AF71" i="282" s="1"/>
  <c r="AD72" i="282"/>
  <c r="AF72" i="282" s="1"/>
  <c r="AD73" i="282"/>
  <c r="AD74" i="282"/>
  <c r="AF74" i="282" s="1"/>
  <c r="AD75" i="282"/>
  <c r="AF75" i="282" s="1"/>
  <c r="AD66" i="282"/>
  <c r="AF66" i="282" s="1"/>
  <c r="AF40" i="282"/>
  <c r="AF41" i="282"/>
  <c r="AF42" i="282"/>
  <c r="AF43" i="282"/>
  <c r="AF44" i="282"/>
  <c r="AF45" i="282"/>
  <c r="AF46" i="282"/>
  <c r="AD49" i="282"/>
  <c r="AF49" i="282" s="1"/>
  <c r="AD50" i="282"/>
  <c r="AF50" i="282" s="1"/>
  <c r="AD51" i="282"/>
  <c r="AF51" i="282" s="1"/>
  <c r="AD52" i="282"/>
  <c r="AD53" i="282"/>
  <c r="AF53" i="282" s="1"/>
  <c r="AD54" i="282"/>
  <c r="AD55" i="282"/>
  <c r="AD56" i="282"/>
  <c r="AF56" i="282" s="1"/>
  <c r="AD57" i="282"/>
  <c r="AF57" i="282" s="1"/>
  <c r="AD58" i="282"/>
  <c r="AF58" i="282" s="1"/>
  <c r="AD59" i="282"/>
  <c r="AF59" i="282" s="1"/>
  <c r="AD60" i="282"/>
  <c r="AF60" i="282" s="1"/>
  <c r="AD61" i="282"/>
  <c r="AF61" i="282" s="1"/>
  <c r="AD62" i="282"/>
  <c r="AF62" i="282" s="1"/>
  <c r="AD9" i="282"/>
  <c r="AF9" i="282" s="1"/>
  <c r="AD11" i="282"/>
  <c r="AF11" i="282" s="1"/>
  <c r="AD12" i="282"/>
  <c r="AF12" i="282" s="1"/>
  <c r="AD13" i="282"/>
  <c r="AF13" i="282" s="1"/>
  <c r="AD14" i="282"/>
  <c r="AF14" i="282" s="1"/>
  <c r="AD15" i="282"/>
  <c r="AF15" i="282" s="1"/>
  <c r="AD16" i="282"/>
  <c r="AF16" i="282" s="1"/>
  <c r="AD17" i="282"/>
  <c r="AF17" i="282" s="1"/>
  <c r="AD18" i="282"/>
  <c r="AF18" i="282" s="1"/>
  <c r="AD19" i="282"/>
  <c r="AF19" i="282" s="1"/>
  <c r="AD20" i="282"/>
  <c r="AF20" i="282" s="1"/>
  <c r="AD21" i="282"/>
  <c r="AF21" i="282" s="1"/>
  <c r="AD22" i="282"/>
  <c r="AF22" i="282" s="1"/>
  <c r="AD23" i="282"/>
  <c r="AF23" i="282" s="1"/>
  <c r="AD24" i="282"/>
  <c r="AF24" i="282" s="1"/>
  <c r="AD25" i="282"/>
  <c r="AF25" i="282" s="1"/>
  <c r="AD26" i="282"/>
  <c r="AF26" i="282" s="1"/>
  <c r="AD27" i="282"/>
  <c r="AF27" i="282" s="1"/>
  <c r="AD28" i="282"/>
  <c r="AF28" i="282" s="1"/>
  <c r="AD29" i="282"/>
  <c r="AF29" i="282" s="1"/>
  <c r="AD30" i="282"/>
  <c r="AF30" i="282" s="1"/>
  <c r="AD31" i="282"/>
  <c r="AF31" i="282" s="1"/>
  <c r="AD32" i="282"/>
  <c r="AF32" i="282" s="1"/>
  <c r="AD33" i="282"/>
  <c r="AF33" i="282" s="1"/>
  <c r="AD34" i="282"/>
  <c r="AF34" i="282" s="1"/>
  <c r="AD35" i="282"/>
  <c r="AF35" i="282" s="1"/>
  <c r="AD8" i="282"/>
  <c r="AF8" i="282" s="1"/>
  <c r="AQ4" i="249"/>
  <c r="AP4" i="249"/>
  <c r="D19" i="249"/>
  <c r="D18" i="249"/>
  <c r="D17" i="249"/>
  <c r="D16" i="249"/>
  <c r="D15" i="249"/>
  <c r="D14" i="249"/>
  <c r="D13" i="249"/>
  <c r="D12" i="249"/>
  <c r="D11" i="249"/>
  <c r="D10" i="249"/>
  <c r="D9" i="249"/>
  <c r="D8" i="249"/>
  <c r="D7" i="249"/>
  <c r="D6" i="249"/>
  <c r="D5" i="249"/>
  <c r="AF73" i="282" l="1"/>
  <c r="AE73" i="282"/>
  <c r="AF55" i="282"/>
  <c r="AE55" i="282"/>
  <c r="AF54" i="282"/>
  <c r="AE54" i="282"/>
  <c r="AF52" i="282"/>
  <c r="AE52" i="282"/>
  <c r="AF68" i="282"/>
  <c r="AE68" i="282"/>
  <c r="AG73" i="282"/>
  <c r="AJ73" i="282" s="1"/>
  <c r="AG74" i="282"/>
  <c r="AJ74" i="282" s="1"/>
  <c r="AG68" i="282"/>
  <c r="AQ35" i="249"/>
  <c r="AP35" i="249"/>
  <c r="AG72" i="282"/>
  <c r="AJ72" i="282" s="1"/>
  <c r="AG75" i="282"/>
  <c r="AJ75" i="282" s="1"/>
  <c r="AP6" i="282"/>
  <c r="AS6" i="282" s="1"/>
  <c r="AS7" i="282"/>
  <c r="AP8" i="282"/>
  <c r="AS8" i="282" s="1"/>
  <c r="AP9" i="282"/>
  <c r="AS9" i="282" s="1"/>
  <c r="AP11" i="282"/>
  <c r="AS11" i="282" s="1"/>
  <c r="AR41" i="282"/>
  <c r="AR42" i="282"/>
  <c r="AR43" i="282"/>
  <c r="AR44" i="282"/>
  <c r="AR45" i="282"/>
  <c r="AR46" i="282"/>
  <c r="AR40" i="282"/>
  <c r="AQ46" i="282"/>
  <c r="AQ45" i="282"/>
  <c r="AQ44" i="282"/>
  <c r="AQ43" i="282"/>
  <c r="AQ42" i="282"/>
  <c r="AQ41" i="282"/>
  <c r="AQ40" i="282"/>
  <c r="AR36" i="282"/>
  <c r="AR35" i="282"/>
  <c r="AR34" i="282"/>
  <c r="AR33" i="282"/>
  <c r="AR32" i="282"/>
  <c r="AR31" i="282"/>
  <c r="AR30" i="282"/>
  <c r="AT26" i="282"/>
  <c r="AP26" i="282"/>
  <c r="AS26" i="282" s="1"/>
  <c r="AT25" i="282"/>
  <c r="AP25" i="282"/>
  <c r="AS25" i="282" s="1"/>
  <c r="AT24" i="282"/>
  <c r="AP24" i="282"/>
  <c r="AS24" i="282" s="1"/>
  <c r="AT23" i="282"/>
  <c r="AP23" i="282"/>
  <c r="AS23" i="282" s="1"/>
  <c r="AT22" i="282"/>
  <c r="AP22" i="282"/>
  <c r="AS22" i="282" s="1"/>
  <c r="AT21" i="282"/>
  <c r="AP21" i="282"/>
  <c r="AS21" i="282" s="1"/>
  <c r="AT20" i="282"/>
  <c r="AP20" i="282"/>
  <c r="AS20" i="282" s="1"/>
  <c r="AT19" i="282"/>
  <c r="AP19" i="282"/>
  <c r="AS19" i="282" s="1"/>
  <c r="AT18" i="282"/>
  <c r="AP18" i="282"/>
  <c r="AS18" i="282" s="1"/>
  <c r="AT17" i="282"/>
  <c r="AP17" i="282"/>
  <c r="AS17" i="282" s="1"/>
  <c r="AT16" i="282"/>
  <c r="AP16" i="282"/>
  <c r="AS16" i="282" s="1"/>
  <c r="AT15" i="282"/>
  <c r="AP15" i="282"/>
  <c r="AS15" i="282" s="1"/>
  <c r="AT14" i="282"/>
  <c r="AS14" i="282"/>
  <c r="AT13" i="282"/>
  <c r="AP13" i="282"/>
  <c r="AS13" i="282" s="1"/>
  <c r="AT12" i="282"/>
  <c r="AS12" i="282"/>
  <c r="AT11" i="282"/>
  <c r="AT9" i="282"/>
  <c r="AT8" i="282"/>
  <c r="AT7" i="282"/>
  <c r="AT6" i="282"/>
  <c r="AG39" i="282" l="1"/>
  <c r="AG70" i="282"/>
  <c r="AJ70" i="282" s="1"/>
  <c r="AG71" i="282"/>
  <c r="AF76" i="282"/>
  <c r="AJ68" i="282"/>
  <c r="AF36" i="282"/>
  <c r="AG69" i="282"/>
  <c r="AJ69" i="282" s="1"/>
  <c r="AG67" i="282"/>
  <c r="AJ67" i="282" s="1"/>
  <c r="AF63" i="282"/>
  <c r="AI71" i="282"/>
  <c r="AJ71" i="282"/>
  <c r="AI73" i="282"/>
  <c r="AI70" i="282"/>
  <c r="AI72" i="282"/>
  <c r="AI67" i="282"/>
  <c r="AI75" i="282"/>
  <c r="AI74" i="282"/>
  <c r="AE63" i="282"/>
  <c r="AE76" i="282"/>
  <c r="AG66" i="282"/>
  <c r="AE36" i="282"/>
  <c r="AS40" i="282"/>
  <c r="Z20" i="249"/>
  <c r="Y20" i="249"/>
  <c r="M20" i="249"/>
  <c r="C39" i="282"/>
  <c r="AY4" i="249" s="1"/>
  <c r="C36" i="282"/>
  <c r="J33" i="282"/>
  <c r="J32" i="282"/>
  <c r="J31" i="282"/>
  <c r="J30" i="282"/>
  <c r="Z59" i="282"/>
  <c r="J29" i="282"/>
  <c r="J28" i="282"/>
  <c r="J27" i="282"/>
  <c r="Z56" i="282"/>
  <c r="J26" i="282"/>
  <c r="Z55" i="282"/>
  <c r="J25" i="282"/>
  <c r="Z54" i="282"/>
  <c r="J24" i="282"/>
  <c r="J23" i="282"/>
  <c r="J22" i="282"/>
  <c r="J21" i="282"/>
  <c r="Z50" i="282"/>
  <c r="J20" i="282"/>
  <c r="Z49" i="282"/>
  <c r="J19" i="282"/>
  <c r="Z48" i="282"/>
  <c r="J18" i="282"/>
  <c r="Z47" i="282"/>
  <c r="J17" i="282"/>
  <c r="Z46" i="282"/>
  <c r="J16" i="282"/>
  <c r="Z45" i="282"/>
  <c r="J15" i="282"/>
  <c r="Z44" i="282"/>
  <c r="J14" i="282"/>
  <c r="Z43" i="282"/>
  <c r="J13" i="282"/>
  <c r="Z42" i="282"/>
  <c r="J12" i="282"/>
  <c r="Z41" i="282"/>
  <c r="J11" i="282"/>
  <c r="Z40" i="282"/>
  <c r="Z39" i="282"/>
  <c r="J9" i="282"/>
  <c r="Z38" i="282"/>
  <c r="J8" i="282"/>
  <c r="Z37" i="282"/>
  <c r="J7" i="282"/>
  <c r="J6" i="282"/>
  <c r="AF77" i="282" l="1"/>
  <c r="Z36" i="282"/>
  <c r="Z51" i="282"/>
  <c r="AG54" i="282"/>
  <c r="AJ54" i="282" s="1"/>
  <c r="Z52" i="282"/>
  <c r="AG55" i="282"/>
  <c r="AJ55" i="282" s="1"/>
  <c r="Z53" i="282"/>
  <c r="AG56" i="282"/>
  <c r="AJ56" i="282" s="1"/>
  <c r="Z57" i="282"/>
  <c r="AG60" i="282"/>
  <c r="AJ60" i="282" s="1"/>
  <c r="Z58" i="282"/>
  <c r="AG61" i="282"/>
  <c r="AJ61" i="282" s="1"/>
  <c r="Z10" i="282"/>
  <c r="AG10" i="282"/>
  <c r="AI69" i="282"/>
  <c r="AI68" i="282"/>
  <c r="AI55" i="282"/>
  <c r="AI54" i="282"/>
  <c r="AI60" i="282"/>
  <c r="AE77" i="282"/>
  <c r="AG51" i="282"/>
  <c r="AJ51" i="282" s="1"/>
  <c r="AG52" i="282"/>
  <c r="AG62" i="282"/>
  <c r="AG59" i="282"/>
  <c r="AG58" i="282"/>
  <c r="AI56" i="282"/>
  <c r="AG50" i="282"/>
  <c r="AI61" i="282"/>
  <c r="AG57" i="282"/>
  <c r="AG53" i="282"/>
  <c r="AG43" i="282"/>
  <c r="AI43" i="282" s="1"/>
  <c r="AG44" i="282"/>
  <c r="AJ44" i="282" s="1"/>
  <c r="AG49" i="282"/>
  <c r="AG45" i="282"/>
  <c r="AJ45" i="282" s="1"/>
  <c r="AG48" i="282"/>
  <c r="AG40" i="282"/>
  <c r="AJ39" i="282"/>
  <c r="AG47" i="282"/>
  <c r="AG46" i="282"/>
  <c r="AG41" i="282"/>
  <c r="AG42" i="282"/>
  <c r="AI66" i="282"/>
  <c r="AG76" i="282"/>
  <c r="AJ66" i="282"/>
  <c r="AG30" i="282"/>
  <c r="AI30" i="282" s="1"/>
  <c r="Z30" i="282"/>
  <c r="AG31" i="282"/>
  <c r="AJ31" i="282" s="1"/>
  <c r="Z31" i="282"/>
  <c r="AG12" i="282"/>
  <c r="AJ12" i="282" s="1"/>
  <c r="Z12" i="282"/>
  <c r="AG19" i="282"/>
  <c r="AI19" i="282" s="1"/>
  <c r="Z19" i="282"/>
  <c r="AG20" i="282"/>
  <c r="AJ20" i="282" s="1"/>
  <c r="Z20" i="282"/>
  <c r="AG21" i="282"/>
  <c r="AJ21" i="282" s="1"/>
  <c r="Z21" i="282"/>
  <c r="AG34" i="282"/>
  <c r="AJ34" i="282" s="1"/>
  <c r="Z34" i="282"/>
  <c r="AG16" i="282"/>
  <c r="AJ16" i="282" s="1"/>
  <c r="Z16" i="282"/>
  <c r="AG18" i="282"/>
  <c r="AI18" i="282" s="1"/>
  <c r="Z18" i="282"/>
  <c r="AG25" i="282"/>
  <c r="AJ25" i="282" s="1"/>
  <c r="Z25" i="282"/>
  <c r="AG14" i="282"/>
  <c r="AJ14" i="282" s="1"/>
  <c r="Z14" i="282"/>
  <c r="AG26" i="282"/>
  <c r="AI26" i="282" s="1"/>
  <c r="Z26" i="282"/>
  <c r="AG33" i="282"/>
  <c r="AJ33" i="282" s="1"/>
  <c r="Z33" i="282"/>
  <c r="AG15" i="282"/>
  <c r="AI15" i="282" s="1"/>
  <c r="Z15" i="282"/>
  <c r="AG27" i="282"/>
  <c r="AJ27" i="282" s="1"/>
  <c r="Z27" i="282"/>
  <c r="AG35" i="282"/>
  <c r="AJ35" i="282" s="1"/>
  <c r="Z35" i="282"/>
  <c r="AG28" i="282"/>
  <c r="AJ28" i="282" s="1"/>
  <c r="Z28" i="282"/>
  <c r="AG17" i="282"/>
  <c r="AJ17" i="282" s="1"/>
  <c r="Z17" i="282"/>
  <c r="AG24" i="282"/>
  <c r="AJ24" i="282" s="1"/>
  <c r="Z24" i="282"/>
  <c r="AG13" i="282"/>
  <c r="AI13" i="282" s="1"/>
  <c r="Z13" i="282"/>
  <c r="AG8" i="282"/>
  <c r="Z8" i="282"/>
  <c r="AG32" i="282"/>
  <c r="AI32" i="282" s="1"/>
  <c r="Z32" i="282"/>
  <c r="AG9" i="282"/>
  <c r="AI9" i="282" s="1"/>
  <c r="Z9" i="282"/>
  <c r="AG22" i="282"/>
  <c r="AI22" i="282" s="1"/>
  <c r="Z22" i="282"/>
  <c r="AG11" i="282"/>
  <c r="AJ11" i="282" s="1"/>
  <c r="Z11" i="282"/>
  <c r="AG23" i="282"/>
  <c r="AJ23" i="282" s="1"/>
  <c r="Z23" i="282"/>
  <c r="AG29" i="282"/>
  <c r="AJ29" i="282" s="1"/>
  <c r="Z29" i="282"/>
  <c r="C5" i="282"/>
  <c r="AT4" i="249"/>
  <c r="AT35" i="249" s="1"/>
  <c r="J34" i="282"/>
  <c r="S30" i="282"/>
  <c r="AI13" i="249"/>
  <c r="R20" i="249"/>
  <c r="T20" i="249"/>
  <c r="AD20" i="249"/>
  <c r="AI15" i="249"/>
  <c r="W20" i="249"/>
  <c r="AI16" i="249"/>
  <c r="AI9" i="249"/>
  <c r="N20" i="249"/>
  <c r="O20" i="249"/>
  <c r="AI14" i="249"/>
  <c r="AI17" i="249"/>
  <c r="D20" i="249"/>
  <c r="AI10" i="249"/>
  <c r="AI19" i="249"/>
  <c r="AE20" i="249"/>
  <c r="S20" i="249"/>
  <c r="AF20" i="249"/>
  <c r="H20" i="249"/>
  <c r="G20" i="249"/>
  <c r="F20" i="249"/>
  <c r="AB20" i="249"/>
  <c r="U20" i="249"/>
  <c r="AI11" i="249"/>
  <c r="J20" i="249"/>
  <c r="AA20" i="249"/>
  <c r="AI18" i="249"/>
  <c r="K20" i="249"/>
  <c r="I20" i="249"/>
  <c r="V20" i="249"/>
  <c r="AH20" i="249"/>
  <c r="AI12" i="249"/>
  <c r="AG20" i="249"/>
  <c r="P20" i="249"/>
  <c r="L20" i="249"/>
  <c r="X20" i="249"/>
  <c r="E20" i="249"/>
  <c r="Q20" i="249"/>
  <c r="AC20" i="249"/>
  <c r="AI7" i="249"/>
  <c r="AI8" i="249"/>
  <c r="AI6" i="249"/>
  <c r="AI5" i="249"/>
  <c r="AE39" i="356" l="1"/>
  <c r="AI10" i="282"/>
  <c r="AJ10" i="282"/>
  <c r="AE61" i="356"/>
  <c r="AG61" i="356" s="1"/>
  <c r="AE49" i="356"/>
  <c r="AG49" i="356" s="1"/>
  <c r="AE34" i="356"/>
  <c r="AG34" i="356" s="1"/>
  <c r="AE22" i="356"/>
  <c r="AG22" i="356" s="1"/>
  <c r="AE9" i="356"/>
  <c r="AG9" i="356" s="1"/>
  <c r="AE60" i="356"/>
  <c r="AG60" i="356" s="1"/>
  <c r="AE48" i="356"/>
  <c r="AG48" i="356" s="1"/>
  <c r="AE33" i="356"/>
  <c r="AG33" i="356" s="1"/>
  <c r="AE21" i="356"/>
  <c r="AG21" i="356" s="1"/>
  <c r="AE8" i="356"/>
  <c r="AE75" i="356"/>
  <c r="AG75" i="356" s="1"/>
  <c r="AE74" i="356"/>
  <c r="AG74" i="356" s="1"/>
  <c r="AE59" i="356"/>
  <c r="AG59" i="356" s="1"/>
  <c r="AE47" i="356"/>
  <c r="AG47" i="356" s="1"/>
  <c r="AE32" i="356"/>
  <c r="AG32" i="356" s="1"/>
  <c r="AE20" i="356"/>
  <c r="AG20" i="356" s="1"/>
  <c r="AE57" i="356"/>
  <c r="AG57" i="356" s="1"/>
  <c r="AE30" i="356"/>
  <c r="AG30" i="356" s="1"/>
  <c r="AE18" i="356"/>
  <c r="AG18" i="356" s="1"/>
  <c r="AE73" i="356"/>
  <c r="AG73" i="356" s="1"/>
  <c r="AE58" i="356"/>
  <c r="AG58" i="356" s="1"/>
  <c r="AE46" i="356"/>
  <c r="AG46" i="356" s="1"/>
  <c r="AE31" i="356"/>
  <c r="AG31" i="356" s="1"/>
  <c r="AE19" i="356"/>
  <c r="AG19" i="356" s="1"/>
  <c r="AE45" i="356"/>
  <c r="AG45" i="356" s="1"/>
  <c r="AE72" i="356"/>
  <c r="AG72" i="356" s="1"/>
  <c r="AE71" i="356"/>
  <c r="AG71" i="356" s="1"/>
  <c r="AE56" i="356"/>
  <c r="AG56" i="356" s="1"/>
  <c r="AE44" i="356"/>
  <c r="AG44" i="356" s="1"/>
  <c r="AE29" i="356"/>
  <c r="AG29" i="356" s="1"/>
  <c r="AE17" i="356"/>
  <c r="AG17" i="356" s="1"/>
  <c r="AE11" i="356"/>
  <c r="AG11" i="356" s="1"/>
  <c r="AE70" i="356"/>
  <c r="AG70" i="356" s="1"/>
  <c r="AE55" i="356"/>
  <c r="AG55" i="356" s="1"/>
  <c r="AE43" i="356"/>
  <c r="AG43" i="356" s="1"/>
  <c r="AE28" i="356"/>
  <c r="AG28" i="356" s="1"/>
  <c r="AE16" i="356"/>
  <c r="AG16" i="356" s="1"/>
  <c r="AE24" i="356"/>
  <c r="AG24" i="356" s="1"/>
  <c r="AE69" i="356"/>
  <c r="AG69" i="356" s="1"/>
  <c r="AE54" i="356"/>
  <c r="AG54" i="356" s="1"/>
  <c r="AE42" i="356"/>
  <c r="AG42" i="356" s="1"/>
  <c r="AE27" i="356"/>
  <c r="AG27" i="356" s="1"/>
  <c r="AE15" i="356"/>
  <c r="AG15" i="356" s="1"/>
  <c r="AE51" i="356"/>
  <c r="AG51" i="356" s="1"/>
  <c r="AE68" i="356"/>
  <c r="AG68" i="356" s="1"/>
  <c r="AE53" i="356"/>
  <c r="AG53" i="356" s="1"/>
  <c r="AE41" i="356"/>
  <c r="AG41" i="356" s="1"/>
  <c r="AE26" i="356"/>
  <c r="AG26" i="356" s="1"/>
  <c r="AE14" i="356"/>
  <c r="AG14" i="356" s="1"/>
  <c r="AG39" i="356"/>
  <c r="AE67" i="356"/>
  <c r="AG67" i="356" s="1"/>
  <c r="AE52" i="356"/>
  <c r="AG52" i="356" s="1"/>
  <c r="AE40" i="356"/>
  <c r="AG40" i="356" s="1"/>
  <c r="AE25" i="356"/>
  <c r="AG25" i="356" s="1"/>
  <c r="AE13" i="356"/>
  <c r="AG13" i="356" s="1"/>
  <c r="AE66" i="356"/>
  <c r="AE62" i="356"/>
  <c r="AG62" i="356" s="1"/>
  <c r="AE50" i="356"/>
  <c r="AG50" i="356" s="1"/>
  <c r="AE35" i="356"/>
  <c r="AG35" i="356" s="1"/>
  <c r="AE23" i="356"/>
  <c r="AG23" i="356" s="1"/>
  <c r="AE10" i="356"/>
  <c r="AG10" i="356" s="1"/>
  <c r="AE12" i="356"/>
  <c r="AG12" i="356" s="1"/>
  <c r="AO4" i="249"/>
  <c r="AV21" i="249"/>
  <c r="AV25" i="249"/>
  <c r="AV29" i="249"/>
  <c r="AV23" i="249"/>
  <c r="AV27" i="249"/>
  <c r="AV33" i="249"/>
  <c r="AV22" i="249"/>
  <c r="AV28" i="249"/>
  <c r="AV32" i="249"/>
  <c r="AV31" i="249"/>
  <c r="AV26" i="249"/>
  <c r="AV30" i="249"/>
  <c r="AV34" i="249"/>
  <c r="AV24" i="249"/>
  <c r="AV4" i="249"/>
  <c r="AI76" i="282"/>
  <c r="AI51" i="282"/>
  <c r="AJ57" i="282"/>
  <c r="AI57" i="282"/>
  <c r="AI44" i="282"/>
  <c r="AJ58" i="282"/>
  <c r="AI58" i="282"/>
  <c r="AJ43" i="282"/>
  <c r="AJ50" i="282"/>
  <c r="AI50" i="282"/>
  <c r="AJ59" i="282"/>
  <c r="AI59" i="282"/>
  <c r="AJ62" i="282"/>
  <c r="AI62" i="282"/>
  <c r="AJ53" i="282"/>
  <c r="AI53" i="282"/>
  <c r="AJ52" i="282"/>
  <c r="AI52" i="282"/>
  <c r="AI45" i="282"/>
  <c r="AJ49" i="282"/>
  <c r="AI49" i="282"/>
  <c r="AJ19" i="282"/>
  <c r="AI39" i="282"/>
  <c r="AJ48" i="282"/>
  <c r="AI48" i="282"/>
  <c r="AJ32" i="282"/>
  <c r="AG63" i="282"/>
  <c r="AI42" i="282"/>
  <c r="AJ42" i="282"/>
  <c r="AJ41" i="282"/>
  <c r="AI41" i="282"/>
  <c r="AJ46" i="282"/>
  <c r="AI46" i="282"/>
  <c r="AJ40" i="282"/>
  <c r="AI40" i="282"/>
  <c r="AJ47" i="282"/>
  <c r="AI47" i="282"/>
  <c r="AI11" i="282"/>
  <c r="AI34" i="282"/>
  <c r="AJ22" i="282"/>
  <c r="AJ18" i="282"/>
  <c r="AI33" i="282"/>
  <c r="AI17" i="282"/>
  <c r="AI12" i="282"/>
  <c r="AJ13" i="282"/>
  <c r="AI16" i="282"/>
  <c r="AJ30" i="282"/>
  <c r="AI31" i="282"/>
  <c r="AJ9" i="282"/>
  <c r="AG36" i="282"/>
  <c r="AI14" i="282"/>
  <c r="AJ15" i="282"/>
  <c r="AI28" i="282"/>
  <c r="AJ26" i="282"/>
  <c r="AI20" i="282"/>
  <c r="AI35" i="282"/>
  <c r="AJ8" i="282"/>
  <c r="AI8" i="282"/>
  <c r="AI29" i="282"/>
  <c r="AI25" i="282"/>
  <c r="AI23" i="282"/>
  <c r="AI21" i="282"/>
  <c r="AI27" i="282"/>
  <c r="AI24" i="282"/>
  <c r="C11" i="282"/>
  <c r="C13" i="282" l="1"/>
  <c r="C15" i="282" s="1"/>
  <c r="C9" i="356"/>
  <c r="C13" i="356" s="1"/>
  <c r="C15" i="356" s="1"/>
  <c r="C17" i="282"/>
  <c r="AS4" i="249" s="1"/>
  <c r="AR4" i="249"/>
  <c r="AJ74" i="356"/>
  <c r="AI74" i="356"/>
  <c r="AI43" i="356"/>
  <c r="AJ43" i="356"/>
  <c r="AJ75" i="356"/>
  <c r="AI75" i="356"/>
  <c r="AI50" i="356"/>
  <c r="AJ50" i="356"/>
  <c r="AI53" i="356"/>
  <c r="AJ53" i="356"/>
  <c r="AI55" i="356"/>
  <c r="AJ55" i="356"/>
  <c r="AJ46" i="356"/>
  <c r="AI46" i="356"/>
  <c r="AG8" i="356"/>
  <c r="AE36" i="356"/>
  <c r="AJ62" i="356"/>
  <c r="AI62" i="356"/>
  <c r="AJ68" i="356"/>
  <c r="AI68" i="356"/>
  <c r="AI70" i="356"/>
  <c r="AJ70" i="356"/>
  <c r="AI58" i="356"/>
  <c r="AJ58" i="356"/>
  <c r="AI21" i="356"/>
  <c r="AJ21" i="356"/>
  <c r="AJ23" i="356"/>
  <c r="AI23" i="356"/>
  <c r="AI41" i="356"/>
  <c r="AJ41" i="356"/>
  <c r="AI33" i="356"/>
  <c r="AJ33" i="356"/>
  <c r="AI15" i="356"/>
  <c r="AJ15" i="356"/>
  <c r="AI27" i="356"/>
  <c r="AJ27" i="356"/>
  <c r="AI52" i="356"/>
  <c r="AJ52" i="356"/>
  <c r="AJ54" i="356"/>
  <c r="AI54" i="356"/>
  <c r="AJ56" i="356"/>
  <c r="AI56" i="356"/>
  <c r="AJ20" i="356"/>
  <c r="AI20" i="356"/>
  <c r="AJ22" i="356"/>
  <c r="AI22" i="356"/>
  <c r="AI28" i="356"/>
  <c r="AJ28" i="356"/>
  <c r="AJ31" i="356"/>
  <c r="AI31" i="356"/>
  <c r="AJ11" i="356"/>
  <c r="AI11" i="356"/>
  <c r="AI13" i="356"/>
  <c r="AJ13" i="356"/>
  <c r="AJ48" i="356"/>
  <c r="AI48" i="356"/>
  <c r="AI60" i="356"/>
  <c r="AJ60" i="356"/>
  <c r="AJ44" i="356"/>
  <c r="AI44" i="356"/>
  <c r="AJ67" i="356"/>
  <c r="AI67" i="356"/>
  <c r="AJ69" i="356"/>
  <c r="AI69" i="356"/>
  <c r="AJ71" i="356"/>
  <c r="AI71" i="356"/>
  <c r="AJ32" i="356"/>
  <c r="AI32" i="356"/>
  <c r="AJ34" i="356"/>
  <c r="AI34" i="356"/>
  <c r="AI26" i="356"/>
  <c r="AJ26" i="356"/>
  <c r="AI35" i="356"/>
  <c r="AJ35" i="356"/>
  <c r="AG66" i="356"/>
  <c r="AE76" i="356"/>
  <c r="AJ73" i="356"/>
  <c r="AI73" i="356"/>
  <c r="AJ18" i="356"/>
  <c r="AI18" i="356"/>
  <c r="AJ29" i="356"/>
  <c r="AI29" i="356"/>
  <c r="AI40" i="356"/>
  <c r="AJ40" i="356"/>
  <c r="AI57" i="356"/>
  <c r="AJ57" i="356"/>
  <c r="AJ12" i="356"/>
  <c r="AI12" i="356"/>
  <c r="AE63" i="356"/>
  <c r="AI24" i="356"/>
  <c r="AJ24" i="356"/>
  <c r="AI72" i="356"/>
  <c r="AJ72" i="356"/>
  <c r="AI47" i="356"/>
  <c r="AJ47" i="356"/>
  <c r="AJ49" i="356"/>
  <c r="AI49" i="356"/>
  <c r="AJ19" i="356"/>
  <c r="AI19" i="356"/>
  <c r="AI51" i="356"/>
  <c r="AJ51" i="356"/>
  <c r="AJ17" i="356"/>
  <c r="AI17" i="356"/>
  <c r="AJ25" i="356"/>
  <c r="AI25" i="356"/>
  <c r="AI30" i="356"/>
  <c r="AJ30" i="356"/>
  <c r="AJ42" i="356"/>
  <c r="AI42" i="356"/>
  <c r="AJ9" i="356"/>
  <c r="AI9" i="356"/>
  <c r="AJ10" i="356"/>
  <c r="AI10" i="356"/>
  <c r="AJ14" i="356"/>
  <c r="AI14" i="356"/>
  <c r="AJ16" i="356"/>
  <c r="AI16" i="356"/>
  <c r="AJ45" i="356"/>
  <c r="AI45" i="356"/>
  <c r="AI59" i="356"/>
  <c r="AJ59" i="356"/>
  <c r="AI61" i="356"/>
  <c r="AJ61" i="356"/>
  <c r="AO35" i="249"/>
  <c r="AX4" i="249"/>
  <c r="AI63" i="282"/>
  <c r="AI36" i="282"/>
  <c r="C19" i="282"/>
  <c r="C17" i="356" l="1"/>
  <c r="C19" i="356"/>
  <c r="AW4" i="249"/>
  <c r="AJ39" i="356"/>
  <c r="AG63" i="356"/>
  <c r="AI39" i="356"/>
  <c r="AI63" i="356" s="1"/>
  <c r="AE77" i="356"/>
  <c r="AI66" i="356"/>
  <c r="AI76" i="356" s="1"/>
  <c r="AG76" i="356"/>
  <c r="AJ66" i="356"/>
  <c r="AI8" i="356"/>
  <c r="AJ8" i="356"/>
  <c r="AG36" i="356"/>
  <c r="AU4" i="249"/>
  <c r="AE4" i="282"/>
  <c r="AH4" i="282" s="1"/>
  <c r="AI36" i="356" l="1"/>
  <c r="AE4" i="356" s="1"/>
  <c r="AU35" i="249"/>
  <c r="AS35" i="249" s="1"/>
  <c r="AE5" i="282"/>
  <c r="AH5" i="282" s="1"/>
  <c r="AE5" i="356" l="1"/>
  <c r="AH5" i="356" s="1"/>
  <c r="AH4" i="356"/>
  <c r="BL4" i="249"/>
  <c r="BL35" i="249" l="1"/>
</calcChain>
</file>

<file path=xl/sharedStrings.xml><?xml version="1.0" encoding="utf-8"?>
<sst xmlns="http://schemas.openxmlformats.org/spreadsheetml/2006/main" count="6638" uniqueCount="349">
  <si>
    <t>관리자모드 - 영업자료조회</t>
    <phoneticPr fontId="2" type="noConversion"/>
  </si>
  <si>
    <t>근무
일수</t>
    <phoneticPr fontId="2" type="noConversion"/>
  </si>
  <si>
    <t>근무자
명단</t>
    <phoneticPr fontId="2" type="noConversion"/>
  </si>
  <si>
    <t>NO</t>
    <phoneticPr fontId="2" type="noConversion"/>
  </si>
  <si>
    <t>매장</t>
    <phoneticPr fontId="2" type="noConversion"/>
  </si>
  <si>
    <t>매출</t>
    <phoneticPr fontId="2" type="noConversion"/>
  </si>
  <si>
    <t>현금</t>
    <phoneticPr fontId="2" type="noConversion"/>
  </si>
  <si>
    <t>카드</t>
    <phoneticPr fontId="2" type="noConversion"/>
  </si>
  <si>
    <t>매출이익</t>
    <phoneticPr fontId="2" type="noConversion"/>
  </si>
  <si>
    <t>매출이익률</t>
    <phoneticPr fontId="2" type="noConversion"/>
  </si>
  <si>
    <t>일지출</t>
    <phoneticPr fontId="2" type="noConversion"/>
  </si>
  <si>
    <t>영업이익</t>
    <phoneticPr fontId="2" type="noConversion"/>
  </si>
  <si>
    <t>인당생산성</t>
    <phoneticPr fontId="2" type="noConversion"/>
  </si>
  <si>
    <t>최고매출품목</t>
    <phoneticPr fontId="2" type="noConversion"/>
  </si>
  <si>
    <t>매출액</t>
    <phoneticPr fontId="2" type="noConversion"/>
  </si>
  <si>
    <t>근무인원</t>
    <phoneticPr fontId="2" type="noConversion"/>
  </si>
  <si>
    <t>팀장</t>
    <phoneticPr fontId="2" type="noConversion"/>
  </si>
  <si>
    <t>팀원</t>
    <phoneticPr fontId="2" type="noConversion"/>
  </si>
  <si>
    <t>매출차액</t>
    <phoneticPr fontId="2" type="noConversion"/>
  </si>
  <si>
    <t>일일 매입금액 집계표</t>
  </si>
  <si>
    <t xml:space="preserve">             요일
근무자</t>
    <phoneticPr fontId="2" type="noConversion"/>
  </si>
  <si>
    <t>날짜</t>
  </si>
  <si>
    <t>매입금액</t>
  </si>
  <si>
    <t>이웅</t>
  </si>
  <si>
    <t>배기성</t>
  </si>
  <si>
    <t>문효영</t>
  </si>
  <si>
    <t>합계</t>
  </si>
  <si>
    <t>지각 및 조퇴</t>
    <phoneticPr fontId="2" type="noConversion"/>
  </si>
  <si>
    <t>날짜</t>
    <phoneticPr fontId="2" type="noConversion"/>
  </si>
  <si>
    <t>이름</t>
    <phoneticPr fontId="2" type="noConversion"/>
  </si>
  <si>
    <t>내용</t>
    <phoneticPr fontId="2" type="noConversion"/>
  </si>
  <si>
    <t>사유</t>
    <phoneticPr fontId="2" type="noConversion"/>
  </si>
  <si>
    <t>재고금액변동</t>
    <phoneticPr fontId="2" type="noConversion"/>
  </si>
  <si>
    <t>합계</t>
    <phoneticPr fontId="2" type="noConversion"/>
  </si>
  <si>
    <t>&lt;-- 보고 절취선</t>
    <phoneticPr fontId="2" type="noConversion"/>
  </si>
  <si>
    <t>2026년    월    일</t>
  </si>
  <si>
    <t>지점</t>
    <phoneticPr fontId="2" type="noConversion"/>
  </si>
  <si>
    <t>현대</t>
  </si>
  <si>
    <t>전달 사항</t>
  </si>
  <si>
    <t>관리자모드 - 매출 분석</t>
    <phoneticPr fontId="2" type="noConversion"/>
  </si>
  <si>
    <t>매입금 임시 작성칸</t>
  </si>
  <si>
    <t>냉동</t>
    <phoneticPr fontId="2" type="noConversion"/>
  </si>
  <si>
    <t>생물</t>
    <phoneticPr fontId="2" type="noConversion"/>
  </si>
  <si>
    <t>차이</t>
    <phoneticPr fontId="2" type="noConversion"/>
  </si>
  <si>
    <t>이익률 계산기</t>
    <phoneticPr fontId="2" type="noConversion"/>
  </si>
  <si>
    <t>* 마리수 세기 힘들때는 바구니 수로 대체</t>
    <phoneticPr fontId="2" type="noConversion"/>
  </si>
  <si>
    <t>품목</t>
    <phoneticPr fontId="2" type="noConversion"/>
  </si>
  <si>
    <t>규격</t>
    <phoneticPr fontId="2" type="noConversion"/>
  </si>
  <si>
    <t>단가</t>
    <phoneticPr fontId="2" type="noConversion"/>
  </si>
  <si>
    <t>재고량</t>
    <phoneticPr fontId="2" type="noConversion"/>
  </si>
  <si>
    <t>재고금액</t>
    <phoneticPr fontId="2" type="noConversion"/>
  </si>
  <si>
    <t>박스당 판매단가</t>
    <phoneticPr fontId="2" type="noConversion"/>
  </si>
  <si>
    <t>30%단가</t>
  </si>
  <si>
    <t>이익률</t>
    <phoneticPr fontId="2" type="noConversion"/>
  </si>
  <si>
    <t>매입가</t>
    <phoneticPr fontId="2" type="noConversion"/>
  </si>
  <si>
    <t>마리수</t>
    <phoneticPr fontId="2" type="noConversion"/>
  </si>
  <si>
    <t>마리당 단가</t>
    <phoneticPr fontId="2" type="noConversion"/>
  </si>
  <si>
    <t>판매마리수</t>
    <phoneticPr fontId="2" type="noConversion"/>
  </si>
  <si>
    <t>판매가</t>
    <phoneticPr fontId="2" type="noConversion"/>
  </si>
  <si>
    <t>마진율</t>
    <phoneticPr fontId="2" type="noConversion"/>
  </si>
  <si>
    <t>냉)포크오징어</t>
  </si>
  <si>
    <t>M2</t>
  </si>
  <si>
    <t>전복</t>
  </si>
  <si>
    <t>10미</t>
  </si>
  <si>
    <t>매입</t>
    <phoneticPr fontId="2" type="noConversion"/>
  </si>
  <si>
    <t>냉)꽃게</t>
  </si>
  <si>
    <t>숫200-300</t>
  </si>
  <si>
    <t>20미</t>
  </si>
  <si>
    <t>품목규격</t>
    <phoneticPr fontId="2" type="noConversion"/>
  </si>
  <si>
    <t>전재고</t>
    <phoneticPr fontId="2" type="noConversion"/>
  </si>
  <si>
    <t>판매원가</t>
    <phoneticPr fontId="2" type="noConversion"/>
  </si>
  <si>
    <t>판매금액</t>
    <phoneticPr fontId="2" type="noConversion"/>
  </si>
  <si>
    <t>판매량</t>
    <phoneticPr fontId="2" type="noConversion"/>
  </si>
  <si>
    <t>냉)낙지</t>
  </si>
  <si>
    <t>150-200</t>
  </si>
  <si>
    <t>멍게</t>
  </si>
  <si>
    <t>전일재고</t>
    <phoneticPr fontId="2" type="noConversion"/>
  </si>
  <si>
    <t>냉)동태포</t>
  </si>
  <si>
    <t>15팩</t>
  </si>
  <si>
    <t>냉)초코오징어</t>
  </si>
  <si>
    <t>30미</t>
  </si>
  <si>
    <t>냉)선동제주갈치</t>
  </si>
  <si>
    <t>31-33</t>
  </si>
  <si>
    <t>제주갈치</t>
  </si>
  <si>
    <t>당일재고</t>
    <phoneticPr fontId="2" type="noConversion"/>
  </si>
  <si>
    <t>냉)자반고등어</t>
  </si>
  <si>
    <t>10손대</t>
  </si>
  <si>
    <t>도미</t>
  </si>
  <si>
    <t>냉)참조기</t>
  </si>
  <si>
    <t>40-42</t>
  </si>
  <si>
    <t>꽃게</t>
  </si>
  <si>
    <t>사게A</t>
  </si>
  <si>
    <t>매출원가</t>
    <phoneticPr fontId="2" type="noConversion"/>
  </si>
  <si>
    <t>냉)쭈꾸미</t>
  </si>
  <si>
    <t>100-150</t>
  </si>
  <si>
    <t>바지락</t>
  </si>
  <si>
    <t>냉)부세</t>
  </si>
  <si>
    <t>150-200A</t>
  </si>
  <si>
    <t>낙지</t>
  </si>
  <si>
    <t>10미A</t>
  </si>
  <si>
    <t>냉)흰다리새우</t>
  </si>
  <si>
    <t>20-30</t>
  </si>
  <si>
    <t>고등어</t>
  </si>
  <si>
    <t>냉)꽁치</t>
  </si>
  <si>
    <t>대구</t>
  </si>
  <si>
    <t>4미B</t>
  </si>
  <si>
    <t>M</t>
  </si>
  <si>
    <t>생합</t>
  </si>
  <si>
    <t>냉)갈치</t>
  </si>
  <si>
    <t>200-300</t>
  </si>
  <si>
    <t>참소라</t>
  </si>
  <si>
    <t>소</t>
  </si>
  <si>
    <t>냉)동태</t>
  </si>
  <si>
    <t>4통</t>
  </si>
  <si>
    <t>10미B</t>
  </si>
  <si>
    <t>냉)임연수</t>
  </si>
  <si>
    <t>2L</t>
  </si>
  <si>
    <t>활문어</t>
  </si>
  <si>
    <t>전일 이월금액</t>
    <phoneticPr fontId="2" type="noConversion"/>
  </si>
  <si>
    <t>*온누리 QR 매출은 카드매출에 더하세요</t>
    <phoneticPr fontId="2" type="noConversion"/>
  </si>
  <si>
    <t>비용내역</t>
    <phoneticPr fontId="2" type="noConversion"/>
  </si>
  <si>
    <t>금액</t>
    <phoneticPr fontId="2" type="noConversion"/>
  </si>
  <si>
    <t>암A</t>
  </si>
  <si>
    <t>암</t>
  </si>
  <si>
    <t>평균 판매단가 계산기</t>
    <phoneticPr fontId="2" type="noConversion"/>
  </si>
  <si>
    <t>냉)전복</t>
  </si>
  <si>
    <t>15미</t>
  </si>
  <si>
    <t>판매단가1</t>
    <phoneticPr fontId="2" type="noConversion"/>
  </si>
  <si>
    <t>판매단가2</t>
    <phoneticPr fontId="2" type="noConversion"/>
  </si>
  <si>
    <t>평균 판매단가</t>
    <phoneticPr fontId="2" type="noConversion"/>
  </si>
  <si>
    <r>
      <rPr>
        <u/>
        <sz val="14"/>
        <color rgb="FF000000"/>
        <rFont val="Calibri"/>
        <scheme val="minor"/>
      </rPr>
      <t>떨이 및 폐기</t>
    </r>
    <r>
      <rPr>
        <sz val="11"/>
        <color rgb="FFFF0000"/>
        <rFont val="Calibri"/>
        <scheme val="minor"/>
      </rPr>
      <t>(손실액 앞 마이너스 기호 입력)</t>
    </r>
  </si>
  <si>
    <t/>
  </si>
  <si>
    <t>처리방법</t>
    <phoneticPr fontId="2" type="noConversion"/>
  </si>
  <si>
    <t>손실액(정상판매 대비)</t>
    <phoneticPr fontId="2" type="noConversion"/>
  </si>
  <si>
    <t>판매 완료</t>
    <phoneticPr fontId="2" type="noConversion"/>
  </si>
  <si>
    <t>비용합계</t>
    <phoneticPr fontId="2" type="noConversion"/>
  </si>
  <si>
    <t>매입</t>
  </si>
  <si>
    <t>평균 이익률 계산기</t>
    <phoneticPr fontId="2" type="noConversion"/>
  </si>
  <si>
    <t>근무자</t>
    <phoneticPr fontId="2" type="noConversion"/>
  </si>
  <si>
    <t>매입단가</t>
    <phoneticPr fontId="2" type="noConversion"/>
  </si>
  <si>
    <t>판매단가</t>
    <phoneticPr fontId="2" type="noConversion"/>
  </si>
  <si>
    <t>평균 이익률</t>
    <phoneticPr fontId="2" type="noConversion"/>
  </si>
  <si>
    <t>특이사항</t>
    <phoneticPr fontId="2" type="noConversion"/>
  </si>
  <si>
    <t>* 본사 스텝 외 작성 금지</t>
  </si>
  <si>
    <t>변환</t>
    <phoneticPr fontId="2" type="noConversion"/>
  </si>
  <si>
    <t>품목명(규격)</t>
  </si>
  <si>
    <t>수량</t>
  </si>
  <si>
    <t>단가</t>
  </si>
  <si>
    <t>공급가액</t>
  </si>
  <si>
    <t>공급가액</t>
    <phoneticPr fontId="2" type="noConversion"/>
  </si>
  <si>
    <t>판매완료</t>
    <phoneticPr fontId="2" type="noConversion"/>
  </si>
  <si>
    <t>비교</t>
    <phoneticPr fontId="2" type="noConversion"/>
  </si>
  <si>
    <t>2026년    5월    1일</t>
  </si>
  <si>
    <t>참소라 , 고등어 30미 누락 수정할것</t>
  </si>
  <si>
    <t>삼치</t>
  </si>
  <si>
    <t>28미</t>
  </si>
  <si>
    <t>간재미</t>
  </si>
  <si>
    <t>전어</t>
  </si>
  <si>
    <t>쭈꾸미</t>
  </si>
  <si>
    <t>사게</t>
  </si>
  <si>
    <t>식대</t>
  </si>
  <si>
    <t>NO</t>
  </si>
  <si>
    <t>폐기</t>
  </si>
  <si>
    <t>떨이</t>
  </si>
  <si>
    <t>`</t>
  </si>
  <si>
    <t>6미B</t>
  </si>
  <si>
    <t>.</t>
  </si>
  <si>
    <t>고등어 [28미]</t>
  </si>
  <si>
    <t>삼치 [10미]</t>
  </si>
  <si>
    <t>대구 [6미B]</t>
  </si>
  <si>
    <t>쭈꾸미 [10미]</t>
  </si>
  <si>
    <t>쭈꾸미 [30미]</t>
  </si>
  <si>
    <t>꽃게 [사게]</t>
  </si>
  <si>
    <t>냉)참조기 [40-42]</t>
  </si>
  <si>
    <t>냉)선동제주갈치 [31-33]</t>
  </si>
  <si>
    <t>냉)포크오징어 [M]</t>
  </si>
  <si>
    <t>냉)임연수 [2L]</t>
  </si>
  <si>
    <t>2026년    5월    2일</t>
  </si>
  <si>
    <t>13미</t>
  </si>
  <si>
    <t>4단</t>
  </si>
  <si>
    <t>황석어</t>
  </si>
  <si>
    <t>6미</t>
  </si>
  <si>
    <t>30미A</t>
  </si>
  <si>
    <t>얼음</t>
  </si>
  <si>
    <t>40미</t>
  </si>
  <si>
    <t>사게B</t>
  </si>
  <si>
    <t>냉)자반고등어 [10손대]</t>
  </si>
  <si>
    <t>냉)흰다리새우 [20-30]</t>
  </si>
  <si>
    <t>고등어 [40미]</t>
  </si>
  <si>
    <t>삼치 [4단]</t>
  </si>
  <si>
    <t>대구 [6미]</t>
  </si>
  <si>
    <t>쭈꾸미 [30미]A</t>
  </si>
  <si>
    <t>꽃게 [사게]B</t>
  </si>
  <si>
    <t>전복 [13미]</t>
  </si>
  <si>
    <t>전복 [20미]</t>
  </si>
  <si>
    <t>2026년    5월   3일</t>
  </si>
  <si>
    <t>떨이 및 폐기</t>
    <phoneticPr fontId="2" type="noConversion"/>
  </si>
  <si>
    <r>
      <rPr>
        <u/>
        <sz val="14"/>
        <color rgb="FF000000"/>
        <rFont val="Calibri"/>
        <scheme val="minor"/>
      </rPr>
      <t>떨이 및 폐기</t>
    </r>
    <r>
      <rPr>
        <sz val="11"/>
        <color rgb="FFFF0000"/>
        <rFont val="Calibri"/>
        <scheme val="minor"/>
      </rPr>
      <t>(손실액 앞 마이너스 기호 입력)</t>
    </r>
    <phoneticPr fontId="2" type="noConversion"/>
  </si>
  <si>
    <t>2026년    5월    4일</t>
  </si>
  <si>
    <t>자반 8손 재고 증가(10손에서 옮겨온듯), 생합, 황석어 판매단가 맞는건지 확인필요
쭈꾸미는 원가 이하로 정리 30,000으로 안나갈거임 상태에 따라 15,000 ~ 20,000으로 판매</t>
  </si>
  <si>
    <t>A</t>
  </si>
  <si>
    <t>8손</t>
  </si>
  <si>
    <t>참조기 식당 할인</t>
  </si>
  <si>
    <t>냉)자반고등어 [8손]</t>
  </si>
  <si>
    <t>간재미 [20미]</t>
  </si>
  <si>
    <t>황석어A</t>
  </si>
  <si>
    <t>2026년    5월    5일</t>
  </si>
  <si>
    <t xml:space="preserve">포크오징어M 194,000짜리 재고가 늘어남 </t>
  </si>
  <si>
    <t>3단</t>
  </si>
  <si>
    <t>가자미</t>
  </si>
  <si>
    <t>적가자미</t>
  </si>
  <si>
    <t>홍어</t>
  </si>
  <si>
    <t>사문어</t>
  </si>
  <si>
    <t>MA</t>
  </si>
  <si>
    <t>주유비</t>
  </si>
  <si>
    <t>비품</t>
  </si>
  <si>
    <t>이중황장갑</t>
  </si>
  <si>
    <t>10묶음</t>
  </si>
  <si>
    <t>소금</t>
  </si>
  <si>
    <t>30KG</t>
  </si>
  <si>
    <t>쭈꾸미 단가 및 마진 낮춰서 팔았습니다</t>
  </si>
  <si>
    <t>삼치 [3단]</t>
  </si>
  <si>
    <t>가자미 [적가자미]</t>
  </si>
  <si>
    <t>이중황장갑 [10묶음]</t>
  </si>
  <si>
    <t>소금 [30KG]</t>
  </si>
  <si>
    <t>냉)포크오징어 [M]A</t>
  </si>
  <si>
    <t>2026년    5월    6일</t>
  </si>
  <si>
    <t>냉꽃게 키로 키로수 얼마 안남은것 정리 요망</t>
  </si>
  <si>
    <t>31-35미</t>
  </si>
  <si>
    <t>3미</t>
  </si>
  <si>
    <t>갯가재</t>
  </si>
  <si>
    <t>15팩A</t>
  </si>
  <si>
    <t>페기</t>
  </si>
  <si>
    <t>백조기</t>
  </si>
  <si>
    <t>대표님지시사항 백조기 원가판매</t>
  </si>
  <si>
    <t>제주갈치 [31-35미]</t>
  </si>
  <si>
    <t>대구 [3미]</t>
  </si>
  <si>
    <t>냉)동태포 [15팩]A</t>
  </si>
  <si>
    <t>2026년    5월    7일</t>
  </si>
  <si>
    <t>14미</t>
  </si>
  <si>
    <t>백가자미</t>
  </si>
  <si>
    <t>M2A</t>
  </si>
  <si>
    <t>갯가제</t>
  </si>
  <si>
    <t>냉)포크오징어 [M2]A</t>
  </si>
  <si>
    <t>가자미 [백가자미]</t>
  </si>
  <si>
    <t>간재미 [10미]</t>
  </si>
  <si>
    <t>전복 [14미]</t>
  </si>
  <si>
    <t>2026년    5월    8일</t>
  </si>
  <si>
    <t>자반8손 과재고 잡힘</t>
  </si>
  <si>
    <t>냉)낙지 [150-200]</t>
  </si>
  <si>
    <t>2026년    5월    9일</t>
  </si>
  <si>
    <t>4미</t>
  </si>
  <si>
    <t>18미</t>
  </si>
  <si>
    <t>냉)꽃게 [숫200-300]</t>
  </si>
  <si>
    <t>대구 [4미]</t>
  </si>
  <si>
    <t>전복 [18미]</t>
  </si>
  <si>
    <t>2026년    월    일</t>
    <phoneticPr fontId="2" type="noConversion"/>
  </si>
  <si>
    <t>2026년    5월    11일</t>
  </si>
  <si>
    <t>쓰레기봉투</t>
  </si>
  <si>
    <t>필증</t>
  </si>
  <si>
    <t>21-25미</t>
  </si>
  <si>
    <t>냉)삼치</t>
  </si>
  <si>
    <t>제주갈치 [21-25미]</t>
  </si>
  <si>
    <t>냉)삼치 [15미]</t>
  </si>
  <si>
    <t>전복 [15미]</t>
  </si>
  <si>
    <t>2026년    5월    12일</t>
  </si>
  <si>
    <t>26-27</t>
  </si>
  <si>
    <t>전갱이</t>
  </si>
  <si>
    <t>제주갈치 [26-27]</t>
  </si>
  <si>
    <t>쭈꾸미 [15미]</t>
  </si>
  <si>
    <t>낙지 [10미]</t>
  </si>
  <si>
    <t>2026년    5월    13일</t>
  </si>
  <si>
    <t>대</t>
  </si>
  <si>
    <t>10KG</t>
  </si>
  <si>
    <t>봉투</t>
  </si>
  <si>
    <t>5미</t>
  </si>
  <si>
    <t>냉)갈치 [200-300]</t>
  </si>
  <si>
    <t>냉)삼치 [10KG]</t>
  </si>
  <si>
    <t>대구 [5미]</t>
  </si>
  <si>
    <t>참소라 [대]</t>
  </si>
  <si>
    <t>활문어A</t>
  </si>
  <si>
    <t>2026년    5월    14일</t>
  </si>
  <si>
    <t>8미</t>
  </si>
  <si>
    <t>전복 [8미]</t>
  </si>
  <si>
    <t>2026년    5월    15일</t>
  </si>
  <si>
    <t>오징어M2 재고 늘어남</t>
  </si>
  <si>
    <t>36-40미</t>
  </si>
  <si>
    <t xml:space="preserve">오늘가져온문어중 머리먹힌 문어있어서 폐기 </t>
  </si>
  <si>
    <t>제주갈치 [36-40미]</t>
  </si>
  <si>
    <t>2026년    5월    16일</t>
  </si>
  <si>
    <t>40-42A</t>
  </si>
  <si>
    <t>15미A</t>
  </si>
  <si>
    <t>11미</t>
  </si>
  <si>
    <t>주차비</t>
  </si>
  <si>
    <t>냉)참조기 [40-42]A</t>
  </si>
  <si>
    <t>쭈꾸미 [15미]A</t>
  </si>
  <si>
    <t>전복 [11미]</t>
  </si>
  <si>
    <t>2026년    5월    17일</t>
  </si>
  <si>
    <t>2026년    5월    18일</t>
  </si>
  <si>
    <t>아귀</t>
  </si>
  <si>
    <t>갑오징어</t>
  </si>
  <si>
    <t>B</t>
  </si>
  <si>
    <t>쭈꾸미 냄새가너무심해서 폐기</t>
  </si>
  <si>
    <t>갑오징어 [8미]</t>
  </si>
  <si>
    <t>황석어B</t>
  </si>
  <si>
    <t>꽃게 [사게]A</t>
  </si>
  <si>
    <t>냉)포크오징어 [M2]</t>
  </si>
  <si>
    <t>2026년    5월    19일</t>
  </si>
  <si>
    <t>3미A</t>
  </si>
  <si>
    <t>28미A</t>
  </si>
  <si>
    <t>8미A</t>
  </si>
  <si>
    <t>장화</t>
  </si>
  <si>
    <t>고등어 [28미]A</t>
  </si>
  <si>
    <t>대구 [3미]A</t>
  </si>
  <si>
    <t>갑오징어 [8미]A</t>
  </si>
  <si>
    <t>2026년    5월    20일</t>
  </si>
  <si>
    <t xml:space="preserve">전복 </t>
  </si>
  <si>
    <t>17미</t>
  </si>
  <si>
    <t>9미</t>
  </si>
  <si>
    <t>전복 [17미]</t>
  </si>
  <si>
    <t>전복 [9미]</t>
  </si>
  <si>
    <t>2026년    5월    21일</t>
  </si>
  <si>
    <t>냉)삼치 식당 1짝구매 만원할인</t>
  </si>
  <si>
    <t>갑오징어 [10미]</t>
  </si>
  <si>
    <t>낙지 [15미]</t>
  </si>
  <si>
    <t>2026년    5월    22일</t>
  </si>
  <si>
    <t>덕자병어</t>
  </si>
  <si>
    <t>중</t>
  </si>
  <si>
    <t>임</t>
  </si>
  <si>
    <t>31-35</t>
  </si>
  <si>
    <t>쭈꾸미 상대 안좋아서 떨이</t>
  </si>
  <si>
    <t>덕자병어 [8미]</t>
  </si>
  <si>
    <t>생합B</t>
  </si>
  <si>
    <t>참소라 [중]</t>
  </si>
  <si>
    <t>2026년    5월    23일</t>
  </si>
  <si>
    <t>22미</t>
  </si>
  <si>
    <t>고등어 [22미]</t>
  </si>
  <si>
    <t>냉)부세 [150-200]A</t>
  </si>
  <si>
    <t>2026년    5월    25일</t>
  </si>
  <si>
    <t>중A</t>
  </si>
  <si>
    <t>전복이 집단 사망..</t>
  </si>
  <si>
    <t>갑오징어 [소]</t>
  </si>
  <si>
    <t>고등어 [18미]</t>
  </si>
  <si>
    <t>참소라 [중]A</t>
  </si>
  <si>
    <t>2026년    5월    26일</t>
  </si>
  <si>
    <t>4미A</t>
  </si>
  <si>
    <t>대구 [4미]A</t>
  </si>
  <si>
    <t>참소라 중A</t>
  </si>
  <si>
    <t>주요 판매품목 판매량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</si>
</sst>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%"/>
    <numFmt numFmtId="177" formatCode="0.0"/>
    <numFmt numFmtId="178" formatCode="_(* #,##0_);_(* \(#,##0\);_(* &quot;-&quot;_);_(@_)"/>
  </numFmts>
  <fonts count="2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6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u val="singleAccounting"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u/>
      <sz val="14"/>
      <color rgb="FF000000"/>
      <name val="Calibri"/>
      <scheme val="minor"/>
    </font>
    <font>
      <sz val="11"/>
      <color rgb="FFFF0000"/>
      <name val="Calibri"/>
      <scheme val="minor"/>
    </font>
    <font>
      <u/>
      <sz val="14"/>
      <color theme="1"/>
      <name val="Calibri"/>
      <scheme val="minor"/>
    </font>
    <font>
      <b/>
      <sz val="14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000000"/>
      <name val="맑은 고딕"/>
      <charset val="1"/>
    </font>
    <font>
      <b/>
      <sz val="18"/>
      <color rgb="FFFF0000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1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auto="1"/>
      </diagonal>
    </border>
    <border>
      <left/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ashed">
        <color indexed="64"/>
      </left>
      <right style="dashed">
        <color rgb="FF000000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rgb="FF000000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rgb="FF000000"/>
      </right>
      <top style="dashed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dashed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indexed="64"/>
      </bottom>
      <diagonal/>
    </border>
    <border>
      <left style="dashed">
        <color rgb="FF000000"/>
      </left>
      <right style="dashed">
        <color rgb="FF000000"/>
      </right>
      <top style="dashed">
        <color indexed="64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indexed="64"/>
      </left>
      <right style="dashed">
        <color rgb="FF000000"/>
      </right>
      <top style="medium">
        <color indexed="64"/>
      </top>
      <bottom/>
      <diagonal/>
    </border>
    <border>
      <left style="dashed">
        <color indexed="64"/>
      </left>
      <right style="dashed">
        <color rgb="FF000000"/>
      </right>
      <top/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rgb="FF000000"/>
      </bottom>
      <diagonal/>
    </border>
    <border>
      <left style="dashed">
        <color indexed="64"/>
      </left>
      <right style="dashed">
        <color indexed="64"/>
      </right>
      <top style="dashed">
        <color rgb="FF000000"/>
      </top>
      <bottom style="dashed">
        <color rgb="FF000000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rgb="FF000000"/>
      </left>
      <right style="dashed">
        <color rgb="FF000000"/>
      </right>
      <top style="medium">
        <color indexed="64"/>
      </top>
      <bottom style="medium">
        <color indexed="64"/>
      </bottom>
      <diagonal/>
    </border>
    <border>
      <left style="dashed">
        <color rgb="FF000000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dashed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dashed">
        <color rgb="FF000000"/>
      </right>
      <top style="dashed">
        <color indexed="64"/>
      </top>
      <bottom style="dashed">
        <color indexed="64"/>
      </bottom>
      <diagonal/>
    </border>
    <border>
      <left style="dashed">
        <color rgb="FF000000"/>
      </left>
      <right style="dashed">
        <color rgb="FF000000"/>
      </right>
      <top style="dashed">
        <color auto="1"/>
      </top>
      <bottom style="dashed">
        <color auto="1"/>
      </bottom>
      <diagonal/>
    </border>
    <border>
      <left style="dashed">
        <color rgb="FF000000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rgb="FF000000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rgb="FF000000"/>
      </right>
      <top style="dashed">
        <color indexed="64"/>
      </top>
      <bottom style="medium">
        <color indexed="64"/>
      </bottom>
      <diagonal/>
    </border>
    <border>
      <left style="dashed">
        <color rgb="FF000000"/>
      </left>
      <right style="dashed">
        <color rgb="FF000000"/>
      </right>
      <top style="dashed">
        <color auto="1"/>
      </top>
      <bottom style="medium">
        <color auto="1"/>
      </bottom>
      <diagonal/>
    </border>
    <border>
      <left style="medium">
        <color indexed="64"/>
      </left>
      <right style="dashed">
        <color rgb="FF000000"/>
      </right>
      <top style="medium">
        <color indexed="64"/>
      </top>
      <bottom style="dashed">
        <color rgb="FF000000"/>
      </bottom>
      <diagonal/>
    </border>
    <border>
      <left style="medium">
        <color indexed="64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rgb="FF000000"/>
      </right>
      <top style="dashed">
        <color rgb="FF000000"/>
      </top>
      <bottom/>
      <diagonal/>
    </border>
    <border>
      <left style="medium">
        <color indexed="64"/>
      </left>
      <right style="dashed">
        <color rgb="FF000000"/>
      </right>
      <top style="medium">
        <color rgb="FF000000"/>
      </top>
      <bottom style="medium">
        <color indexed="64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medium">
        <color indexed="64"/>
      </bottom>
      <diagonal/>
    </border>
    <border>
      <left style="dashed">
        <color rgb="FF000000"/>
      </left>
      <right style="dashed">
        <color indexed="64"/>
      </right>
      <top style="medium">
        <color rgb="FF000000"/>
      </top>
      <bottom style="medium">
        <color indexed="64"/>
      </bottom>
      <diagonal/>
    </border>
    <border>
      <left style="dashed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dashed">
        <color rgb="FF000000"/>
      </left>
      <right style="medium">
        <color rgb="FF000000"/>
      </right>
      <top style="medium">
        <color indexed="64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 style="dashed">
        <color indexed="64"/>
      </bottom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/>
      <diagonal/>
    </border>
    <border>
      <left style="dashed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81">
    <xf numFmtId="0" fontId="0" fillId="0" borderId="0" xfId="0"/>
    <xf numFmtId="41" fontId="4" fillId="3" borderId="13" xfId="1" applyFont="1" applyFill="1" applyBorder="1" applyAlignment="1" applyProtection="1">
      <alignment horizontal="center"/>
    </xf>
    <xf numFmtId="41" fontId="0" fillId="3" borderId="14" xfId="1" applyFont="1" applyFill="1" applyBorder="1" applyAlignment="1" applyProtection="1">
      <alignment horizontal="center" vertical="center"/>
    </xf>
    <xf numFmtId="41" fontId="0" fillId="3" borderId="15" xfId="1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0" fontId="0" fillId="2" borderId="14" xfId="0" applyFill="1" applyBorder="1" applyAlignment="1" applyProtection="1">
      <alignment horizontal="left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41" fontId="0" fillId="2" borderId="14" xfId="1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41" fontId="0" fillId="0" borderId="14" xfId="1" applyFont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left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41" fontId="0" fillId="2" borderId="15" xfId="1" applyFont="1" applyFill="1" applyBorder="1" applyAlignment="1" applyProtection="1">
      <alignment horizontal="center" vertical="center"/>
      <protection locked="0"/>
    </xf>
    <xf numFmtId="41" fontId="0" fillId="0" borderId="7" xfId="1" applyFont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41" fontId="0" fillId="0" borderId="15" xfId="1" applyFont="1" applyBorder="1" applyAlignment="1" applyProtection="1">
      <alignment horizontal="center" vertical="center"/>
      <protection locked="0"/>
    </xf>
    <xf numFmtId="41" fontId="4" fillId="0" borderId="5" xfId="1" applyFont="1" applyBorder="1" applyAlignment="1" applyProtection="1">
      <alignment horizontal="center"/>
      <protection locked="0"/>
    </xf>
    <xf numFmtId="41" fontId="4" fillId="0" borderId="7" xfId="1" applyFont="1" applyBorder="1" applyAlignment="1" applyProtection="1">
      <alignment horizontal="center"/>
      <protection locked="0"/>
    </xf>
    <xf numFmtId="41" fontId="4" fillId="0" borderId="9" xfId="1" applyFont="1" applyBorder="1" applyAlignment="1" applyProtection="1">
      <alignment horizontal="center"/>
      <protection locked="0"/>
    </xf>
    <xf numFmtId="0" fontId="0" fillId="2" borderId="31" xfId="0" applyFill="1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41" fontId="0" fillId="0" borderId="11" xfId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41" fontId="0" fillId="0" borderId="17" xfId="1" applyFont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4" fillId="4" borderId="10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3" fontId="8" fillId="0" borderId="52" xfId="0" applyNumberFormat="1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 vertical="center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0" fillId="0" borderId="55" xfId="0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9" fontId="0" fillId="0" borderId="5" xfId="0" applyNumberFormat="1" applyBorder="1" applyAlignment="1" applyProtection="1">
      <alignment horizontal="center" vertical="center"/>
      <protection locked="0"/>
    </xf>
    <xf numFmtId="9" fontId="0" fillId="0" borderId="11" xfId="0" applyNumberFormat="1" applyBorder="1" applyAlignment="1" applyProtection="1">
      <alignment horizontal="center" vertical="center"/>
      <protection locked="0"/>
    </xf>
    <xf numFmtId="9" fontId="0" fillId="0" borderId="7" xfId="0" applyNumberFormat="1" applyBorder="1" applyAlignment="1" applyProtection="1">
      <alignment horizontal="center" vertical="center"/>
      <protection locked="0"/>
    </xf>
    <xf numFmtId="9" fontId="0" fillId="0" borderId="9" xfId="0" applyNumberFormat="1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 vertical="center"/>
    </xf>
    <xf numFmtId="41" fontId="0" fillId="0" borderId="38" xfId="1" applyFont="1" applyBorder="1" applyAlignment="1" applyProtection="1">
      <alignment horizontal="center" vertical="center"/>
      <protection locked="0"/>
    </xf>
    <xf numFmtId="41" fontId="0" fillId="0" borderId="16" xfId="1" applyFont="1" applyBorder="1" applyAlignment="1" applyProtection="1">
      <alignment horizontal="center" vertical="center"/>
      <protection locked="0"/>
    </xf>
    <xf numFmtId="41" fontId="0" fillId="0" borderId="38" xfId="1" applyFont="1" applyBorder="1" applyAlignment="1" applyProtection="1">
      <alignment horizontal="right" vertical="center"/>
      <protection locked="0"/>
    </xf>
    <xf numFmtId="41" fontId="0" fillId="0" borderId="10" xfId="1" applyFont="1" applyBorder="1" applyAlignment="1" applyProtection="1">
      <alignment horizontal="center" vertical="center"/>
      <protection locked="0"/>
    </xf>
    <xf numFmtId="41" fontId="0" fillId="0" borderId="6" xfId="1" applyFont="1" applyBorder="1" applyAlignment="1" applyProtection="1">
      <alignment horizontal="center" vertical="center"/>
      <protection locked="0"/>
    </xf>
    <xf numFmtId="41" fontId="0" fillId="0" borderId="8" xfId="1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38" xfId="0" applyBorder="1" applyAlignment="1" applyProtection="1">
      <alignment horizontal="center"/>
      <protection locked="0"/>
    </xf>
    <xf numFmtId="41" fontId="0" fillId="0" borderId="38" xfId="1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41" fontId="0" fillId="0" borderId="15" xfId="1" applyFon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41" fontId="0" fillId="0" borderId="16" xfId="1" applyFont="1" applyBorder="1" applyAlignment="1" applyProtection="1">
      <alignment horizontal="center"/>
      <protection locked="0"/>
    </xf>
    <xf numFmtId="0" fontId="0" fillId="3" borderId="19" xfId="0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0" fillId="3" borderId="51" xfId="0" applyFill="1" applyBorder="1" applyAlignment="1">
      <alignment vertical="center" wrapText="1"/>
    </xf>
    <xf numFmtId="0" fontId="8" fillId="3" borderId="53" xfId="0" applyFont="1" applyFill="1" applyBorder="1" applyAlignment="1">
      <alignment horizontal="center" vertical="center"/>
    </xf>
    <xf numFmtId="3" fontId="0" fillId="0" borderId="37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0" borderId="56" xfId="0" applyNumberFormat="1" applyBorder="1" applyAlignment="1">
      <alignment horizontal="center" vertical="center"/>
    </xf>
    <xf numFmtId="0" fontId="0" fillId="2" borderId="38" xfId="0" applyFill="1" applyBorder="1" applyAlignment="1" applyProtection="1">
      <alignment horizontal="center" vertical="center"/>
      <protection locked="0"/>
    </xf>
    <xf numFmtId="41" fontId="0" fillId="2" borderId="38" xfId="1" applyFont="1" applyFill="1" applyBorder="1" applyAlignment="1" applyProtection="1">
      <alignment horizontal="center" vertical="center"/>
      <protection locked="0"/>
    </xf>
    <xf numFmtId="0" fontId="0" fillId="2" borderId="48" xfId="0" applyFill="1" applyBorder="1" applyAlignment="1" applyProtection="1">
      <alignment horizontal="center" vertical="center"/>
      <protection locked="0"/>
    </xf>
    <xf numFmtId="41" fontId="0" fillId="2" borderId="48" xfId="1" applyFont="1" applyFill="1" applyBorder="1" applyAlignment="1" applyProtection="1">
      <alignment horizontal="center" vertical="center"/>
      <protection locked="0"/>
    </xf>
    <xf numFmtId="41" fontId="0" fillId="2" borderId="16" xfId="1" applyFont="1" applyFill="1" applyBorder="1" applyAlignment="1" applyProtection="1">
      <alignment horizontal="center" vertical="center"/>
      <protection locked="0"/>
    </xf>
    <xf numFmtId="0" fontId="0" fillId="0" borderId="75" xfId="0" applyBorder="1"/>
    <xf numFmtId="0" fontId="0" fillId="0" borderId="0" xfId="0" applyAlignment="1">
      <alignment vertical="center"/>
    </xf>
    <xf numFmtId="41" fontId="0" fillId="0" borderId="72" xfId="0" applyNumberFormat="1" applyBorder="1" applyAlignment="1">
      <alignment horizontal="center" vertical="center"/>
    </xf>
    <xf numFmtId="41" fontId="0" fillId="0" borderId="72" xfId="0" applyNumberFormat="1" applyBorder="1" applyAlignment="1">
      <alignment vertical="center"/>
    </xf>
    <xf numFmtId="0" fontId="0" fillId="0" borderId="72" xfId="0" applyBorder="1" applyAlignment="1">
      <alignment vertical="center"/>
    </xf>
    <xf numFmtId="0" fontId="12" fillId="0" borderId="0" xfId="0" applyFont="1"/>
    <xf numFmtId="41" fontId="0" fillId="0" borderId="72" xfId="1" applyFont="1" applyBorder="1" applyAlignment="1">
      <alignment vertical="center"/>
    </xf>
    <xf numFmtId="0" fontId="0" fillId="3" borderId="73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3" borderId="77" xfId="0" applyFill="1" applyBorder="1" applyAlignment="1">
      <alignment horizontal="center"/>
    </xf>
    <xf numFmtId="41" fontId="0" fillId="3" borderId="78" xfId="0" applyNumberFormat="1" applyFill="1" applyBorder="1"/>
    <xf numFmtId="41" fontId="0" fillId="3" borderId="78" xfId="1" applyFont="1" applyFill="1" applyBorder="1" applyAlignment="1"/>
    <xf numFmtId="0" fontId="0" fillId="3" borderId="78" xfId="0" applyFill="1" applyBorder="1"/>
    <xf numFmtId="0" fontId="0" fillId="3" borderId="80" xfId="0" applyFill="1" applyBorder="1" applyAlignment="1">
      <alignment horizontal="center" vertical="center"/>
    </xf>
    <xf numFmtId="0" fontId="0" fillId="3" borderId="81" xfId="0" applyFill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13" fillId="0" borderId="26" xfId="0" applyFont="1" applyBorder="1"/>
    <xf numFmtId="0" fontId="0" fillId="0" borderId="86" xfId="0" applyBorder="1" applyAlignment="1">
      <alignment vertical="center"/>
    </xf>
    <xf numFmtId="41" fontId="0" fillId="3" borderId="81" xfId="0" applyNumberFormat="1" applyFill="1" applyBorder="1"/>
    <xf numFmtId="41" fontId="0" fillId="0" borderId="76" xfId="0" applyNumberFormat="1" applyBorder="1" applyAlignment="1">
      <alignment horizontal="left" vertical="center" indent="2"/>
    </xf>
    <xf numFmtId="41" fontId="0" fillId="3" borderId="79" xfId="0" applyNumberFormat="1" applyFill="1" applyBorder="1"/>
    <xf numFmtId="0" fontId="0" fillId="3" borderId="87" xfId="0" applyFill="1" applyBorder="1" applyAlignment="1">
      <alignment horizontal="center" vertical="center"/>
    </xf>
    <xf numFmtId="41" fontId="0" fillId="3" borderId="88" xfId="0" applyNumberFormat="1" applyFill="1" applyBorder="1"/>
    <xf numFmtId="41" fontId="0" fillId="0" borderId="72" xfId="2" applyNumberFormat="1" applyFont="1" applyBorder="1" applyAlignment="1">
      <alignment vertical="center"/>
    </xf>
    <xf numFmtId="176" fontId="0" fillId="3" borderId="78" xfId="2" applyNumberFormat="1" applyFont="1" applyFill="1" applyBorder="1" applyAlignment="1"/>
    <xf numFmtId="176" fontId="0" fillId="0" borderId="72" xfId="2" applyNumberFormat="1" applyFont="1" applyBorder="1" applyAlignment="1">
      <alignment vertical="center"/>
    </xf>
    <xf numFmtId="0" fontId="0" fillId="2" borderId="15" xfId="0" applyFill="1" applyBorder="1" applyAlignment="1" applyProtection="1">
      <alignment horizontal="center" vertical="center" wrapText="1"/>
      <protection locked="0"/>
    </xf>
    <xf numFmtId="0" fontId="17" fillId="0" borderId="0" xfId="0" applyFont="1" applyBorder="1" applyAlignment="1" applyProtection="1">
      <alignment vertical="center"/>
      <protection locked="0"/>
    </xf>
    <xf numFmtId="41" fontId="0" fillId="0" borderId="93" xfId="1" applyFont="1" applyBorder="1" applyAlignment="1" applyProtection="1">
      <alignment horizontal="center" vertical="center"/>
      <protection locked="0"/>
    </xf>
    <xf numFmtId="41" fontId="0" fillId="0" borderId="94" xfId="1" applyFont="1" applyBorder="1" applyAlignment="1" applyProtection="1">
      <alignment horizontal="center" vertical="center"/>
      <protection locked="0"/>
    </xf>
    <xf numFmtId="41" fontId="0" fillId="0" borderId="95" xfId="1" applyFont="1" applyBorder="1" applyAlignment="1" applyProtection="1">
      <alignment horizontal="center" vertical="center"/>
      <protection locked="0"/>
    </xf>
    <xf numFmtId="9" fontId="0" fillId="0" borderId="0" xfId="0" applyNumberForma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41" fontId="0" fillId="0" borderId="98" xfId="1" applyFont="1" applyBorder="1" applyAlignment="1" applyProtection="1">
      <alignment horizontal="center" vertical="center"/>
      <protection locked="0"/>
    </xf>
    <xf numFmtId="41" fontId="0" fillId="0" borderId="99" xfId="1" applyFont="1" applyBorder="1" applyAlignment="1" applyProtection="1">
      <alignment horizontal="center" vertical="center"/>
      <protection locked="0"/>
    </xf>
    <xf numFmtId="41" fontId="0" fillId="0" borderId="100" xfId="1" applyFont="1" applyBorder="1" applyAlignment="1" applyProtection="1">
      <alignment horizontal="center" vertical="center"/>
      <protection locked="0"/>
    </xf>
    <xf numFmtId="41" fontId="0" fillId="0" borderId="101" xfId="1" applyFont="1" applyBorder="1" applyAlignment="1" applyProtection="1">
      <alignment horizontal="center" vertical="center"/>
      <protection locked="0"/>
    </xf>
    <xf numFmtId="41" fontId="0" fillId="0" borderId="102" xfId="1" applyFont="1" applyBorder="1" applyAlignment="1" applyProtection="1">
      <alignment horizontal="center" vertical="center"/>
      <protection locked="0"/>
    </xf>
    <xf numFmtId="0" fontId="0" fillId="0" borderId="65" xfId="0" applyBorder="1" applyProtection="1">
      <protection locked="0"/>
    </xf>
    <xf numFmtId="0" fontId="0" fillId="0" borderId="66" xfId="0" applyBorder="1" applyProtection="1">
      <protection locked="0"/>
    </xf>
    <xf numFmtId="0" fontId="0" fillId="0" borderId="67" xfId="0" applyBorder="1" applyProtection="1">
      <protection locked="0"/>
    </xf>
    <xf numFmtId="0" fontId="0" fillId="0" borderId="68" xfId="0" applyBorder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5" fillId="0" borderId="92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0" fillId="0" borderId="64" xfId="0" applyBorder="1" applyProtection="1">
      <protection locked="0"/>
    </xf>
    <xf numFmtId="0" fontId="13" fillId="0" borderId="0" xfId="0" applyFont="1" applyProtection="1"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14" xfId="0" applyFill="1" applyBorder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16" xfId="0" applyFill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56" xfId="0" applyBorder="1" applyAlignment="1" applyProtection="1">
      <alignment horizontal="center" vertical="center"/>
      <protection locked="0"/>
    </xf>
    <xf numFmtId="0" fontId="0" fillId="3" borderId="56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0" fillId="2" borderId="4" xfId="0" applyFill="1" applyBorder="1" applyProtection="1">
      <protection locked="0"/>
    </xf>
    <xf numFmtId="41" fontId="0" fillId="3" borderId="38" xfId="0" applyNumberFormat="1" applyFill="1" applyBorder="1" applyAlignment="1" applyProtection="1">
      <alignment horizontal="center" vertical="center"/>
      <protection locked="0"/>
    </xf>
    <xf numFmtId="9" fontId="0" fillId="3" borderId="38" xfId="2" applyFont="1" applyFill="1" applyBorder="1" applyAlignment="1" applyProtection="1">
      <alignment horizontal="center" vertical="center"/>
      <protection locked="0"/>
    </xf>
    <xf numFmtId="41" fontId="0" fillId="3" borderId="11" xfId="1" applyFont="1" applyFill="1" applyBorder="1" applyAlignment="1" applyProtection="1">
      <alignment horizontal="right" vertical="center"/>
      <protection locked="0"/>
    </xf>
    <xf numFmtId="0" fontId="0" fillId="2" borderId="6" xfId="0" applyFill="1" applyBorder="1" applyProtection="1">
      <protection locked="0"/>
    </xf>
    <xf numFmtId="0" fontId="12" fillId="0" borderId="0" xfId="0" applyFont="1" applyProtection="1">
      <protection locked="0"/>
    </xf>
    <xf numFmtId="0" fontId="14" fillId="2" borderId="0" xfId="0" applyFont="1" applyFill="1" applyProtection="1">
      <protection locked="0"/>
    </xf>
    <xf numFmtId="0" fontId="14" fillId="0" borderId="0" xfId="0" applyFont="1" applyProtection="1">
      <protection locked="0"/>
    </xf>
    <xf numFmtId="0" fontId="0" fillId="3" borderId="56" xfId="0" applyFill="1" applyBorder="1" applyAlignment="1" applyProtection="1">
      <alignment horizontal="center"/>
      <protection locked="0"/>
    </xf>
    <xf numFmtId="41" fontId="14" fillId="2" borderId="0" xfId="0" applyNumberFormat="1" applyFont="1" applyFill="1" applyProtection="1">
      <protection locked="0"/>
    </xf>
    <xf numFmtId="0" fontId="0" fillId="2" borderId="10" xfId="0" applyFill="1" applyBorder="1" applyProtection="1">
      <protection locked="0"/>
    </xf>
    <xf numFmtId="0" fontId="0" fillId="2" borderId="38" xfId="0" applyFill="1" applyBorder="1" applyProtection="1">
      <protection locked="0"/>
    </xf>
    <xf numFmtId="41" fontId="0" fillId="2" borderId="38" xfId="1" applyFont="1" applyFill="1" applyBorder="1" applyAlignment="1" applyProtection="1">
      <protection locked="0"/>
    </xf>
    <xf numFmtId="41" fontId="0" fillId="2" borderId="38" xfId="0" applyNumberFormat="1" applyFill="1" applyBorder="1" applyProtection="1">
      <protection locked="0"/>
    </xf>
    <xf numFmtId="9" fontId="0" fillId="2" borderId="38" xfId="2" applyFont="1" applyFill="1" applyBorder="1" applyAlignment="1" applyProtection="1">
      <protection locked="0"/>
    </xf>
    <xf numFmtId="177" fontId="0" fillId="2" borderId="11" xfId="0" applyNumberFormat="1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41" fontId="0" fillId="3" borderId="16" xfId="0" applyNumberFormat="1" applyFill="1" applyBorder="1" applyAlignment="1" applyProtection="1">
      <alignment horizontal="center" vertical="center"/>
      <protection locked="0"/>
    </xf>
    <xf numFmtId="9" fontId="0" fillId="3" borderId="16" xfId="2" applyFont="1" applyFill="1" applyBorder="1" applyAlignment="1" applyProtection="1">
      <alignment horizontal="center" vertical="center"/>
      <protection locked="0"/>
    </xf>
    <xf numFmtId="41" fontId="0" fillId="3" borderId="9" xfId="1" applyFont="1" applyFill="1" applyBorder="1" applyAlignment="1" applyProtection="1">
      <alignment horizontal="right" vertical="center"/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1" fontId="4" fillId="2" borderId="0" xfId="1" applyFont="1" applyFill="1" applyBorder="1" applyAlignment="1" applyProtection="1">
      <alignment horizontal="center"/>
      <protection locked="0"/>
    </xf>
    <xf numFmtId="0" fontId="0" fillId="2" borderId="18" xfId="0" quotePrefix="1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10" xfId="0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8" xfId="0" applyFill="1" applyBorder="1" applyAlignment="1" applyProtection="1">
      <alignment horizontal="center" vertical="center"/>
      <protection locked="0"/>
    </xf>
    <xf numFmtId="41" fontId="0" fillId="2" borderId="2" xfId="1" applyFont="1" applyFill="1" applyBorder="1" applyAlignment="1" applyProtection="1">
      <protection locked="0"/>
    </xf>
    <xf numFmtId="0" fontId="0" fillId="2" borderId="2" xfId="0" applyFill="1" applyBorder="1" applyProtection="1">
      <protection locked="0"/>
    </xf>
    <xf numFmtId="41" fontId="0" fillId="2" borderId="3" xfId="1" applyFont="1" applyFill="1" applyBorder="1" applyAlignment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41" fontId="0" fillId="2" borderId="0" xfId="1" applyFont="1" applyFill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56" xfId="0" applyBorder="1" applyAlignment="1" applyProtection="1">
      <alignment horizontal="center"/>
      <protection locked="0"/>
    </xf>
    <xf numFmtId="0" fontId="0" fillId="3" borderId="60" xfId="0" applyFill="1" applyBorder="1" applyAlignment="1" applyProtection="1">
      <alignment horizontal="center"/>
      <protection locked="0"/>
    </xf>
    <xf numFmtId="41" fontId="0" fillId="3" borderId="38" xfId="1" applyFont="1" applyFill="1" applyBorder="1" applyAlignment="1" applyProtection="1">
      <alignment horizontal="center"/>
      <protection locked="0"/>
    </xf>
    <xf numFmtId="9" fontId="0" fillId="3" borderId="36" xfId="2" applyFont="1" applyFill="1" applyBorder="1" applyAlignment="1" applyProtection="1">
      <alignment horizontal="center"/>
      <protection locked="0"/>
    </xf>
    <xf numFmtId="41" fontId="0" fillId="3" borderId="16" xfId="1" applyFont="1" applyFill="1" applyBorder="1" applyAlignment="1" applyProtection="1">
      <alignment horizontal="center"/>
      <protection locked="0"/>
    </xf>
    <xf numFmtId="9" fontId="0" fillId="3" borderId="9" xfId="2" applyFont="1" applyFill="1" applyBorder="1" applyAlignment="1" applyProtection="1">
      <alignment horizontal="center"/>
      <protection locked="0"/>
    </xf>
    <xf numFmtId="0" fontId="0" fillId="0" borderId="69" xfId="0" applyBorder="1" applyProtection="1">
      <protection locked="0"/>
    </xf>
    <xf numFmtId="0" fontId="0" fillId="0" borderId="70" xfId="0" applyBorder="1" applyAlignment="1" applyProtection="1">
      <alignment horizontal="center"/>
      <protection locked="0"/>
    </xf>
    <xf numFmtId="0" fontId="0" fillId="0" borderId="70" xfId="0" applyBorder="1" applyProtection="1">
      <protection locked="0"/>
    </xf>
    <xf numFmtId="0" fontId="0" fillId="0" borderId="71" xfId="0" applyBorder="1" applyProtection="1">
      <protection locked="0"/>
    </xf>
    <xf numFmtId="41" fontId="0" fillId="2" borderId="56" xfId="0" applyNumberFormat="1" applyFill="1" applyBorder="1" applyProtection="1">
      <protection locked="0"/>
    </xf>
    <xf numFmtId="0" fontId="0" fillId="2" borderId="56" xfId="0" applyFill="1" applyBorder="1" applyProtection="1">
      <protection locked="0"/>
    </xf>
    <xf numFmtId="0" fontId="0" fillId="2" borderId="13" xfId="0" applyFill="1" applyBorder="1" applyProtection="1">
      <protection locked="0"/>
    </xf>
    <xf numFmtId="0" fontId="0" fillId="0" borderId="63" xfId="0" applyBorder="1" applyAlignment="1" applyProtection="1">
      <alignment horizontal="center"/>
      <protection locked="0"/>
    </xf>
    <xf numFmtId="41" fontId="0" fillId="0" borderId="63" xfId="0" applyNumberFormat="1" applyBorder="1" applyAlignment="1" applyProtection="1">
      <alignment horizontal="center"/>
      <protection locked="0"/>
    </xf>
    <xf numFmtId="41" fontId="12" fillId="0" borderId="63" xfId="0" applyNumberFormat="1" applyFont="1" applyBorder="1" applyProtection="1">
      <protection locked="0"/>
    </xf>
    <xf numFmtId="0" fontId="0" fillId="3" borderId="2" xfId="0" applyFill="1" applyBorder="1" applyAlignment="1" applyProtection="1">
      <alignment horizontal="center" vertical="center"/>
    </xf>
    <xf numFmtId="0" fontId="0" fillId="3" borderId="92" xfId="0" applyFill="1" applyBorder="1" applyAlignment="1" applyProtection="1">
      <alignment horizontal="center"/>
    </xf>
    <xf numFmtId="0" fontId="0" fillId="3" borderId="12" xfId="0" applyFill="1" applyBorder="1" applyAlignment="1" applyProtection="1">
      <alignment horizontal="center"/>
    </xf>
    <xf numFmtId="41" fontId="0" fillId="0" borderId="84" xfId="0" applyNumberFormat="1" applyBorder="1" applyAlignment="1">
      <alignment horizontal="left" vertical="center" indent="2"/>
    </xf>
    <xf numFmtId="0" fontId="0" fillId="0" borderId="103" xfId="0" applyBorder="1" applyAlignment="1">
      <alignment horizontal="center"/>
    </xf>
    <xf numFmtId="178" fontId="0" fillId="0" borderId="103" xfId="0" applyNumberFormat="1" applyBorder="1"/>
    <xf numFmtId="0" fontId="0" fillId="0" borderId="104" xfId="0" applyBorder="1" applyAlignment="1">
      <alignment horizontal="center"/>
    </xf>
    <xf numFmtId="178" fontId="0" fillId="0" borderId="104" xfId="0" applyNumberFormat="1" applyBorder="1"/>
    <xf numFmtId="0" fontId="24" fillId="7" borderId="103" xfId="0" applyFont="1" applyFill="1" applyBorder="1" applyAlignment="1">
      <alignment horizontal="center"/>
    </xf>
    <xf numFmtId="178" fontId="24" fillId="7" borderId="103" xfId="0" applyNumberFormat="1" applyFont="1" applyFill="1" applyBorder="1"/>
    <xf numFmtId="0" fontId="24" fillId="6" borderId="105" xfId="0" applyFont="1" applyFill="1" applyBorder="1" applyAlignment="1">
      <alignment horizontal="center"/>
    </xf>
    <xf numFmtId="178" fontId="0" fillId="3" borderId="14" xfId="1" applyNumberFormat="1" applyFont="1" applyFill="1" applyBorder="1" applyAlignment="1" applyProtection="1">
      <alignment horizontal="center" vertical="center"/>
    </xf>
    <xf numFmtId="178" fontId="25" fillId="3" borderId="96" xfId="2" applyNumberFormat="1" applyFont="1" applyFill="1" applyBorder="1" applyAlignment="1" applyProtection="1">
      <alignment wrapText="1"/>
    </xf>
    <xf numFmtId="178" fontId="0" fillId="3" borderId="106" xfId="1" applyNumberFormat="1" applyFont="1" applyFill="1" applyBorder="1" applyAlignment="1" applyProtection="1">
      <alignment horizontal="center" vertical="center"/>
    </xf>
    <xf numFmtId="178" fontId="0" fillId="3" borderId="107" xfId="1" applyNumberFormat="1" applyFont="1" applyFill="1" applyBorder="1" applyAlignment="1" applyProtection="1">
      <alignment horizontal="center" vertical="center"/>
    </xf>
    <xf numFmtId="178" fontId="25" fillId="3" borderId="97" xfId="2" applyNumberFormat="1" applyFont="1" applyFill="1" applyBorder="1" applyAlignment="1" applyProtection="1">
      <alignment wrapText="1"/>
    </xf>
    <xf numFmtId="178" fontId="0" fillId="3" borderId="41" xfId="1" applyNumberFormat="1" applyFont="1" applyFill="1" applyBorder="1" applyAlignment="1" applyProtection="1">
      <alignment horizontal="center" vertical="center"/>
    </xf>
    <xf numFmtId="178" fontId="0" fillId="3" borderId="15" xfId="1" applyNumberFormat="1" applyFont="1" applyFill="1" applyBorder="1" applyAlignment="1" applyProtection="1">
      <alignment horizontal="center" vertical="center"/>
    </xf>
    <xf numFmtId="0" fontId="0" fillId="0" borderId="92" xfId="0" applyBorder="1" applyProtection="1">
      <protection locked="0"/>
    </xf>
    <xf numFmtId="0" fontId="26" fillId="0" borderId="89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25" xfId="0" applyBorder="1" applyAlignment="1" applyProtection="1">
      <protection locked="0"/>
    </xf>
    <xf numFmtId="0" fontId="0" fillId="2" borderId="110" xfId="0" applyFill="1" applyBorder="1" applyAlignment="1" applyProtection="1">
      <alignment horizontal="center"/>
      <protection locked="0"/>
    </xf>
    <xf numFmtId="0" fontId="0" fillId="2" borderId="112" xfId="0" applyFill="1" applyBorder="1" applyProtection="1">
      <protection locked="0"/>
    </xf>
    <xf numFmtId="0" fontId="0" fillId="2" borderId="111" xfId="0" applyFill="1" applyBorder="1" applyAlignment="1" applyProtection="1">
      <alignment horizontal="center"/>
      <protection locked="0"/>
    </xf>
    <xf numFmtId="0" fontId="27" fillId="0" borderId="113" xfId="0" applyFont="1" applyBorder="1" applyAlignment="1">
      <alignment horizontal="center" wrapText="1"/>
    </xf>
    <xf numFmtId="0" fontId="0" fillId="2" borderId="114" xfId="0" applyFill="1" applyBorder="1" applyAlignment="1" applyProtection="1">
      <protection locked="0"/>
    </xf>
    <xf numFmtId="0" fontId="0" fillId="2" borderId="116" xfId="0" applyFill="1" applyBorder="1" applyAlignment="1" applyProtection="1">
      <protection locked="0"/>
    </xf>
    <xf numFmtId="0" fontId="0" fillId="2" borderId="117" xfId="0" applyFill="1" applyBorder="1" applyAlignment="1" applyProtection="1">
      <protection locked="0"/>
    </xf>
    <xf numFmtId="0" fontId="0" fillId="2" borderId="118" xfId="0" applyFill="1" applyBorder="1" applyAlignment="1" applyProtection="1">
      <protection locked="0"/>
    </xf>
    <xf numFmtId="0" fontId="0" fillId="2" borderId="119" xfId="0" applyFill="1" applyBorder="1" applyAlignment="1" applyProtection="1">
      <protection locked="0"/>
    </xf>
    <xf numFmtId="0" fontId="28" fillId="0" borderId="0" xfId="0" applyFont="1" applyAlignment="1" applyProtection="1">
      <protection locked="0"/>
    </xf>
    <xf numFmtId="0" fontId="0" fillId="3" borderId="120" xfId="0" applyFill="1" applyBorder="1" applyProtection="1">
      <protection locked="0"/>
    </xf>
    <xf numFmtId="0" fontId="0" fillId="3" borderId="121" xfId="0" applyFill="1" applyBorder="1" applyProtection="1">
      <protection locked="0"/>
    </xf>
    <xf numFmtId="0" fontId="0" fillId="2" borderId="122" xfId="0" applyFill="1" applyBorder="1" applyAlignment="1" applyProtection="1">
      <protection locked="0"/>
    </xf>
    <xf numFmtId="0" fontId="0" fillId="3" borderId="125" xfId="0" applyFill="1" applyBorder="1" applyProtection="1">
      <protection locked="0"/>
    </xf>
    <xf numFmtId="0" fontId="0" fillId="2" borderId="126" xfId="0" applyFill="1" applyBorder="1" applyAlignment="1" applyProtection="1">
      <alignment horizontal="center"/>
      <protection locked="0"/>
    </xf>
    <xf numFmtId="0" fontId="0" fillId="3" borderId="128" xfId="0" applyFill="1" applyBorder="1" applyProtection="1">
      <protection locked="0"/>
    </xf>
    <xf numFmtId="0" fontId="0" fillId="2" borderId="114" xfId="0" applyFill="1" applyBorder="1" applyAlignment="1" applyProtection="1">
      <alignment horizontal="left"/>
      <protection locked="0"/>
    </xf>
    <xf numFmtId="0" fontId="0" fillId="2" borderId="115" xfId="0" applyFill="1" applyBorder="1" applyAlignment="1" applyProtection="1">
      <alignment horizontal="left"/>
      <protection locked="0"/>
    </xf>
    <xf numFmtId="3" fontId="0" fillId="2" borderId="116" xfId="0" applyNumberFormat="1" applyFill="1" applyBorder="1" applyAlignment="1" applyProtection="1">
      <alignment horizontal="left"/>
      <protection locked="0"/>
    </xf>
    <xf numFmtId="0" fontId="0" fillId="2" borderId="117" xfId="0" applyFill="1" applyBorder="1" applyAlignment="1" applyProtection="1">
      <alignment horizontal="left"/>
      <protection locked="0"/>
    </xf>
    <xf numFmtId="0" fontId="0" fillId="3" borderId="129" xfId="0" applyFill="1" applyBorder="1" applyAlignment="1" applyProtection="1">
      <alignment horizontal="center"/>
      <protection locked="0"/>
    </xf>
    <xf numFmtId="41" fontId="0" fillId="3" borderId="130" xfId="1" applyFont="1" applyFill="1" applyBorder="1" applyAlignment="1" applyProtection="1">
      <protection locked="0"/>
    </xf>
    <xf numFmtId="41" fontId="0" fillId="3" borderId="131" xfId="1" applyFont="1" applyFill="1" applyBorder="1" applyAlignment="1" applyProtection="1">
      <protection locked="0"/>
    </xf>
    <xf numFmtId="41" fontId="0" fillId="3" borderId="132" xfId="1" applyFont="1" applyFill="1" applyBorder="1" applyAlignment="1" applyProtection="1">
      <protection locked="0"/>
    </xf>
    <xf numFmtId="41" fontId="0" fillId="3" borderId="133" xfId="1" applyFont="1" applyFill="1" applyBorder="1" applyAlignment="1" applyProtection="1">
      <protection locked="0"/>
    </xf>
    <xf numFmtId="3" fontId="0" fillId="2" borderId="116" xfId="0" applyNumberFormat="1" applyFill="1" applyBorder="1" applyAlignment="1" applyProtection="1">
      <protection locked="0"/>
    </xf>
    <xf numFmtId="0" fontId="0" fillId="2" borderId="114" xfId="0" applyFill="1" applyBorder="1" applyAlignment="1" applyProtection="1">
      <alignment horizontal="left" wrapText="1"/>
      <protection locked="0"/>
    </xf>
    <xf numFmtId="0" fontId="0" fillId="2" borderId="114" xfId="0" applyFill="1" applyBorder="1" applyAlignment="1" applyProtection="1">
      <alignment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3" fillId="2" borderId="29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72" xfId="0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0" fillId="0" borderId="123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3" fontId="0" fillId="2" borderId="127" xfId="0" applyNumberFormat="1" applyFill="1" applyBorder="1" applyAlignment="1" applyProtection="1">
      <alignment horizontal="center"/>
      <protection locked="0"/>
    </xf>
    <xf numFmtId="0" fontId="0" fillId="2" borderId="127" xfId="0" applyFill="1" applyBorder="1" applyAlignment="1" applyProtection="1">
      <alignment horizontal="center"/>
      <protection locked="0"/>
    </xf>
    <xf numFmtId="3" fontId="0" fillId="0" borderId="41" xfId="0" applyNumberFormat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0" fillId="2" borderId="56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1" fontId="0" fillId="2" borderId="41" xfId="1" applyFont="1" applyFill="1" applyBorder="1" applyAlignment="1" applyProtection="1">
      <alignment horizontal="center" vertical="center"/>
      <protection locked="0"/>
    </xf>
    <xf numFmtId="41" fontId="0" fillId="2" borderId="42" xfId="1" applyFont="1" applyFill="1" applyBorder="1" applyAlignment="1" applyProtection="1">
      <alignment horizontal="center" vertical="center"/>
      <protection locked="0"/>
    </xf>
    <xf numFmtId="9" fontId="11" fillId="3" borderId="20" xfId="2" applyFont="1" applyFill="1" applyBorder="1" applyAlignment="1" applyProtection="1">
      <alignment horizontal="center" vertical="center"/>
      <protection locked="0"/>
    </xf>
    <xf numFmtId="9" fontId="11" fillId="3" borderId="21" xfId="2" applyFont="1" applyFill="1" applyBorder="1" applyAlignment="1" applyProtection="1">
      <alignment horizontal="center" vertical="center"/>
      <protection locked="0"/>
    </xf>
    <xf numFmtId="9" fontId="11" fillId="3" borderId="24" xfId="2" applyFont="1" applyFill="1" applyBorder="1" applyAlignment="1" applyProtection="1">
      <alignment horizontal="center" vertical="center"/>
      <protection locked="0"/>
    </xf>
    <xf numFmtId="9" fontId="11" fillId="3" borderId="25" xfId="2" applyFont="1" applyFill="1" applyBorder="1" applyAlignment="1" applyProtection="1">
      <alignment horizontal="center" vertical="center"/>
      <protection locked="0"/>
    </xf>
    <xf numFmtId="9" fontId="11" fillId="3" borderId="22" xfId="2" applyFont="1" applyFill="1" applyBorder="1" applyAlignment="1" applyProtection="1">
      <alignment horizontal="center" vertical="center"/>
      <protection locked="0"/>
    </xf>
    <xf numFmtId="9" fontId="11" fillId="3" borderId="23" xfId="2" applyFont="1" applyFill="1" applyBorder="1" applyAlignment="1" applyProtection="1">
      <alignment horizontal="center" vertical="center"/>
      <protection locked="0"/>
    </xf>
    <xf numFmtId="41" fontId="0" fillId="2" borderId="43" xfId="1" applyFont="1" applyFill="1" applyBorder="1" applyAlignment="1" applyProtection="1">
      <alignment horizontal="center" vertical="center"/>
      <protection locked="0"/>
    </xf>
    <xf numFmtId="41" fontId="0" fillId="2" borderId="44" xfId="1" applyFont="1" applyFill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82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25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/>
      <protection locked="0"/>
    </xf>
    <xf numFmtId="0" fontId="0" fillId="2" borderId="60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3" fontId="0" fillId="2" borderId="39" xfId="0" applyNumberFormat="1" applyFill="1" applyBorder="1" applyAlignment="1" applyProtection="1">
      <alignment horizontal="left"/>
      <protection locked="0"/>
    </xf>
    <xf numFmtId="0" fontId="0" fillId="2" borderId="45" xfId="0" applyFill="1" applyBorder="1" applyAlignment="1" applyProtection="1">
      <alignment horizontal="left"/>
      <protection locked="0"/>
    </xf>
    <xf numFmtId="3" fontId="0" fillId="0" borderId="41" xfId="0" applyNumberFormat="1" applyBorder="1" applyAlignment="1" applyProtection="1">
      <alignment horizontal="left"/>
      <protection locked="0"/>
    </xf>
    <xf numFmtId="0" fontId="0" fillId="0" borderId="46" xfId="0" applyBorder="1" applyAlignment="1" applyProtection="1">
      <alignment horizontal="left"/>
      <protection locked="0"/>
    </xf>
    <xf numFmtId="41" fontId="0" fillId="2" borderId="39" xfId="1" applyFont="1" applyFill="1" applyBorder="1" applyAlignment="1" applyProtection="1">
      <alignment horizontal="center" vertical="center"/>
      <protection locked="0"/>
    </xf>
    <xf numFmtId="41" fontId="0" fillId="2" borderId="40" xfId="1" applyFont="1" applyFill="1" applyBorder="1" applyAlignment="1" applyProtection="1">
      <alignment horizontal="center" vertical="center"/>
      <protection locked="0"/>
    </xf>
    <xf numFmtId="41" fontId="0" fillId="0" borderId="41" xfId="1" applyFont="1" applyBorder="1" applyAlignment="1" applyProtection="1">
      <alignment horizontal="left" vertical="center" indent="4"/>
      <protection locked="0"/>
    </xf>
    <xf numFmtId="41" fontId="0" fillId="0" borderId="46" xfId="1" applyFont="1" applyBorder="1" applyAlignment="1" applyProtection="1">
      <alignment horizontal="left" vertical="center" indent="4"/>
      <protection locked="0"/>
    </xf>
    <xf numFmtId="41" fontId="0" fillId="0" borderId="43" xfId="1" applyFont="1" applyBorder="1" applyAlignment="1" applyProtection="1">
      <alignment horizontal="left" vertical="center" indent="4"/>
      <protection locked="0"/>
    </xf>
    <xf numFmtId="41" fontId="0" fillId="0" borderId="47" xfId="1" applyFont="1" applyBorder="1" applyAlignment="1" applyProtection="1">
      <alignment horizontal="left" vertical="center" indent="4"/>
      <protection locked="0"/>
    </xf>
    <xf numFmtId="0" fontId="6" fillId="2" borderId="49" xfId="0" applyFont="1" applyFill="1" applyBorder="1" applyAlignment="1" applyProtection="1">
      <alignment horizontal="center" vertical="center"/>
      <protection locked="0"/>
    </xf>
    <xf numFmtId="0" fontId="6" fillId="2" borderId="5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41" fontId="0" fillId="3" borderId="58" xfId="1" applyFont="1" applyFill="1" applyBorder="1" applyAlignment="1" applyProtection="1">
      <alignment horizontal="center" vertical="center"/>
      <protection locked="0"/>
    </xf>
    <xf numFmtId="41" fontId="0" fillId="3" borderId="42" xfId="1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41" fontId="0" fillId="3" borderId="59" xfId="1" applyFont="1" applyFill="1" applyBorder="1" applyAlignment="1" applyProtection="1">
      <alignment horizontal="center" vertical="center"/>
      <protection locked="0"/>
    </xf>
    <xf numFmtId="41" fontId="0" fillId="3" borderId="44" xfId="1" applyFont="1" applyFill="1" applyBorder="1" applyAlignment="1" applyProtection="1">
      <alignment horizontal="center" vertical="center"/>
      <protection locked="0"/>
    </xf>
    <xf numFmtId="0" fontId="0" fillId="2" borderId="29" xfId="0" applyFont="1" applyFill="1" applyBorder="1" applyAlignment="1" applyProtection="1">
      <alignment horizontal="center" vertical="center"/>
      <protection locked="0"/>
    </xf>
    <xf numFmtId="0" fontId="0" fillId="2" borderId="19" xfId="0" applyFont="1" applyFill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top"/>
      <protection locked="0"/>
    </xf>
    <xf numFmtId="0" fontId="0" fillId="3" borderId="61" xfId="0" applyFill="1" applyBorder="1" applyAlignment="1" applyProtection="1">
      <alignment horizontal="center" vertical="center"/>
      <protection locked="0"/>
    </xf>
    <xf numFmtId="0" fontId="0" fillId="3" borderId="33" xfId="0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41" fontId="4" fillId="3" borderId="29" xfId="1" applyFont="1" applyFill="1" applyBorder="1" applyAlignment="1" applyProtection="1">
      <alignment horizontal="center"/>
    </xf>
    <xf numFmtId="41" fontId="4" fillId="3" borderId="19" xfId="1" applyFont="1" applyFill="1" applyBorder="1" applyAlignment="1" applyProtection="1">
      <alignment horizontal="center"/>
      <protection locked="0"/>
    </xf>
    <xf numFmtId="41" fontId="0" fillId="3" borderId="62" xfId="1" applyFont="1" applyFill="1" applyBorder="1" applyAlignment="1" applyProtection="1">
      <alignment horizontal="center" vertical="center"/>
      <protection locked="0"/>
    </xf>
    <xf numFmtId="41" fontId="0" fillId="3" borderId="40" xfId="1" applyFont="1" applyFill="1" applyBorder="1" applyAlignment="1" applyProtection="1">
      <alignment horizontal="center" vertical="center"/>
      <protection locked="0"/>
    </xf>
    <xf numFmtId="41" fontId="0" fillId="0" borderId="39" xfId="1" applyFont="1" applyBorder="1" applyAlignment="1" applyProtection="1">
      <alignment horizontal="left" vertical="center" indent="4"/>
      <protection locked="0"/>
    </xf>
    <xf numFmtId="41" fontId="0" fillId="0" borderId="45" xfId="1" applyFont="1" applyBorder="1" applyAlignment="1" applyProtection="1">
      <alignment horizontal="left" vertical="center" indent="4"/>
      <protection locked="0"/>
    </xf>
    <xf numFmtId="0" fontId="22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3" fillId="2" borderId="29" xfId="0" applyFont="1" applyFill="1" applyBorder="1" applyAlignment="1" applyProtection="1">
      <alignment horizontal="center" vertical="center"/>
      <protection locked="0"/>
    </xf>
    <xf numFmtId="0" fontId="3" fillId="2" borderId="27" xfId="0" applyFont="1" applyFill="1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right"/>
      <protection locked="0"/>
    </xf>
    <xf numFmtId="0" fontId="6" fillId="3" borderId="32" xfId="0" applyFont="1" applyFill="1" applyBorder="1" applyAlignment="1" applyProtection="1">
      <alignment horizontal="center" vertical="center"/>
    </xf>
    <xf numFmtId="0" fontId="6" fillId="3" borderId="10" xfId="0" applyFont="1" applyFill="1" applyBorder="1" applyAlignment="1" applyProtection="1">
      <alignment horizontal="center" vertical="center"/>
    </xf>
    <xf numFmtId="41" fontId="5" fillId="3" borderId="33" xfId="1" applyFont="1" applyFill="1" applyBorder="1" applyAlignment="1" applyProtection="1">
      <alignment horizontal="center" vertical="center"/>
    </xf>
    <xf numFmtId="41" fontId="5" fillId="3" borderId="11" xfId="1" applyFont="1" applyFill="1" applyBorder="1" applyAlignment="1" applyProtection="1">
      <alignment horizontal="center" vertical="center"/>
    </xf>
    <xf numFmtId="176" fontId="4" fillId="0" borderId="16" xfId="2" applyNumberFormat="1" applyFont="1" applyBorder="1" applyAlignment="1" applyProtection="1">
      <alignment horizontal="right" indent="1"/>
      <protection locked="0"/>
    </xf>
    <xf numFmtId="176" fontId="16" fillId="0" borderId="16" xfId="0" applyNumberFormat="1" applyFont="1" applyBorder="1" applyAlignment="1" applyProtection="1">
      <alignment horizontal="right" indent="1"/>
      <protection locked="0"/>
    </xf>
    <xf numFmtId="0" fontId="16" fillId="0" borderId="9" xfId="0" applyFont="1" applyBorder="1" applyAlignment="1" applyProtection="1">
      <alignment horizontal="right" indent="1"/>
      <protection locked="0"/>
    </xf>
    <xf numFmtId="0" fontId="13" fillId="0" borderId="0" xfId="0" applyFont="1" applyAlignment="1" applyProtection="1">
      <alignment horizontal="center"/>
      <protection locked="0"/>
    </xf>
    <xf numFmtId="41" fontId="4" fillId="0" borderId="14" xfId="0" applyNumberFormat="1" applyFont="1" applyBorder="1" applyAlignment="1" applyProtection="1">
      <alignment horizontal="left" indent="1"/>
      <protection locked="0"/>
    </xf>
    <xf numFmtId="0" fontId="4" fillId="0" borderId="14" xfId="0" applyFont="1" applyBorder="1" applyAlignment="1" applyProtection="1">
      <alignment horizontal="left" indent="1"/>
      <protection locked="0"/>
    </xf>
    <xf numFmtId="41" fontId="15" fillId="0" borderId="14" xfId="0" applyNumberFormat="1" applyFont="1" applyBorder="1" applyAlignment="1" applyProtection="1">
      <alignment horizontal="left" indent="3"/>
      <protection locked="0"/>
    </xf>
    <xf numFmtId="0" fontId="15" fillId="0" borderId="5" xfId="0" applyFont="1" applyBorder="1" applyAlignment="1" applyProtection="1">
      <alignment horizontal="left" indent="3"/>
      <protection locked="0"/>
    </xf>
    <xf numFmtId="0" fontId="17" fillId="0" borderId="89" xfId="0" applyFont="1" applyBorder="1" applyAlignment="1" applyProtection="1">
      <alignment horizontal="center" vertical="center"/>
      <protection locked="0"/>
    </xf>
    <xf numFmtId="0" fontId="17" fillId="0" borderId="91" xfId="0" applyFont="1" applyBorder="1" applyAlignment="1" applyProtection="1">
      <alignment horizontal="center" vertical="center"/>
      <protection locked="0"/>
    </xf>
    <xf numFmtId="0" fontId="5" fillId="0" borderId="89" xfId="0" applyFont="1" applyBorder="1" applyAlignment="1" applyProtection="1">
      <alignment horizontal="center" vertical="center"/>
      <protection locked="0"/>
    </xf>
    <xf numFmtId="0" fontId="5" fillId="0" borderId="90" xfId="0" applyFont="1" applyBorder="1" applyAlignment="1" applyProtection="1">
      <alignment horizontal="center" vertical="center"/>
      <protection locked="0"/>
    </xf>
    <xf numFmtId="0" fontId="5" fillId="0" borderId="91" xfId="0" applyFont="1" applyBorder="1" applyAlignment="1" applyProtection="1">
      <alignment horizontal="center" vertical="center"/>
      <protection locked="0"/>
    </xf>
    <xf numFmtId="0" fontId="6" fillId="3" borderId="28" xfId="0" applyFont="1" applyFill="1" applyBorder="1" applyAlignment="1" applyProtection="1">
      <alignment horizontal="center" vertical="center"/>
    </xf>
    <xf numFmtId="41" fontId="5" fillId="3" borderId="17" xfId="1" applyFont="1" applyFill="1" applyBorder="1" applyAlignment="1" applyProtection="1">
      <alignment horizontal="center" vertical="center"/>
    </xf>
    <xf numFmtId="14" fontId="5" fillId="0" borderId="18" xfId="0" applyNumberFormat="1" applyFont="1" applyBorder="1" applyAlignment="1" applyProtection="1">
      <alignment horizontal="center" vertical="center"/>
      <protection locked="0"/>
    </xf>
    <xf numFmtId="14" fontId="5" fillId="0" borderId="19" xfId="0" applyNumberFormat="1" applyFont="1" applyBorder="1" applyAlignment="1" applyProtection="1">
      <alignment horizontal="center" vertical="center"/>
      <protection locked="0"/>
    </xf>
    <xf numFmtId="176" fontId="5" fillId="3" borderId="17" xfId="2" applyNumberFormat="1" applyFont="1" applyFill="1" applyBorder="1" applyAlignment="1" applyProtection="1">
      <alignment horizontal="center" vertical="center"/>
    </xf>
    <xf numFmtId="176" fontId="5" fillId="3" borderId="11" xfId="2" applyNumberFormat="1" applyFont="1" applyFill="1" applyBorder="1" applyAlignment="1" applyProtection="1">
      <alignment horizontal="center" vertical="center"/>
    </xf>
    <xf numFmtId="0" fontId="6" fillId="3" borderId="34" xfId="0" applyFont="1" applyFill="1" applyBorder="1" applyAlignment="1" applyProtection="1">
      <alignment horizontal="center" vertical="center"/>
    </xf>
    <xf numFmtId="41" fontId="5" fillId="3" borderId="35" xfId="1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left"/>
    </xf>
    <xf numFmtId="41" fontId="5" fillId="0" borderId="0" xfId="0" applyNumberFormat="1" applyFont="1" applyAlignment="1">
      <alignment horizontal="left" indent="2"/>
    </xf>
    <xf numFmtId="0" fontId="5" fillId="0" borderId="0" xfId="0" applyFont="1" applyAlignment="1">
      <alignment horizontal="left" indent="2"/>
    </xf>
    <xf numFmtId="0" fontId="0" fillId="0" borderId="72" xfId="0" applyBorder="1" applyAlignment="1" applyProtection="1">
      <alignment horizontal="center" vertical="center"/>
      <protection locked="0"/>
    </xf>
    <xf numFmtId="0" fontId="0" fillId="0" borderId="84" xfId="0" applyBorder="1" applyAlignment="1" applyProtection="1">
      <alignment horizontal="center" vertical="center"/>
      <protection locked="0"/>
    </xf>
    <xf numFmtId="0" fontId="0" fillId="0" borderId="85" xfId="0" applyBorder="1" applyAlignment="1" applyProtection="1">
      <alignment horizontal="center" vertical="center"/>
      <protection locked="0"/>
    </xf>
    <xf numFmtId="0" fontId="0" fillId="0" borderId="86" xfId="0" applyBorder="1" applyAlignment="1" applyProtection="1">
      <alignment horizontal="center" vertical="center"/>
      <protection locked="0"/>
    </xf>
    <xf numFmtId="0" fontId="18" fillId="0" borderId="83" xfId="0" applyFont="1" applyBorder="1" applyAlignment="1">
      <alignment horizontal="left" vertical="center"/>
    </xf>
    <xf numFmtId="0" fontId="23" fillId="5" borderId="89" xfId="0" applyFont="1" applyFill="1" applyBorder="1" applyAlignment="1">
      <alignment horizontal="center"/>
    </xf>
    <xf numFmtId="0" fontId="23" fillId="5" borderId="90" xfId="0" applyFont="1" applyFill="1" applyBorder="1" applyAlignment="1">
      <alignment horizontal="center"/>
    </xf>
    <xf numFmtId="0" fontId="23" fillId="5" borderId="91" xfId="0" applyFont="1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center" vertical="center" wrapText="1"/>
    </xf>
    <xf numFmtId="0" fontId="9" fillId="3" borderId="55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41" fontId="5" fillId="3" borderId="17" xfId="1" applyFont="1" applyFill="1" applyBorder="1" applyAlignment="1" applyProtection="1">
      <alignment horizontal="center" vertical="center" wrapText="1"/>
    </xf>
    <xf numFmtId="3" fontId="0" fillId="0" borderId="42" xfId="0" applyNumberFormat="1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6" fillId="3" borderId="108" xfId="0" applyFont="1" applyFill="1" applyBorder="1" applyAlignment="1" applyProtection="1">
      <alignment horizontal="center" vertical="center"/>
    </xf>
    <xf numFmtId="41" fontId="5" fillId="3" borderId="109" xfId="1" applyFont="1" applyFill="1" applyBorder="1" applyAlignment="1" applyProtection="1">
      <alignment horizontal="center" vertical="center"/>
    </xf>
    <xf numFmtId="0" fontId="5" fillId="0" borderId="89" xfId="0" applyFont="1" applyBorder="1" applyAlignment="1" applyProtection="1">
      <alignment horizontal="center" vertical="center" wrapText="1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448"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5050"/>
      <color rgb="FFFDC7CC"/>
      <color rgb="FFF731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5806950-10B8-42BE-97BE-CC7B01459BEF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VUIKYvgq0fd7auxoPG9h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4B9E480-725A-4FE7-B34B-DF57ECDAED44}">
  <we:reference id="WA200009404" version="1.0.0.8" store="ko-KR" storeType="omex"/>
  <we:alternateReferences>
    <we:reference id="WA200009404" version="1.0.0.8" store="ko-KR" storeType="omex"/>
  </we:alternateReferences>
  <we:properties>
    <we:property name="claude.fileId" value="&quot;5de42e6f-0c8d-4b2c-b094-68e85ab6edc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F6D1-FAD0-4A1E-B205-F739FE84AA1F}">
  <dimension ref="B2:BQ35"/>
  <sheetViews>
    <sheetView showGridLines="0" showZeros="0" workbookViewId="0">
      <selection activeCell="AR26" sqref="AR26"/>
    </sheetView>
  </sheetViews>
  <sheetFormatPr defaultColWidth="9" defaultRowHeight="16.5"/>
  <cols>
    <col min="1" max="1" width="5" customWidth="1"/>
    <col min="2" max="2" width="6" customWidth="1"/>
    <col min="3" max="3" width="13.125" bestFit="1" customWidth="1"/>
    <col min="4" max="34" width="5.25" customWidth="1"/>
    <col min="35" max="35" width="9" bestFit="1" customWidth="1"/>
    <col min="36" max="36" width="3.25" customWidth="1"/>
    <col min="37" max="37" width="12.75" customWidth="1"/>
    <col min="38" max="38" width="9" bestFit="1" customWidth="1"/>
    <col min="39" max="39" width="5.25" customWidth="1"/>
    <col min="40" max="40" width="9.25" customWidth="1"/>
    <col min="41" max="44" width="14.375" customWidth="1"/>
    <col min="45" max="45" width="11" customWidth="1"/>
    <col min="46" max="47" width="14.375" customWidth="1"/>
    <col min="48" max="48" width="11" customWidth="1"/>
    <col min="49" max="49" width="21" customWidth="1"/>
    <col min="50" max="50" width="16.75" customWidth="1"/>
    <col min="51" max="51" width="9" customWidth="1"/>
    <col min="52" max="63" width="10.375" customWidth="1"/>
    <col min="64" max="64" width="17.625" customWidth="1"/>
    <col min="65" max="69" width="10.75" customWidth="1"/>
  </cols>
  <sheetData>
    <row r="2" spans="2:69" ht="26.25">
      <c r="AM2" s="96" t="s">
        <v>0</v>
      </c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</row>
    <row r="3" spans="2:69" ht="34.5" customHeight="1">
      <c r="B3" s="367"/>
      <c r="C3" s="64"/>
      <c r="D3" s="65">
        <v>1</v>
      </c>
      <c r="E3" s="66">
        <v>2</v>
      </c>
      <c r="F3" s="66">
        <v>3</v>
      </c>
      <c r="G3" s="66">
        <v>4</v>
      </c>
      <c r="H3" s="66">
        <v>5</v>
      </c>
      <c r="I3" s="66">
        <v>6</v>
      </c>
      <c r="J3" s="66">
        <v>7</v>
      </c>
      <c r="K3" s="66">
        <v>8</v>
      </c>
      <c r="L3" s="66">
        <v>9</v>
      </c>
      <c r="M3" s="66">
        <v>10</v>
      </c>
      <c r="N3" s="66">
        <v>11</v>
      </c>
      <c r="O3" s="66">
        <v>12</v>
      </c>
      <c r="P3" s="66">
        <v>13</v>
      </c>
      <c r="Q3" s="66">
        <v>14</v>
      </c>
      <c r="R3" s="66">
        <v>15</v>
      </c>
      <c r="S3" s="66">
        <v>16</v>
      </c>
      <c r="T3" s="66">
        <v>17</v>
      </c>
      <c r="U3" s="66">
        <v>18</v>
      </c>
      <c r="V3" s="66">
        <v>19</v>
      </c>
      <c r="W3" s="66">
        <v>20</v>
      </c>
      <c r="X3" s="66">
        <v>21</v>
      </c>
      <c r="Y3" s="66">
        <v>22</v>
      </c>
      <c r="Z3" s="66">
        <v>23</v>
      </c>
      <c r="AA3" s="66">
        <v>24</v>
      </c>
      <c r="AB3" s="66">
        <v>25</v>
      </c>
      <c r="AC3" s="66">
        <v>26</v>
      </c>
      <c r="AD3" s="66">
        <v>27</v>
      </c>
      <c r="AE3" s="66">
        <v>28</v>
      </c>
      <c r="AF3" s="66">
        <v>29</v>
      </c>
      <c r="AG3" s="66">
        <v>30</v>
      </c>
      <c r="AH3" s="66">
        <v>31</v>
      </c>
      <c r="AI3" s="369" t="s">
        <v>1</v>
      </c>
      <c r="AK3" s="371" t="s">
        <v>2</v>
      </c>
      <c r="AM3" s="87" t="s">
        <v>3</v>
      </c>
      <c r="AN3" s="93" t="s">
        <v>4</v>
      </c>
      <c r="AO3" s="88" t="s">
        <v>5</v>
      </c>
      <c r="AP3" s="88" t="s">
        <v>6</v>
      </c>
      <c r="AQ3" s="88" t="s">
        <v>7</v>
      </c>
      <c r="AR3" s="88" t="s">
        <v>8</v>
      </c>
      <c r="AS3" s="88" t="s">
        <v>9</v>
      </c>
      <c r="AT3" s="88" t="s">
        <v>10</v>
      </c>
      <c r="AU3" s="88" t="s">
        <v>11</v>
      </c>
      <c r="AV3" s="88" t="s">
        <v>12</v>
      </c>
      <c r="AW3" s="88" t="s">
        <v>13</v>
      </c>
      <c r="AX3" s="88" t="s">
        <v>14</v>
      </c>
      <c r="AY3" s="93" t="s">
        <v>15</v>
      </c>
      <c r="AZ3" s="88" t="s">
        <v>16</v>
      </c>
      <c r="BA3" s="101" t="s">
        <v>17</v>
      </c>
      <c r="BB3" s="101" t="s">
        <v>17</v>
      </c>
      <c r="BC3" s="101" t="s">
        <v>17</v>
      </c>
      <c r="BD3" s="101" t="s">
        <v>17</v>
      </c>
      <c r="BE3" s="101" t="s">
        <v>17</v>
      </c>
      <c r="BF3" s="101" t="s">
        <v>17</v>
      </c>
      <c r="BG3" s="101" t="s">
        <v>17</v>
      </c>
      <c r="BH3" s="101" t="s">
        <v>17</v>
      </c>
      <c r="BI3" s="101" t="s">
        <v>17</v>
      </c>
      <c r="BJ3" s="101" t="s">
        <v>17</v>
      </c>
      <c r="BK3" s="101" t="s">
        <v>17</v>
      </c>
      <c r="BL3" s="101" t="s">
        <v>18</v>
      </c>
      <c r="BM3" s="364" t="s">
        <v>19</v>
      </c>
      <c r="BN3" s="365"/>
      <c r="BO3" s="365"/>
      <c r="BP3" s="365"/>
      <c r="BQ3" s="366"/>
    </row>
    <row r="4" spans="2:69" ht="33.75" customHeight="1">
      <c r="B4" s="368"/>
      <c r="C4" s="67" t="s">
        <v>20</v>
      </c>
      <c r="D4" s="37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70"/>
      <c r="AK4" s="372"/>
      <c r="AM4" s="80">
        <v>1</v>
      </c>
      <c r="AN4" s="83" t="str">
        <f>'1'!$G$2</f>
        <v>현대</v>
      </c>
      <c r="AO4" s="83">
        <f>'1'!$C$5</f>
        <v>4281000</v>
      </c>
      <c r="AP4" s="83">
        <f>'1'!$C$22</f>
        <v>1253000</v>
      </c>
      <c r="AQ4" s="83">
        <f>'1'!$C$23</f>
        <v>2983000</v>
      </c>
      <c r="AR4" s="103">
        <f>'1'!$C$15</f>
        <v>1213940</v>
      </c>
      <c r="AS4" s="105">
        <f>'1'!$C$17</f>
        <v>0.28356458771315113</v>
      </c>
      <c r="AT4" s="83">
        <f>'1'!$C$36</f>
        <v>45000</v>
      </c>
      <c r="AU4" s="83">
        <f>'1'!$C$19</f>
        <v>1168940</v>
      </c>
      <c r="AV4" s="86">
        <f>IFERROR(AO4/AY4,0)</f>
        <v>1427000</v>
      </c>
      <c r="AW4" s="82" t="str">
        <f ca="1">VLOOKUP(AX4,IF({1,0},'1'!$AI$8:'1'!$AI$75,'1'!$AD$8:$AD$75),2,0)</f>
        <v>꽃게사게</v>
      </c>
      <c r="AX4" s="83">
        <f>MAX('1'!$AI$8:$AI$35,'1'!$AI$39:$AI$62,'1'!$AI$66:$AI$75)</f>
        <v>630000</v>
      </c>
      <c r="AY4" s="97">
        <f>'1'!$C$39</f>
        <v>3</v>
      </c>
      <c r="AZ4" s="84" t="str">
        <f>'1'!$B$41</f>
        <v>이웅</v>
      </c>
      <c r="BA4" s="84" t="str">
        <f>'1'!$B$42</f>
        <v>배기성</v>
      </c>
      <c r="BB4" s="84" t="str">
        <f>'1'!$B$43</f>
        <v>문효영</v>
      </c>
      <c r="BC4" s="84">
        <f>'1'!$B$44</f>
        <v>0</v>
      </c>
      <c r="BD4" s="84">
        <f>'1'!$B$45</f>
        <v>0</v>
      </c>
      <c r="BE4" s="84">
        <f>'1'!$B$46</f>
        <v>0</v>
      </c>
      <c r="BF4" s="84">
        <f>'1'!$C$41</f>
        <v>0</v>
      </c>
      <c r="BG4" s="84">
        <f>'1'!$C$42</f>
        <v>0</v>
      </c>
      <c r="BH4" s="84">
        <f>'1'!$C$43</f>
        <v>0</v>
      </c>
      <c r="BI4" s="84">
        <f>'1'!$C$44</f>
        <v>0</v>
      </c>
      <c r="BJ4" s="84">
        <f>'1'!$C$45</f>
        <v>0</v>
      </c>
      <c r="BK4" s="84">
        <f>'1'!$C$46</f>
        <v>0</v>
      </c>
      <c r="BL4" s="206">
        <f>'1'!$AH$4</f>
        <v>24245</v>
      </c>
      <c r="BM4" s="213" t="s">
        <v>21</v>
      </c>
      <c r="BN4" s="213" t="s">
        <v>22</v>
      </c>
      <c r="BP4" s="213" t="s">
        <v>21</v>
      </c>
      <c r="BQ4" s="213" t="s">
        <v>22</v>
      </c>
    </row>
    <row r="5" spans="2:69" ht="27" customHeight="1">
      <c r="B5" s="68">
        <v>1</v>
      </c>
      <c r="C5" s="36" t="s">
        <v>23</v>
      </c>
      <c r="D5" s="69">
        <f>COUNTIF('1'!$B$41:$C$46,$C$5)</f>
        <v>1</v>
      </c>
      <c r="E5" s="69">
        <f>COUNTIF('2'!$B$41:$C$46,$C$5)</f>
        <v>1</v>
      </c>
      <c r="F5" s="69">
        <f>COUNTIF('3'!$B$41:$C$46,$C$5)</f>
        <v>0</v>
      </c>
      <c r="G5" s="69">
        <f>COUNTIF('4'!$B$41:$C$46,$C$5)</f>
        <v>1</v>
      </c>
      <c r="H5" s="69">
        <f>COUNTIF('5'!$B$41:$C$46,$C$5)</f>
        <v>1</v>
      </c>
      <c r="I5" s="69">
        <f>COUNTIF('6'!$B$41:$C$46,$C$5)</f>
        <v>1</v>
      </c>
      <c r="J5" s="69">
        <f>COUNTIF('7'!$B$41:$C$46,$C$5)</f>
        <v>1</v>
      </c>
      <c r="K5" s="69">
        <f>COUNTIF('8'!$B$41:$C$46,$C$5)</f>
        <v>1</v>
      </c>
      <c r="L5" s="69">
        <f>COUNTIF('9'!$B$41:$C$46,$C$5)</f>
        <v>1</v>
      </c>
      <c r="M5" s="69">
        <f>COUNTIF('10'!$B$41:$C$46,$C$5)</f>
        <v>0</v>
      </c>
      <c r="N5" s="69">
        <f>COUNTIF('11'!$B$41:$C$46,$C$5)</f>
        <v>1</v>
      </c>
      <c r="O5" s="69">
        <f>COUNTIF('12'!$B$41:$C$46,$C$5)</f>
        <v>1</v>
      </c>
      <c r="P5" s="69">
        <f>COUNTIF('13'!$B$41:$C$46,$C$5)</f>
        <v>1</v>
      </c>
      <c r="Q5" s="69">
        <f>COUNTIF('14'!$B$41:$C$46,$C$5)</f>
        <v>1</v>
      </c>
      <c r="R5" s="69">
        <f>COUNTIF('15'!$B$41:$C$46,$C$5)</f>
        <v>1</v>
      </c>
      <c r="S5" s="69">
        <f>COUNTIF('16'!$B$41:$C$46,$C$5)</f>
        <v>1</v>
      </c>
      <c r="T5" s="69">
        <f>COUNTIF('17'!$B$41:$C$46,$C$5)</f>
        <v>0</v>
      </c>
      <c r="U5" s="69">
        <f>COUNTIF('18'!$B$41:$C$46,$C$5)</f>
        <v>1</v>
      </c>
      <c r="V5" s="69">
        <f>COUNTIF('19'!$B$41:$C$46,$C$5)</f>
        <v>1</v>
      </c>
      <c r="W5" s="69">
        <f>COUNTIF('20'!$B$41:$C$46,$C$5)</f>
        <v>1</v>
      </c>
      <c r="X5" s="69">
        <f>COUNTIF('21'!$B$41:$C$46,$C$5)</f>
        <v>1</v>
      </c>
      <c r="Y5" s="69">
        <f>COUNTIF('22'!$B$41:$C$46,$C$5)</f>
        <v>1</v>
      </c>
      <c r="Z5" s="69">
        <f>COUNTIF('23'!$B$41:$C$46,$C$5)</f>
        <v>1</v>
      </c>
      <c r="AA5" s="69">
        <f>COUNTIF('24'!$B$41:$C$46,$C$5)</f>
        <v>0</v>
      </c>
      <c r="AB5" s="69">
        <f>COUNTIF('25'!$B$41:$C$46,$C$5)</f>
        <v>1</v>
      </c>
      <c r="AC5" s="69">
        <f>COUNTIF('26'!$B$41:$C$46,$C$5)</f>
        <v>1</v>
      </c>
      <c r="AD5" s="69">
        <f>COUNTIF('27'!$B$41:$C$46,$C$5)</f>
        <v>0</v>
      </c>
      <c r="AE5" s="69">
        <f>COUNTIF('28'!$B$41:$C$46,$C$5)</f>
        <v>0</v>
      </c>
      <c r="AF5" s="69">
        <f>COUNTIF('29'!$B$41:$C$46,$C$5)</f>
        <v>0</v>
      </c>
      <c r="AG5" s="69">
        <f>COUNTIF('30'!$B$41:$C$46,$C$5)</f>
        <v>0</v>
      </c>
      <c r="AH5" s="69">
        <f>COUNTIF('31'!$B$41:$C$46,$C$5)</f>
        <v>0</v>
      </c>
      <c r="AI5" s="70">
        <f>SUM(D5:AH5)</f>
        <v>22</v>
      </c>
      <c r="AK5" s="39" t="s">
        <v>23</v>
      </c>
      <c r="AM5" s="80">
        <v>2</v>
      </c>
      <c r="AN5" s="83" t="str">
        <f>'2'!$G$2</f>
        <v>현대</v>
      </c>
      <c r="AO5" s="83">
        <f>'2'!$C$5</f>
        <v>4217000</v>
      </c>
      <c r="AP5" s="83">
        <f>'2'!$C$22</f>
        <v>1328000</v>
      </c>
      <c r="AQ5" s="83">
        <f>'2'!$C$23</f>
        <v>2804000</v>
      </c>
      <c r="AR5" s="103">
        <f>'2'!$C$15</f>
        <v>1173130</v>
      </c>
      <c r="AS5" s="105">
        <f>'2'!$C$17</f>
        <v>0.27819065686506994</v>
      </c>
      <c r="AT5" s="83">
        <f>'2'!$C$36</f>
        <v>85000</v>
      </c>
      <c r="AU5" s="83">
        <f>'2'!$C$19</f>
        <v>1088130</v>
      </c>
      <c r="AV5" s="86">
        <f>IFERROR(AO5/AY5,0)</f>
        <v>1405666.6666666667</v>
      </c>
      <c r="AW5" s="82" t="str">
        <f ca="1">VLOOKUP(AX5,IF({1,0},'2'!$AI$8:'2'!$AI$75,'2'!$AD$8:$AD$75),2,0)</f>
        <v>꽃게사게B</v>
      </c>
      <c r="AX5" s="83">
        <f>MAX('2'!$AI$8:$AI$35,'2'!$AI$39:$AI$62,'2'!$AI$66:$AI$75)</f>
        <v>420000</v>
      </c>
      <c r="AY5" s="97">
        <f>'2'!$C$39</f>
        <v>3</v>
      </c>
      <c r="AZ5" s="84" t="str">
        <f>'2'!$B$41</f>
        <v>이웅</v>
      </c>
      <c r="BA5" s="84" t="str">
        <f>'2'!$B$42</f>
        <v>배기성</v>
      </c>
      <c r="BB5" s="84" t="str">
        <f>'2'!$B$43</f>
        <v>문효영</v>
      </c>
      <c r="BC5" s="84">
        <f>'2'!$B$44</f>
        <v>0</v>
      </c>
      <c r="BD5" s="84">
        <f>'2'!$B$45</f>
        <v>0</v>
      </c>
      <c r="BE5" s="84">
        <f>'2'!$B$46</f>
        <v>0</v>
      </c>
      <c r="BF5" s="84">
        <f>'2'!$C$41</f>
        <v>0</v>
      </c>
      <c r="BG5" s="84">
        <f>'2'!$C$42</f>
        <v>0</v>
      </c>
      <c r="BH5" s="84">
        <f>'2'!$C$43</f>
        <v>0</v>
      </c>
      <c r="BI5" s="84">
        <f>'2'!$C$44</f>
        <v>0</v>
      </c>
      <c r="BJ5" s="84">
        <f>'2'!$C$45</f>
        <v>0</v>
      </c>
      <c r="BK5" s="84">
        <f>'2'!$C$46</f>
        <v>0</v>
      </c>
      <c r="BL5" s="206">
        <f>'2'!$AH$4</f>
        <v>23105</v>
      </c>
      <c r="BM5" s="207">
        <v>1</v>
      </c>
      <c r="BN5" s="208">
        <f>'1'!C7</f>
        <v>3066500</v>
      </c>
      <c r="BP5" s="207">
        <v>17</v>
      </c>
      <c r="BQ5" s="208">
        <f>'17'!C7</f>
        <v>0</v>
      </c>
    </row>
    <row r="6" spans="2:69" ht="27" customHeight="1">
      <c r="B6" s="71">
        <v>2</v>
      </c>
      <c r="C6" s="36" t="s">
        <v>24</v>
      </c>
      <c r="D6" s="69">
        <f>COUNTIF('1'!$B$41:$C$46,$C$6)</f>
        <v>1</v>
      </c>
      <c r="E6" s="69">
        <f>COUNTIF('2'!$B$41:$C$46,$C$6)</f>
        <v>1</v>
      </c>
      <c r="F6" s="69">
        <f>COUNTIF('3'!$B$41:$C$46,$C$6)</f>
        <v>0</v>
      </c>
      <c r="G6" s="69">
        <f>COUNTIF('4'!$B$41:$C$46,$C$6)</f>
        <v>1</v>
      </c>
      <c r="H6" s="69">
        <f>COUNTIF('5'!$B$41:$C$46,$C$6)</f>
        <v>1</v>
      </c>
      <c r="I6" s="69">
        <f>COUNTIF('6'!$B$41:$C$46,$C$6)</f>
        <v>1</v>
      </c>
      <c r="J6" s="69">
        <f>COUNTIF('7'!$B$41:$C$46,$C$6)</f>
        <v>1</v>
      </c>
      <c r="K6" s="69">
        <f>COUNTIF('8'!$B$41:$C$46,$C$6)</f>
        <v>1</v>
      </c>
      <c r="L6" s="69">
        <f>COUNTIF('9'!$B$41:$C$46,$C$6)</f>
        <v>1</v>
      </c>
      <c r="M6" s="69">
        <f>COUNTIF('10'!$B$41:$C$46,$C$6)</f>
        <v>0</v>
      </c>
      <c r="N6" s="69">
        <f>COUNTIF('11'!$B$41:$C$46,$C$6)</f>
        <v>1</v>
      </c>
      <c r="O6" s="69">
        <f>COUNTIF('12'!$B$41:$C$46,$C$6)</f>
        <v>1</v>
      </c>
      <c r="P6" s="69">
        <f>COUNTIF('13'!$B$41:$C$46,$C$6)</f>
        <v>1</v>
      </c>
      <c r="Q6" s="69">
        <f>COUNTIF('14'!$B$41:$C$46,$C$6)</f>
        <v>1</v>
      </c>
      <c r="R6" s="69">
        <f>COUNTIF('15'!$B$41:$C$46,$C$6)</f>
        <v>1</v>
      </c>
      <c r="S6" s="69">
        <f>COUNTIF('16'!$B$41:$C$46,$C$6)</f>
        <v>1</v>
      </c>
      <c r="T6" s="69">
        <f>COUNTIF('17'!$B$41:$C$46,$C$6)</f>
        <v>0</v>
      </c>
      <c r="U6" s="69">
        <f>COUNTIF('18'!$B$41:$C$46,$C$6)</f>
        <v>1</v>
      </c>
      <c r="V6" s="69">
        <f>COUNTIF('19'!$B$41:$C$46,$C$6)</f>
        <v>1</v>
      </c>
      <c r="W6" s="69">
        <f>COUNTIF('20'!$B$41:$C$46,$C$6)</f>
        <v>1</v>
      </c>
      <c r="X6" s="69">
        <f>COUNTIF('21'!$B$41:$C$46,$C$6)</f>
        <v>1</v>
      </c>
      <c r="Y6" s="69">
        <f>COUNTIF('22'!$B$41:$C$46,$C$6)</f>
        <v>1</v>
      </c>
      <c r="Z6" s="69">
        <f>COUNTIF('23'!$B$41:$C$46,$C$6)</f>
        <v>1</v>
      </c>
      <c r="AA6" s="69">
        <f>COUNTIF('24'!$B$41:$C$46,$C$6)</f>
        <v>0</v>
      </c>
      <c r="AB6" s="69">
        <f>COUNTIF('25'!$B$41:$C$46,$C$6)</f>
        <v>1</v>
      </c>
      <c r="AC6" s="69">
        <f>COUNTIF('26'!$B$41:$C$46,$C$6)</f>
        <v>1</v>
      </c>
      <c r="AD6" s="69">
        <f>COUNTIF('27'!$B$41:$C$46,$C$6)</f>
        <v>0</v>
      </c>
      <c r="AE6" s="69">
        <f>COUNTIF('28'!$B$41:$C$46,$C$6)</f>
        <v>0</v>
      </c>
      <c r="AF6" s="69">
        <f>COUNTIF('29'!$B$41:$C$46,$C$6)</f>
        <v>0</v>
      </c>
      <c r="AG6" s="69">
        <f>COUNTIF('30'!$B$41:$C$46,$C$6)</f>
        <v>0</v>
      </c>
      <c r="AH6" s="69">
        <f>COUNTIF('31'!$B$41:$C$46,$C$6)</f>
        <v>0</v>
      </c>
      <c r="AI6" s="70">
        <f t="shared" ref="AI6:AI19" si="0">SUM(D6:AH6)</f>
        <v>22</v>
      </c>
      <c r="AK6" s="40" t="s">
        <v>24</v>
      </c>
      <c r="AM6" s="80">
        <v>3</v>
      </c>
      <c r="AN6" s="83" t="str">
        <f>'3'!$G$2</f>
        <v>현대</v>
      </c>
      <c r="AO6" s="83">
        <f>'3'!$C$5</f>
        <v>0</v>
      </c>
      <c r="AP6" s="83">
        <f>'3'!$C$22</f>
        <v>0</v>
      </c>
      <c r="AQ6" s="83">
        <f>'3'!$C$23</f>
        <v>0</v>
      </c>
      <c r="AR6" s="103">
        <f>'3'!$C$15</f>
        <v>0</v>
      </c>
      <c r="AS6" s="105">
        <f>'3'!$C$17</f>
        <v>0</v>
      </c>
      <c r="AT6" s="83">
        <f>'3'!$C$36</f>
        <v>0</v>
      </c>
      <c r="AU6" s="83">
        <f>'3'!$C$19</f>
        <v>0</v>
      </c>
      <c r="AV6" s="86">
        <f>IFERROR(AO6/AY6,0)</f>
        <v>0</v>
      </c>
      <c r="AW6" s="82" t="str">
        <f ca="1">VLOOKUP(AX6,IF({1,0},'3'!$AI$8:'3'!$AI$75,'3'!$AD$8:$AD$75),2,0)</f>
        <v>냉)포크오징어M2</v>
      </c>
      <c r="AX6" s="83">
        <f>MAX('3'!$AI$8:$AI$35,'3'!$AI$39:$AI$62,'3'!$AI$66:$AI$75)</f>
        <v>0</v>
      </c>
      <c r="AY6" s="97">
        <f>'3'!$C$39</f>
        <v>0</v>
      </c>
      <c r="AZ6" s="84">
        <f>'3'!$B$41</f>
        <v>0</v>
      </c>
      <c r="BA6" s="84">
        <f>'3'!$B$42</f>
        <v>0</v>
      </c>
      <c r="BB6" s="84">
        <f>'3'!$B$43</f>
        <v>0</v>
      </c>
      <c r="BC6" s="84">
        <f>'3'!$B$44</f>
        <v>0</v>
      </c>
      <c r="BD6" s="84">
        <f>'3'!$B$45</f>
        <v>0</v>
      </c>
      <c r="BE6" s="84">
        <f>'3'!$B$46</f>
        <v>0</v>
      </c>
      <c r="BF6" s="84">
        <f>'3'!$C$41</f>
        <v>0</v>
      </c>
      <c r="BG6" s="84">
        <f>'3'!$C$42</f>
        <v>0</v>
      </c>
      <c r="BH6" s="84">
        <f>'3'!$C$43</f>
        <v>0</v>
      </c>
      <c r="BI6" s="84">
        <f>'3'!$C$44</f>
        <v>0</v>
      </c>
      <c r="BJ6" s="84">
        <f>'3'!$C$45</f>
        <v>0</v>
      </c>
      <c r="BK6" s="84">
        <f>'3'!$C$46</f>
        <v>0</v>
      </c>
      <c r="BL6" s="206">
        <f>'3'!$AH$4</f>
        <v>0</v>
      </c>
      <c r="BM6" s="207">
        <v>2</v>
      </c>
      <c r="BN6" s="208">
        <f>'2'!C7</f>
        <v>3293000</v>
      </c>
      <c r="BP6" s="207">
        <v>18</v>
      </c>
      <c r="BQ6" s="208">
        <f>'18'!C7</f>
        <v>1746000</v>
      </c>
    </row>
    <row r="7" spans="2:69" ht="27" customHeight="1">
      <c r="B7" s="71">
        <v>3</v>
      </c>
      <c r="C7" s="36" t="s">
        <v>25</v>
      </c>
      <c r="D7" s="69">
        <f>COUNTIF('1'!$B$41:$C$46,$C$7)</f>
        <v>1</v>
      </c>
      <c r="E7" s="69">
        <f>COUNTIF('2'!$B$41:$C$46,$C$7)</f>
        <v>1</v>
      </c>
      <c r="F7" s="69">
        <f>COUNTIF('3'!$B$41:$C$46,$C$7)</f>
        <v>0</v>
      </c>
      <c r="G7" s="69">
        <f>COUNTIF('4'!$B$41:$C$46,$C$7)</f>
        <v>1</v>
      </c>
      <c r="H7" s="69">
        <f>COUNTIF('5'!$B$41:$C$46,$C$7)</f>
        <v>1</v>
      </c>
      <c r="I7" s="69">
        <f>COUNTIF('6'!$B$41:$C$46,$C$7)</f>
        <v>1</v>
      </c>
      <c r="J7" s="69">
        <f>COUNTIF('7'!$B$41:$C$46,$C$7)</f>
        <v>1</v>
      </c>
      <c r="K7" s="69">
        <f>COUNTIF('8'!$B$41:$C$46,$C$7)</f>
        <v>1</v>
      </c>
      <c r="L7" s="69">
        <f>COUNTIF('9'!$B$41:$C$46,$C$7)</f>
        <v>1</v>
      </c>
      <c r="M7" s="69">
        <f>COUNTIF('10'!$B$41:$C$46,$C$7)</f>
        <v>0</v>
      </c>
      <c r="N7" s="69">
        <f>COUNTIF('11'!$B$41:$C$46,$C$7)</f>
        <v>1</v>
      </c>
      <c r="O7" s="69">
        <f>COUNTIF('12'!$B$41:$C$46,$C$7)</f>
        <v>1</v>
      </c>
      <c r="P7" s="69">
        <f>COUNTIF('13'!$B$41:$C$46,$C$7)</f>
        <v>1</v>
      </c>
      <c r="Q7" s="69">
        <f>COUNTIF('14'!$B$41:$C$46,$C$7)</f>
        <v>1</v>
      </c>
      <c r="R7" s="69">
        <f>COUNTIF('15'!$B$41:$C$46,$C$7)</f>
        <v>1</v>
      </c>
      <c r="S7" s="69">
        <f>COUNTIF('16'!$B$41:$C$46,$C$7)</f>
        <v>1</v>
      </c>
      <c r="T7" s="69">
        <f>COUNTIF('17'!$B$41:$C$46,$C$7)</f>
        <v>0</v>
      </c>
      <c r="U7" s="69">
        <f>COUNTIF('18'!$B$41:$C$46,$C$7)</f>
        <v>1</v>
      </c>
      <c r="V7" s="69">
        <f>COUNTIF('19'!$B$41:$C$46,$C$7)</f>
        <v>1</v>
      </c>
      <c r="W7" s="69">
        <f>COUNTIF('20'!$B$41:$C$46,$C$7)</f>
        <v>1</v>
      </c>
      <c r="X7" s="69">
        <f>COUNTIF('21'!$B$41:$C$46,$C$7)</f>
        <v>1</v>
      </c>
      <c r="Y7" s="69">
        <f>COUNTIF('22'!$B$41:$C$46,$C$7)</f>
        <v>1</v>
      </c>
      <c r="Z7" s="69">
        <f>COUNTIF('23'!$B$41:$C$46,$C$7)</f>
        <v>1</v>
      </c>
      <c r="AA7" s="69">
        <f>COUNTIF('24'!$B$41:$C$46,$C$7)</f>
        <v>0</v>
      </c>
      <c r="AB7" s="69">
        <f>COUNTIF('25'!$B$41:$C$46,$C$7)</f>
        <v>1</v>
      </c>
      <c r="AC7" s="69">
        <f>COUNTIF('26'!$B$41:$C$46,$C$7)</f>
        <v>0</v>
      </c>
      <c r="AD7" s="69">
        <f>COUNTIF('27'!$B$41:$C$46,$C$7)</f>
        <v>0</v>
      </c>
      <c r="AE7" s="69">
        <f>COUNTIF('28'!$B$41:$C$46,$C$7)</f>
        <v>0</v>
      </c>
      <c r="AF7" s="69">
        <f>COUNTIF('29'!$B$41:$C$46,$C$7)</f>
        <v>0</v>
      </c>
      <c r="AG7" s="69">
        <f>COUNTIF('30'!$B$41:$C$46,$C$7)</f>
        <v>0</v>
      </c>
      <c r="AH7" s="69">
        <f>COUNTIF('31'!$B$41:$C$46,$C$7)</f>
        <v>0</v>
      </c>
      <c r="AI7" s="70">
        <f t="shared" si="0"/>
        <v>21</v>
      </c>
      <c r="AK7" s="40" t="s">
        <v>25</v>
      </c>
      <c r="AM7" s="80">
        <v>4</v>
      </c>
      <c r="AN7" s="83" t="str">
        <f>'4'!$G$2</f>
        <v>현대</v>
      </c>
      <c r="AO7" s="83">
        <f>'4'!$C$5</f>
        <v>3416000</v>
      </c>
      <c r="AP7" s="83">
        <f>'4'!$C$22</f>
        <v>1027000</v>
      </c>
      <c r="AQ7" s="83">
        <f>'4'!$C$23</f>
        <v>2304000</v>
      </c>
      <c r="AR7" s="103">
        <f>'4'!$C$15</f>
        <v>966280</v>
      </c>
      <c r="AS7" s="105">
        <f>'4'!$C$17</f>
        <v>0.28286885245901638</v>
      </c>
      <c r="AT7" s="83">
        <f>'4'!$C$36</f>
        <v>85000</v>
      </c>
      <c r="AU7" s="83">
        <f>'4'!$C$19</f>
        <v>881280</v>
      </c>
      <c r="AV7" s="86">
        <f>IFERROR(AO7/AY7,0)</f>
        <v>1138666.6666666667</v>
      </c>
      <c r="AW7" s="82" t="str">
        <f ca="1">VLOOKUP(AX7,IF({1,0},'4'!$AI$8:'4'!$AI$75,'4'!$AD$8:$AD$75),2,0)</f>
        <v>냉)참조기40-42</v>
      </c>
      <c r="AX7" s="83">
        <f>MAX('4'!$AI$8:$AI$35,'4'!$AI$39:$AI$62,'4'!$AI$66:$AI$75)</f>
        <v>504400</v>
      </c>
      <c r="AY7" s="97">
        <f>'4'!$C$39</f>
        <v>3</v>
      </c>
      <c r="AZ7" s="84" t="str">
        <f>'4'!$B$41</f>
        <v>이웅</v>
      </c>
      <c r="BA7" s="84" t="str">
        <f>'4'!$B$42</f>
        <v>배기성</v>
      </c>
      <c r="BB7" s="84" t="str">
        <f>'4'!$B$43</f>
        <v>문효영</v>
      </c>
      <c r="BC7" s="84">
        <f>'4'!$B$44</f>
        <v>0</v>
      </c>
      <c r="BD7" s="84">
        <f>'4'!$B$45</f>
        <v>0</v>
      </c>
      <c r="BE7" s="84">
        <f>'4'!$B$46</f>
        <v>0</v>
      </c>
      <c r="BF7" s="84">
        <f>'4'!$C$41</f>
        <v>0</v>
      </c>
      <c r="BG7" s="84">
        <f>'4'!$C$42</f>
        <v>0</v>
      </c>
      <c r="BH7" s="84">
        <f>'4'!$C$43</f>
        <v>0</v>
      </c>
      <c r="BI7" s="84">
        <f>'4'!$C$44</f>
        <v>0</v>
      </c>
      <c r="BJ7" s="84">
        <f>'4'!$C$45</f>
        <v>0</v>
      </c>
      <c r="BK7" s="84">
        <f>'4'!$C$46</f>
        <v>0</v>
      </c>
      <c r="BL7" s="206">
        <f>'4'!$AH$4</f>
        <v>157400</v>
      </c>
      <c r="BM7" s="207">
        <v>3</v>
      </c>
      <c r="BN7" s="208">
        <f>'3'!C7</f>
        <v>0</v>
      </c>
      <c r="BP7" s="207">
        <v>19</v>
      </c>
      <c r="BQ7" s="208">
        <f>'19'!C7</f>
        <v>2370500</v>
      </c>
    </row>
    <row r="8" spans="2:69" ht="27" customHeight="1">
      <c r="B8" s="71">
        <v>4</v>
      </c>
      <c r="C8" s="36"/>
      <c r="D8" s="69">
        <f>COUNTIF('1'!$B$41:$C$46,$C$8)</f>
        <v>0</v>
      </c>
      <c r="E8" s="69">
        <f>COUNTIF('2'!$B$41:$C$46,$C$8)</f>
        <v>0</v>
      </c>
      <c r="F8" s="69">
        <f>COUNTIF('3'!$B$41:$C$46,$C$8)</f>
        <v>0</v>
      </c>
      <c r="G8" s="69">
        <f>COUNTIF('4'!$B$41:$C$46,$C$8)</f>
        <v>0</v>
      </c>
      <c r="H8" s="69">
        <f>COUNTIF('5'!$B$41:$C$46,$C$8)</f>
        <v>0</v>
      </c>
      <c r="I8" s="69">
        <f>COUNTIF('6'!$B$41:$C$46,$C$8)</f>
        <v>0</v>
      </c>
      <c r="J8" s="69">
        <f>COUNTIF('7'!$B$41:$C$46,$C$8)</f>
        <v>0</v>
      </c>
      <c r="K8" s="69">
        <f>COUNTIF('8'!$B$41:$C$46,$C$8)</f>
        <v>0</v>
      </c>
      <c r="L8" s="69">
        <f>COUNTIF('9'!$B$41:$C$46,$C$8)</f>
        <v>0</v>
      </c>
      <c r="M8" s="69">
        <f>COUNTIF('10'!$B$41:$C$46,$C$8)</f>
        <v>0</v>
      </c>
      <c r="N8" s="69">
        <f>COUNTIF('11'!$B$41:$C$46,$C$8)</f>
        <v>0</v>
      </c>
      <c r="O8" s="69">
        <f>COUNTIF('12'!$B$41:$C$46,$C$8)</f>
        <v>0</v>
      </c>
      <c r="P8" s="69">
        <f>COUNTIF('13'!$B$41:$C$46,$C$8)</f>
        <v>0</v>
      </c>
      <c r="Q8" s="69">
        <f>COUNTIF('14'!$B$41:$C$46,$C$8)</f>
        <v>0</v>
      </c>
      <c r="R8" s="69">
        <f>COUNTIF('15'!$B$41:$C$46,$C$8)</f>
        <v>0</v>
      </c>
      <c r="S8" s="69">
        <f>COUNTIF('16'!$B$41:$C$46,$C$8)</f>
        <v>0</v>
      </c>
      <c r="T8" s="69">
        <f>COUNTIF('17'!$B$41:$C$46,$C$8)</f>
        <v>0</v>
      </c>
      <c r="U8" s="69">
        <f>COUNTIF('18'!$B$41:$C$46,$C$8)</f>
        <v>0</v>
      </c>
      <c r="V8" s="69">
        <f>COUNTIF('19'!$B$41:$C$46,$C$8)</f>
        <v>0</v>
      </c>
      <c r="W8" s="69">
        <f>COUNTIF('20'!$B$41:$C$46,$C$8)</f>
        <v>0</v>
      </c>
      <c r="X8" s="69">
        <f>COUNTIF('21'!$B$41:$C$46,$C$8)</f>
        <v>0</v>
      </c>
      <c r="Y8" s="69">
        <f>COUNTIF('22'!$B$41:$C$46,$C$8)</f>
        <v>0</v>
      </c>
      <c r="Z8" s="69">
        <f>COUNTIF('23'!$B$41:$C$46,$C$8)</f>
        <v>0</v>
      </c>
      <c r="AA8" s="69">
        <f>COUNTIF('24'!$B$41:$C$46,$C$8)</f>
        <v>0</v>
      </c>
      <c r="AB8" s="69">
        <f>COUNTIF('25'!$B$41:$C$46,$C$8)</f>
        <v>0</v>
      </c>
      <c r="AC8" s="69">
        <f>COUNTIF('26'!$B$41:$C$46,$C$8)</f>
        <v>0</v>
      </c>
      <c r="AD8" s="69">
        <f>COUNTIF('27'!$B$41:$C$46,$C$8)</f>
        <v>0</v>
      </c>
      <c r="AE8" s="69">
        <f>COUNTIF('28'!$B$41:$C$46,$C$8)</f>
        <v>0</v>
      </c>
      <c r="AF8" s="69">
        <f>COUNTIF('29'!$B$41:$C$46,$C$8)</f>
        <v>0</v>
      </c>
      <c r="AG8" s="69">
        <f>COUNTIF('30'!$B$41:$C$46,$C$8)</f>
        <v>0</v>
      </c>
      <c r="AH8" s="69">
        <f>COUNTIF('31'!$B$41:$C$46,$C$8)</f>
        <v>0</v>
      </c>
      <c r="AI8" s="70">
        <f t="shared" si="0"/>
        <v>0</v>
      </c>
      <c r="AK8" s="40"/>
      <c r="AM8" s="80">
        <v>5</v>
      </c>
      <c r="AN8" s="83" t="str">
        <f>'5'!$G$2</f>
        <v>현대</v>
      </c>
      <c r="AO8" s="83">
        <f>'5'!$C$5</f>
        <v>3125000</v>
      </c>
      <c r="AP8" s="83">
        <f>'5'!$C$22</f>
        <v>703000</v>
      </c>
      <c r="AQ8" s="83">
        <f>'5'!$C$23</f>
        <v>2262000</v>
      </c>
      <c r="AR8" s="103">
        <f>'5'!$C$15</f>
        <v>684500</v>
      </c>
      <c r="AS8" s="105">
        <f>'5'!$C$17</f>
        <v>0.21904000000000001</v>
      </c>
      <c r="AT8" s="83">
        <f>'5'!$C$36</f>
        <v>160000</v>
      </c>
      <c r="AU8" s="83">
        <f>'5'!$C$19</f>
        <v>524500</v>
      </c>
      <c r="AV8" s="86">
        <f>IFERROR(AO8/AY8,0)</f>
        <v>1041666.6666666666</v>
      </c>
      <c r="AW8" s="82" t="str">
        <f ca="1">VLOOKUP(AX8,IF({1,0},'5'!$AI$8:'5'!$AI$75,'5'!$AD$8:$AD$75),2,0)</f>
        <v>꽃게사게</v>
      </c>
      <c r="AX8" s="83">
        <f>MAX('5'!$AI$8:$AI$35,'5'!$AI$39:$AI$62,'5'!$AI$66:$AI$75)</f>
        <v>345000</v>
      </c>
      <c r="AY8" s="97">
        <f>'5'!$C$39</f>
        <v>3</v>
      </c>
      <c r="AZ8" s="84" t="str">
        <f>'5'!$B$41</f>
        <v>이웅</v>
      </c>
      <c r="BA8" s="84" t="str">
        <f>'5'!$B$42</f>
        <v>배기성</v>
      </c>
      <c r="BB8" s="84" t="str">
        <f>'5'!$B$43</f>
        <v>문효영</v>
      </c>
      <c r="BC8" s="84">
        <f>'5'!$B$44</f>
        <v>0</v>
      </c>
      <c r="BD8" s="84">
        <f>'5'!$B$45</f>
        <v>0</v>
      </c>
      <c r="BE8" s="84">
        <f>'5'!$B$46</f>
        <v>0</v>
      </c>
      <c r="BF8" s="84">
        <f>'5'!$C$41</f>
        <v>0</v>
      </c>
      <c r="BG8" s="84">
        <f>'5'!$C$42</f>
        <v>0</v>
      </c>
      <c r="BH8" s="84">
        <f>'5'!$C$43</f>
        <v>0</v>
      </c>
      <c r="BI8" s="84">
        <f>'5'!$C$44</f>
        <v>0</v>
      </c>
      <c r="BJ8" s="84">
        <f>'5'!$C$45</f>
        <v>0</v>
      </c>
      <c r="BK8" s="84">
        <f>'5'!$C$46</f>
        <v>0</v>
      </c>
      <c r="BL8" s="206">
        <f>'5'!$AH$4</f>
        <v>-50652</v>
      </c>
      <c r="BM8" s="207">
        <v>4</v>
      </c>
      <c r="BN8" s="208">
        <f>'4'!C7</f>
        <v>1663000</v>
      </c>
      <c r="BP8" s="207">
        <v>20</v>
      </c>
      <c r="BQ8" s="208">
        <f>'20'!C7</f>
        <v>1790000</v>
      </c>
    </row>
    <row r="9" spans="2:69" ht="27" customHeight="1">
      <c r="B9" s="71">
        <v>5</v>
      </c>
      <c r="C9" s="36"/>
      <c r="D9" s="69">
        <f>COUNTIF('1'!$B$41:$C$46,$C$9)</f>
        <v>0</v>
      </c>
      <c r="E9" s="69">
        <f>COUNTIF('2'!$B$41:$C$46,$C$9)</f>
        <v>0</v>
      </c>
      <c r="F9" s="69">
        <f>COUNTIF('3'!$B$41:$C$46,$C$9)</f>
        <v>0</v>
      </c>
      <c r="G9" s="69">
        <f>COUNTIF('4'!$B$41:$C$46,$C$9)</f>
        <v>0</v>
      </c>
      <c r="H9" s="69">
        <f>COUNTIF('5'!$B$41:$C$46,$C$9)</f>
        <v>0</v>
      </c>
      <c r="I9" s="69">
        <f>COUNTIF('6'!$B$41:$C$46,$C$9)</f>
        <v>0</v>
      </c>
      <c r="J9" s="69">
        <f>COUNTIF('7'!$B$41:$C$46,$C$9)</f>
        <v>0</v>
      </c>
      <c r="K9" s="69">
        <f>COUNTIF('8'!$B$41:$C$46,$C$9)</f>
        <v>0</v>
      </c>
      <c r="L9" s="69">
        <f>COUNTIF('9'!$B$41:$C$46,$C$9)</f>
        <v>0</v>
      </c>
      <c r="M9" s="69">
        <f>COUNTIF('10'!$B$41:$C$46,$C$9)</f>
        <v>0</v>
      </c>
      <c r="N9" s="69">
        <f>COUNTIF('11'!$B$41:$C$46,$C$9)</f>
        <v>0</v>
      </c>
      <c r="O9" s="69">
        <f>COUNTIF('12'!$B$41:$C$46,$C$9)</f>
        <v>0</v>
      </c>
      <c r="P9" s="69">
        <f>COUNTIF('13'!$B$41:$C$46,$C$9)</f>
        <v>0</v>
      </c>
      <c r="Q9" s="69">
        <f>COUNTIF('14'!$B$41:$C$46,$C$9)</f>
        <v>0</v>
      </c>
      <c r="R9" s="69">
        <f>COUNTIF('15'!$B$41:$C$46,$C$9)</f>
        <v>0</v>
      </c>
      <c r="S9" s="69">
        <f>COUNTIF('16'!$B$41:$C$46,$C$9)</f>
        <v>0</v>
      </c>
      <c r="T9" s="69">
        <f>COUNTIF('17'!$B$41:$C$46,$C$9)</f>
        <v>0</v>
      </c>
      <c r="U9" s="69">
        <f>COUNTIF('18'!$B$41:$C$46,$C$9)</f>
        <v>0</v>
      </c>
      <c r="V9" s="69">
        <f>COUNTIF('19'!$B$41:$C$46,$C$9)</f>
        <v>0</v>
      </c>
      <c r="W9" s="69">
        <f>COUNTIF('20'!$B$41:$C$46,$C$9)</f>
        <v>0</v>
      </c>
      <c r="X9" s="69">
        <f>COUNTIF('21'!$B$41:$C$46,$C$9)</f>
        <v>0</v>
      </c>
      <c r="Y9" s="69">
        <f>COUNTIF('22'!$B$41:$C$46,$C$9)</f>
        <v>0</v>
      </c>
      <c r="Z9" s="69">
        <f>COUNTIF('23'!$B$41:$C$46,$C$9)</f>
        <v>0</v>
      </c>
      <c r="AA9" s="69">
        <f>COUNTIF('24'!$B$41:$C$46,$C$9)</f>
        <v>0</v>
      </c>
      <c r="AB9" s="69">
        <f>COUNTIF('25'!$B$41:$C$46,$C$9)</f>
        <v>0</v>
      </c>
      <c r="AC9" s="69">
        <f>COUNTIF('26'!$B$41:$C$46,$C$9)</f>
        <v>0</v>
      </c>
      <c r="AD9" s="69">
        <f>COUNTIF('27'!$B$41:$C$46,$C$9)</f>
        <v>0</v>
      </c>
      <c r="AE9" s="69">
        <f>COUNTIF('28'!$B$41:$C$46,$C$9)</f>
        <v>0</v>
      </c>
      <c r="AF9" s="69">
        <f>COUNTIF('29'!$B$41:$C$46,$C$9)</f>
        <v>0</v>
      </c>
      <c r="AG9" s="69">
        <f>COUNTIF('30'!$B$41:$C$46,$C$9)</f>
        <v>0</v>
      </c>
      <c r="AH9" s="69">
        <f>COUNTIF('31'!$B$41:$C$46,$C$9)</f>
        <v>0</v>
      </c>
      <c r="AI9" s="70">
        <f t="shared" si="0"/>
        <v>0</v>
      </c>
      <c r="AK9" s="40"/>
      <c r="AM9" s="80">
        <v>6</v>
      </c>
      <c r="AN9" s="83" t="str">
        <f>'6'!$G$2</f>
        <v>현대</v>
      </c>
      <c r="AO9" s="83">
        <f>'6'!$C$5</f>
        <v>3258000</v>
      </c>
      <c r="AP9" s="83">
        <f>'6'!$C$22</f>
        <v>1317000</v>
      </c>
      <c r="AQ9" s="83">
        <f>'6'!$C$23</f>
        <v>1856000</v>
      </c>
      <c r="AR9" s="103">
        <f>'6'!$C$15</f>
        <v>874400</v>
      </c>
      <c r="AS9" s="105">
        <f>'6'!$C$17</f>
        <v>0.26838551258440763</v>
      </c>
      <c r="AT9" s="83">
        <f>'6'!$C$36</f>
        <v>85000</v>
      </c>
      <c r="AU9" s="83">
        <f>'6'!$C$19</f>
        <v>789400</v>
      </c>
      <c r="AV9" s="86">
        <f>IFERROR(AO9/AY9,0)</f>
        <v>1086000</v>
      </c>
      <c r="AW9" s="82" t="str">
        <f ca="1">VLOOKUP(AX9,IF({1,0},'6'!$AI$8:'6'!$AI$75,'6'!$AD$8:$AD$75),2,0)</f>
        <v>꽃게사게</v>
      </c>
      <c r="AX9" s="83">
        <f>MAX('6'!$AI$8:$AI$35,'6'!$AI$39:$AI$62,'6'!$AI$66:$AI$75)</f>
        <v>510000.00000000006</v>
      </c>
      <c r="AY9" s="97">
        <f>'6'!$C$39</f>
        <v>3</v>
      </c>
      <c r="AZ9" s="84" t="str">
        <f>'6'!$B$41</f>
        <v>이웅</v>
      </c>
      <c r="BA9" s="84" t="str">
        <f>'6'!$B$42</f>
        <v>배기성</v>
      </c>
      <c r="BB9" s="84" t="str">
        <f>'6'!$B$43</f>
        <v>문효영</v>
      </c>
      <c r="BC9" s="84">
        <f>'6'!$B$44</f>
        <v>0</v>
      </c>
      <c r="BD9" s="84">
        <f>'6'!$B$45</f>
        <v>0</v>
      </c>
      <c r="BE9" s="84">
        <f>'6'!$B$46</f>
        <v>0</v>
      </c>
      <c r="BF9" s="84">
        <f>'6'!$C$41</f>
        <v>0</v>
      </c>
      <c r="BG9" s="84">
        <f>'6'!$C$42</f>
        <v>0</v>
      </c>
      <c r="BH9" s="84">
        <f>'6'!$C$43</f>
        <v>0</v>
      </c>
      <c r="BI9" s="84">
        <f>'6'!$C$44</f>
        <v>0</v>
      </c>
      <c r="BJ9" s="84">
        <f>'6'!$C$45</f>
        <v>0</v>
      </c>
      <c r="BK9" s="84">
        <f>'6'!$C$46</f>
        <v>0</v>
      </c>
      <c r="BL9" s="206">
        <f>'6'!$AH$4</f>
        <v>-3902</v>
      </c>
      <c r="BM9" s="207">
        <v>5</v>
      </c>
      <c r="BN9" s="208">
        <f>'5'!C7</f>
        <v>2565500</v>
      </c>
      <c r="BP9" s="207">
        <v>21</v>
      </c>
      <c r="BQ9" s="208">
        <f>'21'!C7</f>
        <v>1022000</v>
      </c>
    </row>
    <row r="10" spans="2:69" ht="27" customHeight="1">
      <c r="B10" s="71">
        <v>6</v>
      </c>
      <c r="C10" s="36"/>
      <c r="D10" s="69">
        <f>COUNTIF('1'!$B$41:$C$46,$C$10)</f>
        <v>0</v>
      </c>
      <c r="E10" s="69">
        <f>COUNTIF('2'!$B$41:$C$46,$C$10)</f>
        <v>0</v>
      </c>
      <c r="F10" s="69">
        <f>COUNTIF('3'!$B$41:$C$46,$C$10)</f>
        <v>0</v>
      </c>
      <c r="G10" s="69">
        <f>COUNTIF('4'!$B$41:$C$46,$C$10)</f>
        <v>0</v>
      </c>
      <c r="H10" s="69">
        <f>COUNTIF('5'!$B$41:$C$46,$C$10)</f>
        <v>0</v>
      </c>
      <c r="I10" s="69">
        <f>COUNTIF('6'!$B$41:$C$46,$C$10)</f>
        <v>0</v>
      </c>
      <c r="J10" s="69">
        <f>COUNTIF('7'!$B$41:$C$46,$C$10)</f>
        <v>0</v>
      </c>
      <c r="K10" s="69">
        <f>COUNTIF('8'!$B$41:$C$46,$C$10)</f>
        <v>0</v>
      </c>
      <c r="L10" s="69">
        <f>COUNTIF('9'!$B$41:$C$46,$C$10)</f>
        <v>0</v>
      </c>
      <c r="M10" s="69">
        <f>COUNTIF('10'!$B$41:$C$46,$C$10)</f>
        <v>0</v>
      </c>
      <c r="N10" s="69">
        <f>COUNTIF('11'!$B$41:$C$46,$C$10)</f>
        <v>0</v>
      </c>
      <c r="O10" s="69">
        <f>COUNTIF('12'!$B$41:$C$46,$C$10)</f>
        <v>0</v>
      </c>
      <c r="P10" s="69">
        <f>COUNTIF('13'!$B$41:$C$46,$C$10)</f>
        <v>0</v>
      </c>
      <c r="Q10" s="69">
        <f>COUNTIF('14'!$B$41:$C$46,$C$10)</f>
        <v>0</v>
      </c>
      <c r="R10" s="69">
        <f>COUNTIF('15'!$B$41:$C$46,$C$10)</f>
        <v>0</v>
      </c>
      <c r="S10" s="69">
        <f>COUNTIF('16'!$B$41:$C$46,$C$10)</f>
        <v>0</v>
      </c>
      <c r="T10" s="69">
        <f>COUNTIF('17'!$B$41:$C$46,$C$10)</f>
        <v>0</v>
      </c>
      <c r="U10" s="69">
        <f>COUNTIF('18'!$B$41:$C$46,$C$10)</f>
        <v>0</v>
      </c>
      <c r="V10" s="69">
        <f>COUNTIF('19'!$B$41:$C$46,$C$10)</f>
        <v>0</v>
      </c>
      <c r="W10" s="69">
        <f>COUNTIF('20'!$B$41:$C$46,$C$10)</f>
        <v>0</v>
      </c>
      <c r="X10" s="69">
        <f>COUNTIF('21'!$B$41:$C$46,$C$10)</f>
        <v>0</v>
      </c>
      <c r="Y10" s="69">
        <f>COUNTIF('22'!$B$41:$C$46,$C$10)</f>
        <v>0</v>
      </c>
      <c r="Z10" s="69">
        <f>COUNTIF('23'!$B$41:$C$46,$C$10)</f>
        <v>0</v>
      </c>
      <c r="AA10" s="69">
        <f>COUNTIF('24'!$B$41:$C$46,$C$10)</f>
        <v>0</v>
      </c>
      <c r="AB10" s="69">
        <f>COUNTIF('25'!$B$41:$C$46,$C$10)</f>
        <v>0</v>
      </c>
      <c r="AC10" s="69">
        <f>COUNTIF('26'!$B$41:$C$46,$C$10)</f>
        <v>0</v>
      </c>
      <c r="AD10" s="69">
        <f>COUNTIF('27'!$B$41:$C$46,$C$10)</f>
        <v>0</v>
      </c>
      <c r="AE10" s="69">
        <f>COUNTIF('28'!$B$41:$C$46,$C$10)</f>
        <v>0</v>
      </c>
      <c r="AF10" s="69">
        <f>COUNTIF('29'!$B$41:$C$46,$C$10)</f>
        <v>0</v>
      </c>
      <c r="AG10" s="69">
        <f>COUNTIF('30'!$B$41:$C$46,$C$10)</f>
        <v>0</v>
      </c>
      <c r="AH10" s="69">
        <f>COUNTIF('31'!$B$41:$C$46,$C$10)</f>
        <v>0</v>
      </c>
      <c r="AI10" s="70">
        <f t="shared" si="0"/>
        <v>0</v>
      </c>
      <c r="AK10" s="40"/>
      <c r="AM10" s="80">
        <v>7</v>
      </c>
      <c r="AN10" s="83" t="str">
        <f>'7'!$G$2</f>
        <v>현대</v>
      </c>
      <c r="AO10" s="83">
        <f>'7'!$C$5</f>
        <v>2796000</v>
      </c>
      <c r="AP10" s="83">
        <f>'7'!$C$22</f>
        <v>1018000</v>
      </c>
      <c r="AQ10" s="83">
        <f>'7'!$C$23</f>
        <v>1693000</v>
      </c>
      <c r="AR10" s="103">
        <f>'7'!$C$15</f>
        <v>700860</v>
      </c>
      <c r="AS10" s="105">
        <f>'7'!$C$17</f>
        <v>0.25066523605150215</v>
      </c>
      <c r="AT10" s="83">
        <f>'7'!$C$36</f>
        <v>85000</v>
      </c>
      <c r="AU10" s="83">
        <f>'7'!$C$19</f>
        <v>615860</v>
      </c>
      <c r="AV10" s="86">
        <f>IFERROR(AO10/AY10,0)</f>
        <v>932000</v>
      </c>
      <c r="AW10" s="82" t="str">
        <f ca="1">VLOOKUP(AX10,IF({1,0},'7'!$AI$8:'7'!$AI$75,'7'!$AD$8:$AD$75),2,0)</f>
        <v>냉)선동제주갈치31-33</v>
      </c>
      <c r="AX10" s="83">
        <f>MAX('7'!$AI$8:$AI$35,'7'!$AI$39:$AI$62,'7'!$AI$66:$AI$75)</f>
        <v>323510</v>
      </c>
      <c r="AY10" s="97">
        <f>'7'!$C$39</f>
        <v>3</v>
      </c>
      <c r="AZ10" s="84" t="str">
        <f>'7'!$B$41</f>
        <v>이웅</v>
      </c>
      <c r="BA10" s="84" t="str">
        <f>'7'!$B$42</f>
        <v>배기성</v>
      </c>
      <c r="BB10" s="84" t="str">
        <f>'7'!$B$43</f>
        <v>문효영</v>
      </c>
      <c r="BC10" s="84">
        <f>'7'!$B$44</f>
        <v>0</v>
      </c>
      <c r="BD10" s="84">
        <f>'7'!$B$45</f>
        <v>0</v>
      </c>
      <c r="BE10" s="84">
        <f>'7'!$B$46</f>
        <v>0</v>
      </c>
      <c r="BF10" s="84">
        <f>'7'!$C$41</f>
        <v>0</v>
      </c>
      <c r="BG10" s="84">
        <f>'7'!$C$42</f>
        <v>0</v>
      </c>
      <c r="BH10" s="84">
        <f>'7'!$C$43</f>
        <v>0</v>
      </c>
      <c r="BI10" s="84">
        <f>'7'!$C$44</f>
        <v>0</v>
      </c>
      <c r="BJ10" s="84">
        <f>'7'!$C$45</f>
        <v>0</v>
      </c>
      <c r="BK10" s="84">
        <f>'7'!$C$46</f>
        <v>0</v>
      </c>
      <c r="BL10" s="206">
        <f>'7'!$AH$4</f>
        <v>-37940</v>
      </c>
      <c r="BM10" s="207">
        <v>6</v>
      </c>
      <c r="BN10" s="208">
        <f>'6'!C7</f>
        <v>2165000</v>
      </c>
      <c r="BP10" s="207">
        <v>22</v>
      </c>
      <c r="BQ10" s="208">
        <f>'22'!C7</f>
        <v>2245000</v>
      </c>
    </row>
    <row r="11" spans="2:69" ht="27" customHeight="1">
      <c r="B11" s="71">
        <v>7</v>
      </c>
      <c r="C11" s="36"/>
      <c r="D11" s="69">
        <f>COUNTIF('1'!$B$41:$C$46,$C$11)</f>
        <v>0</v>
      </c>
      <c r="E11" s="69">
        <f>COUNTIF('2'!$B$41:$C$46,$C$11)</f>
        <v>0</v>
      </c>
      <c r="F11" s="69">
        <f>COUNTIF('3'!$B$41:$C$46,$C$11)</f>
        <v>0</v>
      </c>
      <c r="G11" s="69">
        <f>COUNTIF('4'!$B$41:$C$46,$C$11)</f>
        <v>0</v>
      </c>
      <c r="H11" s="69">
        <f>COUNTIF('5'!$B$41:$C$46,$C$11)</f>
        <v>0</v>
      </c>
      <c r="I11" s="69">
        <f>COUNTIF('6'!$B$41:$C$46,$C$11)</f>
        <v>0</v>
      </c>
      <c r="J11" s="69">
        <f>COUNTIF('7'!$B$41:$C$46,$C$11)</f>
        <v>0</v>
      </c>
      <c r="K11" s="69">
        <f>COUNTIF('8'!$B$41:$C$46,$C$11)</f>
        <v>0</v>
      </c>
      <c r="L11" s="69">
        <f>COUNTIF('9'!$B$41:$C$46,$C$11)</f>
        <v>0</v>
      </c>
      <c r="M11" s="69">
        <f>COUNTIF('10'!$B$41:$C$46,$C$11)</f>
        <v>0</v>
      </c>
      <c r="N11" s="69">
        <f>COUNTIF('11'!$B$41:$C$46,$C$11)</f>
        <v>0</v>
      </c>
      <c r="O11" s="69">
        <f>COUNTIF('12'!$B$41:$C$46,$C$11)</f>
        <v>0</v>
      </c>
      <c r="P11" s="69">
        <f>COUNTIF('13'!$B$41:$C$46,$C$11)</f>
        <v>0</v>
      </c>
      <c r="Q11" s="69">
        <f>COUNTIF('14'!$B$41:$C$46,$C$11)</f>
        <v>0</v>
      </c>
      <c r="R11" s="69">
        <f>COUNTIF('15'!$B$41:$C$46,$C$11)</f>
        <v>0</v>
      </c>
      <c r="S11" s="69">
        <f>COUNTIF('16'!$B$41:$C$46,$C$11)</f>
        <v>0</v>
      </c>
      <c r="T11" s="69">
        <f>COUNTIF('17'!$B$41:$C$46,$C$11)</f>
        <v>0</v>
      </c>
      <c r="U11" s="69">
        <f>COUNTIF('18'!$B$41:$C$46,$C$11)</f>
        <v>0</v>
      </c>
      <c r="V11" s="69">
        <f>COUNTIF('19'!$B$41:$C$46,$C$11)</f>
        <v>0</v>
      </c>
      <c r="W11" s="69">
        <f>COUNTIF('20'!$B$41:$C$46,$C$11)</f>
        <v>0</v>
      </c>
      <c r="X11" s="69">
        <f>COUNTIF('21'!$B$41:$C$46,$C$11)</f>
        <v>0</v>
      </c>
      <c r="Y11" s="69">
        <f>COUNTIF('22'!$B$41:$C$46,$C$11)</f>
        <v>0</v>
      </c>
      <c r="Z11" s="69">
        <f>COUNTIF('23'!$B$41:$C$46,$C$11)</f>
        <v>0</v>
      </c>
      <c r="AA11" s="69">
        <f>COUNTIF('24'!$B$41:$C$46,$C$11)</f>
        <v>0</v>
      </c>
      <c r="AB11" s="69">
        <f>COUNTIF('25'!$B$41:$C$46,$C$11)</f>
        <v>0</v>
      </c>
      <c r="AC11" s="69">
        <f>COUNTIF('26'!$B$41:$C$46,$C$11)</f>
        <v>0</v>
      </c>
      <c r="AD11" s="69">
        <f>COUNTIF('27'!$B$41:$C$46,$C$11)</f>
        <v>0</v>
      </c>
      <c r="AE11" s="69">
        <f>COUNTIF('28'!$B$41:$C$46,$C$11)</f>
        <v>0</v>
      </c>
      <c r="AF11" s="69">
        <f>COUNTIF('29'!$B$41:$C$46,$C$11)</f>
        <v>0</v>
      </c>
      <c r="AG11" s="69">
        <f>COUNTIF('30'!$B$41:$C$46,$C$11)</f>
        <v>0</v>
      </c>
      <c r="AH11" s="69">
        <f>COUNTIF('31'!$B$41:$C$46,$C$11)</f>
        <v>0</v>
      </c>
      <c r="AI11" s="70">
        <f t="shared" si="0"/>
        <v>0</v>
      </c>
      <c r="AK11" s="40"/>
      <c r="AM11" s="80">
        <v>8</v>
      </c>
      <c r="AN11" s="83" t="str">
        <f>'8'!$G$2</f>
        <v>현대</v>
      </c>
      <c r="AO11" s="83">
        <f>'8'!$C$5</f>
        <v>4012000</v>
      </c>
      <c r="AP11" s="83">
        <f>'8'!$C$22</f>
        <v>1328000</v>
      </c>
      <c r="AQ11" s="83">
        <f>'8'!$C$23</f>
        <v>2599000</v>
      </c>
      <c r="AR11" s="103">
        <f>'8'!$C$15</f>
        <v>1157775</v>
      </c>
      <c r="AS11" s="105">
        <f>'8'!$C$17</f>
        <v>0.28857801595214355</v>
      </c>
      <c r="AT11" s="83">
        <f>'8'!$C$36</f>
        <v>85000</v>
      </c>
      <c r="AU11" s="83">
        <f>'8'!$C$19</f>
        <v>1072775</v>
      </c>
      <c r="AV11" s="86">
        <f>IFERROR(AO11/AY11,0)</f>
        <v>1337333.3333333333</v>
      </c>
      <c r="AW11" s="82" t="str">
        <f ca="1">VLOOKUP(AX11,IF({1,0},'8'!$AI$8:'8'!$AI$75,'8'!$AD$8:$AD$75),2,0)</f>
        <v>꽃게사게</v>
      </c>
      <c r="AX11" s="83">
        <f>MAX('8'!$AI$8:$AI$35,'8'!$AI$39:$AI$62,'8'!$AI$66:$AI$75)</f>
        <v>480000</v>
      </c>
      <c r="AY11" s="97">
        <f>'8'!$C$39</f>
        <v>3</v>
      </c>
      <c r="AZ11" s="84" t="str">
        <f>'8'!$B$41</f>
        <v>이웅</v>
      </c>
      <c r="BA11" s="84" t="str">
        <f>'8'!$B$42</f>
        <v>배기성</v>
      </c>
      <c r="BB11" s="84" t="str">
        <f>'8'!$B$43</f>
        <v>문효영</v>
      </c>
      <c r="BC11" s="84">
        <f>'8'!$B$44</f>
        <v>0</v>
      </c>
      <c r="BD11" s="84">
        <f>'8'!$B$45</f>
        <v>0</v>
      </c>
      <c r="BE11" s="84">
        <f>'8'!$B$46</f>
        <v>0</v>
      </c>
      <c r="BF11" s="84">
        <f>'8'!$C$41</f>
        <v>0</v>
      </c>
      <c r="BG11" s="84">
        <f>'8'!$C$42</f>
        <v>0</v>
      </c>
      <c r="BH11" s="84">
        <f>'8'!$C$43</f>
        <v>0</v>
      </c>
      <c r="BI11" s="84">
        <f>'8'!$C$44</f>
        <v>0</v>
      </c>
      <c r="BJ11" s="84">
        <f>'8'!$C$45</f>
        <v>0</v>
      </c>
      <c r="BK11" s="84">
        <f>'8'!$C$46</f>
        <v>0</v>
      </c>
      <c r="BL11" s="206">
        <f>'8'!$AH$4</f>
        <v>64942</v>
      </c>
      <c r="BM11" s="207">
        <v>7</v>
      </c>
      <c r="BN11" s="208">
        <f>'7'!C7</f>
        <v>2858000</v>
      </c>
      <c r="BP11" s="207">
        <v>23</v>
      </c>
      <c r="BQ11" s="208">
        <f>'23'!C7</f>
        <v>2581000</v>
      </c>
    </row>
    <row r="12" spans="2:69" ht="27" customHeight="1">
      <c r="B12" s="71">
        <v>8</v>
      </c>
      <c r="C12" s="36"/>
      <c r="D12" s="69">
        <f>COUNTIF('1'!$B$41:$C$46,$C$12)</f>
        <v>0</v>
      </c>
      <c r="E12" s="69">
        <f>COUNTIF('2'!$B$41:$C$46,$C$12)</f>
        <v>0</v>
      </c>
      <c r="F12" s="69">
        <f>COUNTIF('3'!$B$41:$C$46,$C$12)</f>
        <v>0</v>
      </c>
      <c r="G12" s="69">
        <f>COUNTIF('4'!$B$41:$C$46,$C$12)</f>
        <v>0</v>
      </c>
      <c r="H12" s="69">
        <f>COUNTIF('5'!$B$41:$C$46,$C$12)</f>
        <v>0</v>
      </c>
      <c r="I12" s="69">
        <f>COUNTIF('6'!$B$41:$C$46,$C$12)</f>
        <v>0</v>
      </c>
      <c r="J12" s="69">
        <f>COUNTIF('7'!$B$41:$C$46,$C$12)</f>
        <v>0</v>
      </c>
      <c r="K12" s="69">
        <f>COUNTIF('8'!$B$41:$C$46,$C$12)</f>
        <v>0</v>
      </c>
      <c r="L12" s="69">
        <f>COUNTIF('9'!$B$41:$C$46,$C$12)</f>
        <v>0</v>
      </c>
      <c r="M12" s="69">
        <f>COUNTIF('10'!$B$41:$C$46,$C$12)</f>
        <v>0</v>
      </c>
      <c r="N12" s="69">
        <f>COUNTIF('11'!$B$41:$C$46,$C$12)</f>
        <v>0</v>
      </c>
      <c r="O12" s="69">
        <f>COUNTIF('12'!$B$41:$C$46,$C$12)</f>
        <v>0</v>
      </c>
      <c r="P12" s="69">
        <f>COUNTIF('13'!$B$41:$C$46,$C$12)</f>
        <v>0</v>
      </c>
      <c r="Q12" s="69">
        <f>COUNTIF('14'!$B$41:$C$46,$C$12)</f>
        <v>0</v>
      </c>
      <c r="R12" s="69">
        <f>COUNTIF('15'!$B$41:$C$46,$C$12)</f>
        <v>0</v>
      </c>
      <c r="S12" s="69">
        <f>COUNTIF('16'!$B$41:$C$46,$C$12)</f>
        <v>0</v>
      </c>
      <c r="T12" s="69">
        <f>COUNTIF('17'!$B$41:$C$46,$C$12)</f>
        <v>0</v>
      </c>
      <c r="U12" s="69">
        <f>COUNTIF('18'!$B$41:$C$46,$C$12)</f>
        <v>0</v>
      </c>
      <c r="V12" s="69">
        <f>COUNTIF('19'!$B$41:$C$46,$C$12)</f>
        <v>0</v>
      </c>
      <c r="W12" s="69">
        <f>COUNTIF('20'!$B$41:$C$46,$C$12)</f>
        <v>0</v>
      </c>
      <c r="X12" s="69">
        <f>COUNTIF('21'!$B$41:$C$46,$C$12)</f>
        <v>0</v>
      </c>
      <c r="Y12" s="69">
        <f>COUNTIF('22'!$B$41:$C$46,$C$12)</f>
        <v>0</v>
      </c>
      <c r="Z12" s="69">
        <f>COUNTIF('23'!$B$41:$C$46,$C$12)</f>
        <v>0</v>
      </c>
      <c r="AA12" s="69">
        <f>COUNTIF('24'!$B$41:$C$46,$C$12)</f>
        <v>0</v>
      </c>
      <c r="AB12" s="69">
        <f>COUNTIF('25'!$B$41:$C$46,$C$12)</f>
        <v>0</v>
      </c>
      <c r="AC12" s="69">
        <f>COUNTIF('26'!$B$41:$C$46,$C$12)</f>
        <v>0</v>
      </c>
      <c r="AD12" s="69">
        <f>COUNTIF('27'!$B$41:$C$46,$C$12)</f>
        <v>0</v>
      </c>
      <c r="AE12" s="69">
        <f>COUNTIF('28'!$B$41:$C$46,$C$12)</f>
        <v>0</v>
      </c>
      <c r="AF12" s="69">
        <f>COUNTIF('29'!$B$41:$C$46,$C$12)</f>
        <v>0</v>
      </c>
      <c r="AG12" s="69">
        <f>COUNTIF('30'!$B$41:$C$46,$C$12)</f>
        <v>0</v>
      </c>
      <c r="AH12" s="69">
        <f>COUNTIF('31'!$B$41:$C$46,$C$12)</f>
        <v>0</v>
      </c>
      <c r="AI12" s="70">
        <f t="shared" si="0"/>
        <v>0</v>
      </c>
      <c r="AK12" s="40"/>
      <c r="AM12" s="80">
        <v>9</v>
      </c>
      <c r="AN12" s="83" t="str">
        <f>'9'!$G$2</f>
        <v>현대</v>
      </c>
      <c r="AO12" s="83">
        <f>'9'!$C$5</f>
        <v>3282000</v>
      </c>
      <c r="AP12" s="83">
        <f>'9'!$C$22</f>
        <v>949000</v>
      </c>
      <c r="AQ12" s="83">
        <f>'9'!$C$23</f>
        <v>2248000</v>
      </c>
      <c r="AR12" s="103">
        <f>'9'!$C$15</f>
        <v>937270</v>
      </c>
      <c r="AS12" s="105">
        <f>'9'!$C$17</f>
        <v>0.28557891529555152</v>
      </c>
      <c r="AT12" s="83">
        <f>'9'!$C$36</f>
        <v>85000</v>
      </c>
      <c r="AU12" s="83">
        <f>'9'!$C$19</f>
        <v>852270</v>
      </c>
      <c r="AV12" s="86">
        <f>IFERROR(AO12/AY12,0)</f>
        <v>1094000</v>
      </c>
      <c r="AW12" s="82" t="str">
        <f ca="1">VLOOKUP(AX12,IF({1,0},'9'!$AI$8:'9'!$AI$75,'9'!$AD$8:$AD$75),2,0)</f>
        <v>활문어</v>
      </c>
      <c r="AX12" s="83">
        <f>MAX('9'!$AI$8:$AI$35,'9'!$AI$39:$AI$62,'9'!$AI$66:$AI$75)</f>
        <v>405000</v>
      </c>
      <c r="AY12" s="97">
        <f>'9'!$C$39</f>
        <v>3</v>
      </c>
      <c r="AZ12" s="84" t="str">
        <f>'9'!$B$41</f>
        <v>이웅</v>
      </c>
      <c r="BA12" s="84" t="str">
        <f>'9'!$B$42</f>
        <v>배기성</v>
      </c>
      <c r="BB12" s="84" t="str">
        <f>'9'!$B$43</f>
        <v>문효영</v>
      </c>
      <c r="BC12" s="84">
        <f>'9'!$B$44</f>
        <v>0</v>
      </c>
      <c r="BD12" s="84">
        <f>'9'!$B$45</f>
        <v>0</v>
      </c>
      <c r="BE12" s="84">
        <f>'9'!$B$46</f>
        <v>0</v>
      </c>
      <c r="BF12" s="84">
        <f>'9'!$C$41</f>
        <v>0</v>
      </c>
      <c r="BG12" s="84">
        <f>'9'!$C$42</f>
        <v>0</v>
      </c>
      <c r="BH12" s="84">
        <f>'9'!$C$43</f>
        <v>0</v>
      </c>
      <c r="BI12" s="84">
        <f>'9'!$C$44</f>
        <v>0</v>
      </c>
      <c r="BJ12" s="84">
        <f>'9'!$C$45</f>
        <v>0</v>
      </c>
      <c r="BK12" s="84">
        <f>'9'!$C$46</f>
        <v>0</v>
      </c>
      <c r="BL12" s="206">
        <f>'9'!$AH$4</f>
        <v>45060</v>
      </c>
      <c r="BM12" s="207">
        <v>8</v>
      </c>
      <c r="BN12" s="208">
        <f>'8'!C7</f>
        <v>2042000</v>
      </c>
      <c r="BP12" s="207">
        <v>24</v>
      </c>
      <c r="BQ12" s="208">
        <f>'24'!C7</f>
        <v>0</v>
      </c>
    </row>
    <row r="13" spans="2:69" ht="27" customHeight="1">
      <c r="B13" s="71">
        <v>9</v>
      </c>
      <c r="C13" s="36"/>
      <c r="D13" s="69">
        <f>COUNTIF('1'!$B$41:$C$46,$C$13)</f>
        <v>0</v>
      </c>
      <c r="E13" s="69">
        <f>COUNTIF('2'!$B$41:$C$46,$C$13)</f>
        <v>0</v>
      </c>
      <c r="F13" s="69">
        <f>COUNTIF('3'!$B$41:$C$46,$C$13)</f>
        <v>0</v>
      </c>
      <c r="G13" s="69">
        <f>COUNTIF('4'!$B$41:$C$46,$C$13)</f>
        <v>0</v>
      </c>
      <c r="H13" s="69">
        <f>COUNTIF('5'!$B$41:$C$46,$C$13)</f>
        <v>0</v>
      </c>
      <c r="I13" s="69">
        <f>COUNTIF('6'!$B$41:$C$46,$C$13)</f>
        <v>0</v>
      </c>
      <c r="J13" s="69">
        <f>COUNTIF('7'!$B$41:$C$46,$C$13)</f>
        <v>0</v>
      </c>
      <c r="K13" s="69">
        <f>COUNTIF('8'!$B$41:$C$46,$C$13)</f>
        <v>0</v>
      </c>
      <c r="L13" s="69">
        <f>COUNTIF('9'!$B$41:$C$46,$C$13)</f>
        <v>0</v>
      </c>
      <c r="M13" s="69">
        <f>COUNTIF('10'!$B$41:$C$46,$C$13)</f>
        <v>0</v>
      </c>
      <c r="N13" s="69">
        <f>COUNTIF('11'!$B$41:$C$46,$C$13)</f>
        <v>0</v>
      </c>
      <c r="O13" s="69">
        <f>COUNTIF('12'!$B$41:$C$46,$C$13)</f>
        <v>0</v>
      </c>
      <c r="P13" s="69">
        <f>COUNTIF('13'!$B$41:$C$46,$C$13)</f>
        <v>0</v>
      </c>
      <c r="Q13" s="69">
        <f>COUNTIF('14'!$B$41:$C$46,$C$13)</f>
        <v>0</v>
      </c>
      <c r="R13" s="69">
        <f>COUNTIF('15'!$B$41:$C$46,$C$13)</f>
        <v>0</v>
      </c>
      <c r="S13" s="69">
        <f>COUNTIF('16'!$B$41:$C$46,$C$13)</f>
        <v>0</v>
      </c>
      <c r="T13" s="69">
        <f>COUNTIF('17'!$B$41:$C$46,$C$13)</f>
        <v>0</v>
      </c>
      <c r="U13" s="69">
        <f>COUNTIF('18'!$B$41:$C$46,$C$13)</f>
        <v>0</v>
      </c>
      <c r="V13" s="69">
        <f>COUNTIF('19'!$B$41:$C$46,$C$13)</f>
        <v>0</v>
      </c>
      <c r="W13" s="69">
        <f>COUNTIF('20'!$B$41:$C$46,$C$13)</f>
        <v>0</v>
      </c>
      <c r="X13" s="69">
        <f>COUNTIF('21'!$B$41:$C$46,$C$13)</f>
        <v>0</v>
      </c>
      <c r="Y13" s="69">
        <f>COUNTIF('22'!$B$41:$C$46,$C$13)</f>
        <v>0</v>
      </c>
      <c r="Z13" s="69">
        <f>COUNTIF('23'!$B$41:$C$46,$C$13)</f>
        <v>0</v>
      </c>
      <c r="AA13" s="69">
        <f>COUNTIF('24'!$B$41:$C$46,$C$13)</f>
        <v>0</v>
      </c>
      <c r="AB13" s="69">
        <f>COUNTIF('25'!$B$41:$C$46,$C$13)</f>
        <v>0</v>
      </c>
      <c r="AC13" s="69">
        <f>COUNTIF('26'!$B$41:$C$46,$C$13)</f>
        <v>0</v>
      </c>
      <c r="AD13" s="69">
        <f>COUNTIF('27'!$B$41:$C$46,$C$13)</f>
        <v>0</v>
      </c>
      <c r="AE13" s="69">
        <f>COUNTIF('28'!$B$41:$C$46,$C$13)</f>
        <v>0</v>
      </c>
      <c r="AF13" s="69">
        <f>COUNTIF('29'!$B$41:$C$46,$C$13)</f>
        <v>0</v>
      </c>
      <c r="AG13" s="69">
        <f>COUNTIF('30'!$B$41:$C$46,$C$13)</f>
        <v>0</v>
      </c>
      <c r="AH13" s="69">
        <f>COUNTIF('31'!$B$41:$C$46,$C$13)</f>
        <v>0</v>
      </c>
      <c r="AI13" s="70">
        <f t="shared" si="0"/>
        <v>0</v>
      </c>
      <c r="AK13" s="40"/>
      <c r="AM13" s="80">
        <v>10</v>
      </c>
      <c r="AN13" s="83" t="str">
        <f>'10'!$G$2</f>
        <v>현대</v>
      </c>
      <c r="AO13" s="83">
        <f>'10'!$C$5</f>
        <v>0</v>
      </c>
      <c r="AP13" s="83">
        <f>'10'!$C$22</f>
        <v>0</v>
      </c>
      <c r="AQ13" s="83">
        <f>'10'!$C$23</f>
        <v>0</v>
      </c>
      <c r="AR13" s="103">
        <f>'10'!$C$15</f>
        <v>0</v>
      </c>
      <c r="AS13" s="105">
        <f>'10'!$C$17</f>
        <v>0</v>
      </c>
      <c r="AT13" s="83">
        <f>'10'!$C$36</f>
        <v>0</v>
      </c>
      <c r="AU13" s="83">
        <f>'10'!$C$19</f>
        <v>0</v>
      </c>
      <c r="AV13" s="86">
        <f>IFERROR(AO13/AY13,0)</f>
        <v>0</v>
      </c>
      <c r="AW13" s="82" t="str">
        <f ca="1">VLOOKUP(AX13,IF({1,0},'10'!$AI$8:'10'!$AI$75,'10'!$AD$8:$AD$75),2,0)</f>
        <v>냉)포크오징어M2A</v>
      </c>
      <c r="AX13" s="83">
        <f>MAX('10'!$AI$8:$AI$35,'10'!$AI$39:$AI$62,'10'!$AI$66:$AI$75)</f>
        <v>0</v>
      </c>
      <c r="AY13" s="97">
        <f>'10'!$C$39</f>
        <v>0</v>
      </c>
      <c r="AZ13" s="84">
        <f>'10'!$B$41</f>
        <v>0</v>
      </c>
      <c r="BA13" s="84">
        <f>'10'!$B$42</f>
        <v>0</v>
      </c>
      <c r="BB13" s="84">
        <f>'10'!$B$43</f>
        <v>0</v>
      </c>
      <c r="BC13" s="84">
        <f>'10'!$B$44</f>
        <v>0</v>
      </c>
      <c r="BD13" s="84">
        <f>'10'!$B$45</f>
        <v>0</v>
      </c>
      <c r="BE13" s="84">
        <f>'10'!$B$46</f>
        <v>0</v>
      </c>
      <c r="BF13" s="84">
        <f>'10'!$C$41</f>
        <v>0</v>
      </c>
      <c r="BG13" s="84">
        <f>'10'!$C$42</f>
        <v>0</v>
      </c>
      <c r="BH13" s="84">
        <f>'10'!$C$43</f>
        <v>0</v>
      </c>
      <c r="BI13" s="84">
        <f>'10'!$C$44</f>
        <v>0</v>
      </c>
      <c r="BJ13" s="84">
        <f>'10'!$C$45</f>
        <v>0</v>
      </c>
      <c r="BK13" s="84">
        <f>'10'!$C$46</f>
        <v>0</v>
      </c>
      <c r="BL13" s="206">
        <f>'10'!$AH$4</f>
        <v>0</v>
      </c>
      <c r="BM13" s="207">
        <v>9</v>
      </c>
      <c r="BN13" s="208">
        <f>'9'!C7</f>
        <v>2713000</v>
      </c>
      <c r="BP13" s="207">
        <v>25</v>
      </c>
      <c r="BQ13" s="208">
        <f>'25'!C7</f>
        <v>2290000</v>
      </c>
    </row>
    <row r="14" spans="2:69" ht="27" customHeight="1">
      <c r="B14" s="71">
        <v>10</v>
      </c>
      <c r="C14" s="36"/>
      <c r="D14" s="69">
        <f>COUNTIF('1'!$B$41:$C$46,$C$14)</f>
        <v>0</v>
      </c>
      <c r="E14" s="69">
        <f>COUNTIF('2'!$B$41:$C$46,$C$14)</f>
        <v>0</v>
      </c>
      <c r="F14" s="69">
        <f>COUNTIF('3'!$B$41:$C$46,$C$14)</f>
        <v>0</v>
      </c>
      <c r="G14" s="69">
        <f>COUNTIF('4'!$B$41:$C$46,$C$14)</f>
        <v>0</v>
      </c>
      <c r="H14" s="69">
        <f>COUNTIF('5'!$B$41:$C$46,$C$14)</f>
        <v>0</v>
      </c>
      <c r="I14" s="69">
        <f>COUNTIF('6'!$B$41:$C$46,$C$14)</f>
        <v>0</v>
      </c>
      <c r="J14" s="69">
        <f>COUNTIF('7'!$B$41:$C$46,$C$14)</f>
        <v>0</v>
      </c>
      <c r="K14" s="69">
        <f>COUNTIF('8'!$B$41:$C$46,$C$14)</f>
        <v>0</v>
      </c>
      <c r="L14" s="69">
        <f>COUNTIF('9'!$B$41:$C$46,$C$14)</f>
        <v>0</v>
      </c>
      <c r="M14" s="69">
        <f>COUNTIF('10'!$B$41:$C$46,$C$14)</f>
        <v>0</v>
      </c>
      <c r="N14" s="69">
        <f>COUNTIF('11'!$B$41:$C$46,$C$14)</f>
        <v>0</v>
      </c>
      <c r="O14" s="69">
        <f>COUNTIF('12'!$B$41:$C$46,$C$14)</f>
        <v>0</v>
      </c>
      <c r="P14" s="69">
        <f>COUNTIF('13'!$B$41:$C$46,$C$14)</f>
        <v>0</v>
      </c>
      <c r="Q14" s="69">
        <f>COUNTIF('14'!$B$41:$C$46,$C$14)</f>
        <v>0</v>
      </c>
      <c r="R14" s="69">
        <f>COUNTIF('15'!$B$41:$C$46,$C$14)</f>
        <v>0</v>
      </c>
      <c r="S14" s="69">
        <f>COUNTIF('16'!$B$41:$C$46,$C$14)</f>
        <v>0</v>
      </c>
      <c r="T14" s="69">
        <f>COUNTIF('17'!$B$41:$C$46,$C$14)</f>
        <v>0</v>
      </c>
      <c r="U14" s="69">
        <f>COUNTIF('18'!$B$41:$C$46,$C$14)</f>
        <v>0</v>
      </c>
      <c r="V14" s="69">
        <f>COUNTIF('19'!$B$41:$C$46,$C$14)</f>
        <v>0</v>
      </c>
      <c r="W14" s="69">
        <f>COUNTIF('20'!$B$41:$C$46,$C$14)</f>
        <v>0</v>
      </c>
      <c r="X14" s="69">
        <f>COUNTIF('21'!$B$41:$C$46,$C$14)</f>
        <v>0</v>
      </c>
      <c r="Y14" s="69">
        <f>COUNTIF('22'!$B$41:$C$46,$C$14)</f>
        <v>0</v>
      </c>
      <c r="Z14" s="69">
        <f>COUNTIF('23'!$B$41:$C$46,$C$14)</f>
        <v>0</v>
      </c>
      <c r="AA14" s="69">
        <f>COUNTIF('24'!$B$41:$C$46,$C$14)</f>
        <v>0</v>
      </c>
      <c r="AB14" s="69">
        <f>COUNTIF('25'!$B$41:$C$46,$C$14)</f>
        <v>0</v>
      </c>
      <c r="AC14" s="69">
        <f>COUNTIF('26'!$B$41:$C$46,$C$14)</f>
        <v>0</v>
      </c>
      <c r="AD14" s="69">
        <f>COUNTIF('27'!$B$41:$C$46,$C$14)</f>
        <v>0</v>
      </c>
      <c r="AE14" s="69">
        <f>COUNTIF('28'!$B$41:$C$46,$C$14)</f>
        <v>0</v>
      </c>
      <c r="AF14" s="69">
        <f>COUNTIF('29'!$B$41:$C$46,$C$14)</f>
        <v>0</v>
      </c>
      <c r="AG14" s="69">
        <f>COUNTIF('30'!$B$41:$C$46,$C$14)</f>
        <v>0</v>
      </c>
      <c r="AH14" s="69">
        <f>COUNTIF('31'!$B$41:$C$46,$C$14)</f>
        <v>0</v>
      </c>
      <c r="AI14" s="70">
        <f t="shared" si="0"/>
        <v>0</v>
      </c>
      <c r="AK14" s="40"/>
      <c r="AM14" s="80">
        <v>11</v>
      </c>
      <c r="AN14" s="83" t="str">
        <f>'11'!$G$2</f>
        <v>현대</v>
      </c>
      <c r="AO14" s="83">
        <f>'11'!$C$5</f>
        <v>3566000</v>
      </c>
      <c r="AP14" s="83">
        <f>'11'!$C$22</f>
        <v>1098000</v>
      </c>
      <c r="AQ14" s="83">
        <f>'11'!$C$23</f>
        <v>2280000</v>
      </c>
      <c r="AR14" s="103">
        <f>'11'!$C$15</f>
        <v>1005280</v>
      </c>
      <c r="AS14" s="105">
        <f>'11'!$C$17</f>
        <v>0.28190689848569828</v>
      </c>
      <c r="AT14" s="83">
        <f>'11'!$C$36</f>
        <v>188000</v>
      </c>
      <c r="AU14" s="83">
        <f>'11'!$C$19</f>
        <v>817280</v>
      </c>
      <c r="AV14" s="86">
        <f>IFERROR(AO14/AY14,0)</f>
        <v>1188666.6666666667</v>
      </c>
      <c r="AW14" s="82" t="str">
        <f ca="1">VLOOKUP(AX14,IF({1,0},'11'!$AI$8:'11'!$AI$75,'11'!$AD$8:$AD$75),2,0)</f>
        <v>꽃게사게</v>
      </c>
      <c r="AX14" s="83">
        <f>MAX('11'!$AI$8:$AI$35,'11'!$AI$39:$AI$62,'11'!$AI$66:$AI$75)</f>
        <v>494400</v>
      </c>
      <c r="AY14" s="97">
        <f>'11'!$C$39</f>
        <v>3</v>
      </c>
      <c r="AZ14" s="84" t="str">
        <f>'11'!$B$41</f>
        <v>이웅</v>
      </c>
      <c r="BA14" s="84" t="str">
        <f>'11'!$B$42</f>
        <v>배기성</v>
      </c>
      <c r="BB14" s="84" t="str">
        <f>'11'!$B$43</f>
        <v>문효영</v>
      </c>
      <c r="BC14" s="84">
        <f>'11'!$B$44</f>
        <v>0</v>
      </c>
      <c r="BD14" s="84">
        <f>'11'!$B$45</f>
        <v>0</v>
      </c>
      <c r="BE14" s="84">
        <f>'11'!$B$46</f>
        <v>0</v>
      </c>
      <c r="BF14" s="84">
        <f>'11'!$C$41</f>
        <v>0</v>
      </c>
      <c r="BG14" s="84">
        <f>'11'!$C$42</f>
        <v>0</v>
      </c>
      <c r="BH14" s="84">
        <f>'11'!$C$43</f>
        <v>0</v>
      </c>
      <c r="BI14" s="84">
        <f>'11'!$C$44</f>
        <v>0</v>
      </c>
      <c r="BJ14" s="84">
        <f>'11'!$C$45</f>
        <v>0</v>
      </c>
      <c r="BK14" s="84">
        <f>'11'!$C$46</f>
        <v>0</v>
      </c>
      <c r="BL14" s="206">
        <f>'11'!$AH$4</f>
        <v>57330</v>
      </c>
      <c r="BM14" s="207">
        <v>10</v>
      </c>
      <c r="BN14" s="208">
        <f>'10'!C7</f>
        <v>0</v>
      </c>
      <c r="BP14" s="207">
        <v>26</v>
      </c>
      <c r="BQ14" s="208">
        <f>'26'!C7</f>
        <v>2921000</v>
      </c>
    </row>
    <row r="15" spans="2:69" ht="27" customHeight="1">
      <c r="B15" s="71">
        <v>11</v>
      </c>
      <c r="C15" s="36"/>
      <c r="D15" s="69">
        <f>COUNTIF('1'!$B$41:$C$46,$C$15)</f>
        <v>0</v>
      </c>
      <c r="E15" s="69">
        <f>COUNTIF('2'!$B$41:$C$46,$C$15)</f>
        <v>0</v>
      </c>
      <c r="F15" s="69">
        <f>COUNTIF('3'!$B$41:$C$46,$C$15)</f>
        <v>0</v>
      </c>
      <c r="G15" s="69">
        <f>COUNTIF('4'!$B$41:$C$46,$C$15)</f>
        <v>0</v>
      </c>
      <c r="H15" s="69">
        <f>COUNTIF('5'!$B$41:$C$46,$C$15)</f>
        <v>0</v>
      </c>
      <c r="I15" s="69">
        <f>COUNTIF('6'!$B$41:$C$46,$C$15)</f>
        <v>0</v>
      </c>
      <c r="J15" s="69">
        <f>COUNTIF('7'!$B$41:$C$46,$C$15)</f>
        <v>0</v>
      </c>
      <c r="K15" s="69">
        <f>COUNTIF('8'!$B$41:$C$46,$C$15)</f>
        <v>0</v>
      </c>
      <c r="L15" s="69">
        <f>COUNTIF('9'!$B$41:$C$46,$C$15)</f>
        <v>0</v>
      </c>
      <c r="M15" s="69">
        <f>COUNTIF('10'!$B$41:$C$46,$C$15)</f>
        <v>0</v>
      </c>
      <c r="N15" s="69">
        <f>COUNTIF('11'!$B$41:$C$46,$C$15)</f>
        <v>0</v>
      </c>
      <c r="O15" s="69">
        <f>COUNTIF('12'!$B$41:$C$46,$C$15)</f>
        <v>0</v>
      </c>
      <c r="P15" s="69">
        <f>COUNTIF('13'!$B$41:$C$46,$C$15)</f>
        <v>0</v>
      </c>
      <c r="Q15" s="69">
        <f>COUNTIF('14'!$B$41:$C$46,$C$15)</f>
        <v>0</v>
      </c>
      <c r="R15" s="69">
        <f>COUNTIF('15'!$B$41:$C$46,$C$15)</f>
        <v>0</v>
      </c>
      <c r="S15" s="69">
        <f>COUNTIF('16'!$B$41:$C$46,$C$15)</f>
        <v>0</v>
      </c>
      <c r="T15" s="69">
        <f>COUNTIF('17'!$B$41:$C$46,$C$15)</f>
        <v>0</v>
      </c>
      <c r="U15" s="69">
        <f>COUNTIF('18'!$B$41:$C$46,$C$15)</f>
        <v>0</v>
      </c>
      <c r="V15" s="69">
        <f>COUNTIF('19'!$B$41:$C$46,$C$15)</f>
        <v>0</v>
      </c>
      <c r="W15" s="69">
        <f>COUNTIF('20'!$B$41:$C$46,$C$15)</f>
        <v>0</v>
      </c>
      <c r="X15" s="69">
        <f>COUNTIF('21'!$B$41:$C$46,$C$15)</f>
        <v>0</v>
      </c>
      <c r="Y15" s="69">
        <f>COUNTIF('22'!$B$41:$C$46,$C$15)</f>
        <v>0</v>
      </c>
      <c r="Z15" s="69">
        <f>COUNTIF('23'!$B$41:$C$46,$C$15)</f>
        <v>0</v>
      </c>
      <c r="AA15" s="69">
        <f>COUNTIF('24'!$B$41:$C$46,$C$15)</f>
        <v>0</v>
      </c>
      <c r="AB15" s="69">
        <f>COUNTIF('25'!$B$41:$C$46,$C$15)</f>
        <v>0</v>
      </c>
      <c r="AC15" s="69">
        <f>COUNTIF('26'!$B$41:$C$46,$C$15)</f>
        <v>0</v>
      </c>
      <c r="AD15" s="69">
        <f>COUNTIF('27'!$B$41:$C$46,$C$15)</f>
        <v>0</v>
      </c>
      <c r="AE15" s="69">
        <f>COUNTIF('28'!$B$41:$C$46,$C$15)</f>
        <v>0</v>
      </c>
      <c r="AF15" s="69">
        <f>COUNTIF('29'!$B$41:$C$46,$C$15)</f>
        <v>0</v>
      </c>
      <c r="AG15" s="69">
        <f>COUNTIF('30'!$B$41:$C$46,$C$15)</f>
        <v>0</v>
      </c>
      <c r="AH15" s="69">
        <f>COUNTIF('31'!$B$41:$C$46,$C$15)</f>
        <v>0</v>
      </c>
      <c r="AI15" s="70">
        <f t="shared" si="0"/>
        <v>0</v>
      </c>
      <c r="AK15" s="40"/>
      <c r="AM15" s="80">
        <v>12</v>
      </c>
      <c r="AN15" s="83" t="str">
        <f>'12'!$G$2</f>
        <v>현대</v>
      </c>
      <c r="AO15" s="83">
        <f>'12'!$C$5</f>
        <v>3574000</v>
      </c>
      <c r="AP15" s="83">
        <f>'12'!$C$22</f>
        <v>1208000</v>
      </c>
      <c r="AQ15" s="83">
        <f>'12'!$C$23</f>
        <v>2251000</v>
      </c>
      <c r="AR15" s="103">
        <f>'12'!$C$15</f>
        <v>1011220</v>
      </c>
      <c r="AS15" s="105">
        <f>'12'!$C$17</f>
        <v>0.28293788472299947</v>
      </c>
      <c r="AT15" s="83">
        <f>'12'!$C$36</f>
        <v>115000</v>
      </c>
      <c r="AU15" s="83">
        <f>'12'!$C$19</f>
        <v>896220</v>
      </c>
      <c r="AV15" s="86">
        <f>IFERROR(AO15/AY15,0)</f>
        <v>1191333.3333333333</v>
      </c>
      <c r="AW15" s="82" t="str">
        <f ca="1">VLOOKUP(AX15,IF({1,0},'12'!$AI$8:'12'!$AI$75,'12'!$AD$8:$AD$75),2,0)</f>
        <v>꽃게사게</v>
      </c>
      <c r="AX15" s="83">
        <f>MAX('12'!$AI$8:$AI$35,'12'!$AI$39:$AI$62,'12'!$AI$66:$AI$75)</f>
        <v>520000</v>
      </c>
      <c r="AY15" s="97">
        <f>'12'!$C$39</f>
        <v>3</v>
      </c>
      <c r="AZ15" s="84" t="str">
        <f>'12'!$B$41</f>
        <v>이웅</v>
      </c>
      <c r="BA15" s="84" t="str">
        <f>'12'!$B$42</f>
        <v>배기성</v>
      </c>
      <c r="BB15" s="84" t="str">
        <f>'12'!$B$43</f>
        <v>문효영</v>
      </c>
      <c r="BC15" s="84">
        <f>'12'!$B$44</f>
        <v>0</v>
      </c>
      <c r="BD15" s="84">
        <f>'12'!$B$45</f>
        <v>0</v>
      </c>
      <c r="BE15" s="84">
        <f>'12'!$B$46</f>
        <v>0</v>
      </c>
      <c r="BF15" s="84">
        <f>'12'!$C$41</f>
        <v>0</v>
      </c>
      <c r="BG15" s="84">
        <f>'12'!$C$42</f>
        <v>0</v>
      </c>
      <c r="BH15" s="84">
        <f>'12'!$C$43</f>
        <v>0</v>
      </c>
      <c r="BI15" s="84">
        <f>'12'!$C$44</f>
        <v>0</v>
      </c>
      <c r="BJ15" s="84">
        <f>'12'!$C$45</f>
        <v>0</v>
      </c>
      <c r="BK15" s="84">
        <f>'12'!$C$46</f>
        <v>0</v>
      </c>
      <c r="BL15" s="206">
        <f>'12'!$AH$4</f>
        <v>49490</v>
      </c>
      <c r="BM15" s="207">
        <v>11</v>
      </c>
      <c r="BN15" s="208">
        <f>'11'!C7</f>
        <v>1687500</v>
      </c>
      <c r="BP15" s="207">
        <v>27</v>
      </c>
      <c r="BQ15" s="208">
        <f>'27'!C7</f>
        <v>0</v>
      </c>
    </row>
    <row r="16" spans="2:69" ht="27" customHeight="1">
      <c r="B16" s="71">
        <v>12</v>
      </c>
      <c r="C16" s="36"/>
      <c r="D16" s="69">
        <f>COUNTIF('1'!$B$41:$C$46,$C$16)</f>
        <v>0</v>
      </c>
      <c r="E16" s="69">
        <f>COUNTIF('2'!$B$41:$C$46,$C$16)</f>
        <v>0</v>
      </c>
      <c r="F16" s="69">
        <f>COUNTIF('3'!$B$41:$C$46,$C$16)</f>
        <v>0</v>
      </c>
      <c r="G16" s="69">
        <f>COUNTIF('4'!$B$41:$C$46,$C$16)</f>
        <v>0</v>
      </c>
      <c r="H16" s="69">
        <f>COUNTIF('5'!$B$41:$C$46,$C$16)</f>
        <v>0</v>
      </c>
      <c r="I16" s="69">
        <f>COUNTIF('6'!$B$41:$C$46,$C$16)</f>
        <v>0</v>
      </c>
      <c r="J16" s="69">
        <f>COUNTIF('7'!$B$41:$C$46,$C$16)</f>
        <v>0</v>
      </c>
      <c r="K16" s="69">
        <f>COUNTIF('8'!$B$41:$C$46,$C$16)</f>
        <v>0</v>
      </c>
      <c r="L16" s="69">
        <f>COUNTIF('9'!$B$41:$C$46,$C$16)</f>
        <v>0</v>
      </c>
      <c r="M16" s="69">
        <f>COUNTIF('10'!$B$41:$C$46,$C$16)</f>
        <v>0</v>
      </c>
      <c r="N16" s="69">
        <f>COUNTIF('11'!$B$41:$C$46,$C$16)</f>
        <v>0</v>
      </c>
      <c r="O16" s="69">
        <f>COUNTIF('12'!$B$41:$C$46,$C$16)</f>
        <v>0</v>
      </c>
      <c r="P16" s="69">
        <f>COUNTIF('13'!$B$41:$C$46,$C$16)</f>
        <v>0</v>
      </c>
      <c r="Q16" s="69">
        <f>COUNTIF('14'!$B$41:$C$46,$C$16)</f>
        <v>0</v>
      </c>
      <c r="R16" s="69">
        <f>COUNTIF('15'!$B$41:$C$46,$C$16)</f>
        <v>0</v>
      </c>
      <c r="S16" s="69">
        <f>COUNTIF('16'!$B$41:$C$46,$C$16)</f>
        <v>0</v>
      </c>
      <c r="T16" s="69">
        <f>COUNTIF('17'!$B$41:$C$46,$C$16)</f>
        <v>0</v>
      </c>
      <c r="U16" s="69">
        <f>COUNTIF('18'!$B$41:$C$46,$C$16)</f>
        <v>0</v>
      </c>
      <c r="V16" s="69">
        <f>COUNTIF('19'!$B$41:$C$46,$C$16)</f>
        <v>0</v>
      </c>
      <c r="W16" s="69">
        <f>COUNTIF('20'!$B$41:$C$46,$C$16)</f>
        <v>0</v>
      </c>
      <c r="X16" s="69">
        <f>COUNTIF('21'!$B$41:$C$46,$C$16)</f>
        <v>0</v>
      </c>
      <c r="Y16" s="69">
        <f>COUNTIF('22'!$B$41:$C$46,$C$16)</f>
        <v>0</v>
      </c>
      <c r="Z16" s="69">
        <f>COUNTIF('23'!$B$41:$C$46,$C$16)</f>
        <v>0</v>
      </c>
      <c r="AA16" s="69">
        <f>COUNTIF('24'!$B$41:$C$46,$C$16)</f>
        <v>0</v>
      </c>
      <c r="AB16" s="69">
        <f>COUNTIF('25'!$B$41:$C$46,$C$16)</f>
        <v>0</v>
      </c>
      <c r="AC16" s="69">
        <f>COUNTIF('26'!$B$41:$C$46,$C$16)</f>
        <v>0</v>
      </c>
      <c r="AD16" s="69">
        <f>COUNTIF('27'!$B$41:$C$46,$C$16)</f>
        <v>0</v>
      </c>
      <c r="AE16" s="69">
        <f>COUNTIF('28'!$B$41:$C$46,$C$16)</f>
        <v>0</v>
      </c>
      <c r="AF16" s="69">
        <f>COUNTIF('29'!$B$41:$C$46,$C$16)</f>
        <v>0</v>
      </c>
      <c r="AG16" s="69">
        <f>COUNTIF('30'!$B$41:$C$46,$C$16)</f>
        <v>0</v>
      </c>
      <c r="AH16" s="69">
        <f>COUNTIF('31'!$B$41:$C$46,$C$16)</f>
        <v>0</v>
      </c>
      <c r="AI16" s="70">
        <f t="shared" si="0"/>
        <v>0</v>
      </c>
      <c r="AK16" s="40"/>
      <c r="AM16" s="80">
        <v>13</v>
      </c>
      <c r="AN16" s="83" t="str">
        <f>'13'!$G$2</f>
        <v>현대</v>
      </c>
      <c r="AO16" s="83">
        <f>'13'!$C$5</f>
        <v>3437000</v>
      </c>
      <c r="AP16" s="83">
        <f>'13'!$C$22</f>
        <v>747000</v>
      </c>
      <c r="AQ16" s="83">
        <f>'13'!$C$23</f>
        <v>2469000</v>
      </c>
      <c r="AR16" s="103">
        <f>'13'!$C$15</f>
        <v>972220</v>
      </c>
      <c r="AS16" s="105">
        <f>'13'!$C$17</f>
        <v>0.28286878091358741</v>
      </c>
      <c r="AT16" s="83">
        <f>'13'!$C$36</f>
        <v>221000</v>
      </c>
      <c r="AU16" s="83">
        <f>'13'!$C$19</f>
        <v>751220</v>
      </c>
      <c r="AV16" s="86">
        <f>IFERROR(AO16/AY16,0)</f>
        <v>1145666.6666666667</v>
      </c>
      <c r="AW16" s="82" t="str">
        <f ca="1">VLOOKUP(AX16,IF({1,0},'13'!$AI$8:'13'!$AI$75,'13'!$AD$8:$AD$75),2,0)</f>
        <v>활문어</v>
      </c>
      <c r="AX16" s="83">
        <f>MAX('13'!$AI$8:$AI$35,'13'!$AI$39:$AI$62,'13'!$AI$66:$AI$75)</f>
        <v>441000</v>
      </c>
      <c r="AY16" s="97">
        <f>'13'!$C$39</f>
        <v>3</v>
      </c>
      <c r="AZ16" s="84" t="str">
        <f>'13'!$B$41</f>
        <v>이웅</v>
      </c>
      <c r="BA16" s="84" t="str">
        <f>'13'!$B$42</f>
        <v>배기성</v>
      </c>
      <c r="BB16" s="84" t="str">
        <f>'13'!$B$43</f>
        <v>문효영</v>
      </c>
      <c r="BC16" s="84">
        <f>'13'!$B$44</f>
        <v>0</v>
      </c>
      <c r="BD16" s="84">
        <f>'13'!$B$45</f>
        <v>0</v>
      </c>
      <c r="BE16" s="84">
        <f>'13'!$B$46</f>
        <v>0</v>
      </c>
      <c r="BF16" s="84">
        <f>'13'!$C$41</f>
        <v>0</v>
      </c>
      <c r="BG16" s="84">
        <f>'13'!$C$42</f>
        <v>0</v>
      </c>
      <c r="BH16" s="84">
        <f>'13'!$C$43</f>
        <v>0</v>
      </c>
      <c r="BI16" s="84">
        <f>'13'!$C$44</f>
        <v>0</v>
      </c>
      <c r="BJ16" s="84">
        <f>'13'!$C$45</f>
        <v>0</v>
      </c>
      <c r="BK16" s="84">
        <f>'13'!$C$46</f>
        <v>0</v>
      </c>
      <c r="BL16" s="206">
        <f>'13'!$AH$4</f>
        <v>64430</v>
      </c>
      <c r="BM16" s="207">
        <v>12</v>
      </c>
      <c r="BN16" s="208">
        <f>'12'!C7</f>
        <v>3285500</v>
      </c>
      <c r="BP16" s="207">
        <v>28</v>
      </c>
      <c r="BQ16" s="208">
        <f>'28'!C7</f>
        <v>0</v>
      </c>
    </row>
    <row r="17" spans="2:69" ht="27" customHeight="1">
      <c r="B17" s="71">
        <v>13</v>
      </c>
      <c r="C17" s="36"/>
      <c r="D17" s="69">
        <f>COUNTIF('1'!$B$41:$C$46,$C$17)</f>
        <v>0</v>
      </c>
      <c r="E17" s="69">
        <f>COUNTIF('2'!$B$41:$C$46,$C$17)</f>
        <v>0</v>
      </c>
      <c r="F17" s="69">
        <f>COUNTIF('3'!$B$41:$C$46,$C$17)</f>
        <v>0</v>
      </c>
      <c r="G17" s="69">
        <f>COUNTIF('4'!$B$41:$C$46,$C$17)</f>
        <v>0</v>
      </c>
      <c r="H17" s="69">
        <f>COUNTIF('5'!$B$41:$C$46,$C$17)</f>
        <v>0</v>
      </c>
      <c r="I17" s="69">
        <f>COUNTIF('6'!$B$41:$C$46,$C$17)</f>
        <v>0</v>
      </c>
      <c r="J17" s="69">
        <f>COUNTIF('7'!$B$41:$C$46,$C$17)</f>
        <v>0</v>
      </c>
      <c r="K17" s="69">
        <f>COUNTIF('8'!$B$41:$C$46,$C$17)</f>
        <v>0</v>
      </c>
      <c r="L17" s="69">
        <f>COUNTIF('9'!$B$41:$C$46,$C$17)</f>
        <v>0</v>
      </c>
      <c r="M17" s="69">
        <f>COUNTIF('10'!$B$41:$C$46,$C$17)</f>
        <v>0</v>
      </c>
      <c r="N17" s="69">
        <f>COUNTIF('11'!$B$41:$C$46,$C$17)</f>
        <v>0</v>
      </c>
      <c r="O17" s="69">
        <f>COUNTIF('12'!$B$41:$C$46,$C$17)</f>
        <v>0</v>
      </c>
      <c r="P17" s="69">
        <f>COUNTIF('13'!$B$41:$C$46,$C$17)</f>
        <v>0</v>
      </c>
      <c r="Q17" s="69">
        <f>COUNTIF('14'!$B$41:$C$46,$C$17)</f>
        <v>0</v>
      </c>
      <c r="R17" s="69">
        <f>COUNTIF('15'!$B$41:$C$46,$C$17)</f>
        <v>0</v>
      </c>
      <c r="S17" s="69">
        <f>COUNTIF('16'!$B$41:$C$46,$C$17)</f>
        <v>0</v>
      </c>
      <c r="T17" s="69">
        <f>COUNTIF('17'!$B$41:$C$46,$C$17)</f>
        <v>0</v>
      </c>
      <c r="U17" s="69">
        <f>COUNTIF('18'!$B$41:$C$46,$C$17)</f>
        <v>0</v>
      </c>
      <c r="V17" s="69">
        <f>COUNTIF('19'!$B$41:$C$46,$C$17)</f>
        <v>0</v>
      </c>
      <c r="W17" s="69">
        <f>COUNTIF('20'!$B$41:$C$46,$C$17)</f>
        <v>0</v>
      </c>
      <c r="X17" s="69">
        <f>COUNTIF('21'!$B$41:$C$46,$C$17)</f>
        <v>0</v>
      </c>
      <c r="Y17" s="69">
        <f>COUNTIF('22'!$B$41:$C$46,$C$17)</f>
        <v>0</v>
      </c>
      <c r="Z17" s="69">
        <f>COUNTIF('23'!$B$41:$C$46,$C$17)</f>
        <v>0</v>
      </c>
      <c r="AA17" s="69">
        <f>COUNTIF('24'!$B$41:$C$46,$C$17)</f>
        <v>0</v>
      </c>
      <c r="AB17" s="69">
        <f>COUNTIF('25'!$B$41:$C$46,$C$17)</f>
        <v>0</v>
      </c>
      <c r="AC17" s="69">
        <f>COUNTIF('26'!$B$41:$C$46,$C$17)</f>
        <v>0</v>
      </c>
      <c r="AD17" s="69">
        <f>COUNTIF('27'!$B$41:$C$46,$C$17)</f>
        <v>0</v>
      </c>
      <c r="AE17" s="69">
        <f>COUNTIF('28'!$B$41:$C$46,$C$17)</f>
        <v>0</v>
      </c>
      <c r="AF17" s="69">
        <f>COUNTIF('29'!$B$41:$C$46,$C$17)</f>
        <v>0</v>
      </c>
      <c r="AG17" s="69">
        <f>COUNTIF('30'!$B$41:$C$46,$C$17)</f>
        <v>0</v>
      </c>
      <c r="AH17" s="69">
        <f>COUNTIF('31'!$B$41:$C$46,$C$17)</f>
        <v>0</v>
      </c>
      <c r="AI17" s="70">
        <f t="shared" si="0"/>
        <v>0</v>
      </c>
      <c r="AK17" s="40"/>
      <c r="AM17" s="80">
        <v>14</v>
      </c>
      <c r="AN17" s="83" t="str">
        <f>'14'!$G$2</f>
        <v>현대</v>
      </c>
      <c r="AO17" s="83">
        <f>'14'!$C$5</f>
        <v>3068000</v>
      </c>
      <c r="AP17" s="83">
        <f>'14'!$C$22</f>
        <v>767000</v>
      </c>
      <c r="AQ17" s="83">
        <f>'14'!$C$23</f>
        <v>2206000</v>
      </c>
      <c r="AR17" s="103">
        <f>'14'!$C$15</f>
        <v>836130</v>
      </c>
      <c r="AS17" s="105">
        <f>'14'!$C$17</f>
        <v>0.27253259452411993</v>
      </c>
      <c r="AT17" s="83">
        <f>'14'!$C$36</f>
        <v>95000</v>
      </c>
      <c r="AU17" s="83">
        <f>'14'!$C$19</f>
        <v>741130</v>
      </c>
      <c r="AV17" s="86">
        <f>IFERROR(AO17/AY17,0)</f>
        <v>1022666.6666666666</v>
      </c>
      <c r="AW17" s="82" t="str">
        <f ca="1">VLOOKUP(AX17,IF({1,0},'14'!$AI$8:'14'!$AI$75,'14'!$AD$8:$AD$75),2,0)</f>
        <v>꽃게사게</v>
      </c>
      <c r="AX17" s="83">
        <f>MAX('14'!$AI$8:$AI$35,'14'!$AI$39:$AI$62,'14'!$AI$66:$AI$75)</f>
        <v>416000</v>
      </c>
      <c r="AY17" s="97">
        <f>'14'!$C$39</f>
        <v>3</v>
      </c>
      <c r="AZ17" s="84" t="str">
        <f>'14'!$B$41</f>
        <v>이웅</v>
      </c>
      <c r="BA17" s="84" t="str">
        <f>'14'!$B$42</f>
        <v>배기성</v>
      </c>
      <c r="BB17" s="84" t="str">
        <f>'14'!$B$43</f>
        <v>문효영</v>
      </c>
      <c r="BC17" s="84">
        <f>'14'!$B$44</f>
        <v>0</v>
      </c>
      <c r="BD17" s="84">
        <f>'14'!$B$45</f>
        <v>0</v>
      </c>
      <c r="BE17" s="84">
        <f>'14'!$B$46</f>
        <v>0</v>
      </c>
      <c r="BF17" s="84">
        <f>'14'!$C$41</f>
        <v>0</v>
      </c>
      <c r="BG17" s="84">
        <f>'14'!$C$42</f>
        <v>0</v>
      </c>
      <c r="BH17" s="84">
        <f>'14'!$C$43</f>
        <v>0</v>
      </c>
      <c r="BI17" s="84">
        <f>'14'!$C$44</f>
        <v>0</v>
      </c>
      <c r="BJ17" s="84">
        <f>'14'!$C$45</f>
        <v>0</v>
      </c>
      <c r="BK17" s="84">
        <f>'14'!$C$46</f>
        <v>0</v>
      </c>
      <c r="BL17" s="206">
        <f>'14'!$AH$4</f>
        <v>895878.67741935467</v>
      </c>
      <c r="BM17" s="207">
        <v>13</v>
      </c>
      <c r="BN17" s="208">
        <f>'13'!C7</f>
        <v>2851000</v>
      </c>
      <c r="BP17" s="207">
        <v>29</v>
      </c>
      <c r="BQ17" s="208">
        <f>'29'!C7</f>
        <v>0</v>
      </c>
    </row>
    <row r="18" spans="2:69" ht="27" customHeight="1">
      <c r="B18" s="71">
        <v>14</v>
      </c>
      <c r="C18" s="36"/>
      <c r="D18" s="69">
        <f>COUNTIF('1'!$B$41:$C$46,$C$18)</f>
        <v>0</v>
      </c>
      <c r="E18" s="69">
        <f>COUNTIF('2'!$B$41:$C$46,$C$18)</f>
        <v>0</v>
      </c>
      <c r="F18" s="69">
        <f>COUNTIF('3'!$B$41:$C$46,$C$18)</f>
        <v>0</v>
      </c>
      <c r="G18" s="69">
        <f>COUNTIF('4'!$B$41:$C$46,$C$18)</f>
        <v>0</v>
      </c>
      <c r="H18" s="69">
        <f>COUNTIF('5'!$B$41:$C$46,$C$18)</f>
        <v>0</v>
      </c>
      <c r="I18" s="69">
        <f>COUNTIF('6'!$B$41:$C$46,$C$18)</f>
        <v>0</v>
      </c>
      <c r="J18" s="69">
        <f>COUNTIF('7'!$B$41:$C$46,$C$18)</f>
        <v>0</v>
      </c>
      <c r="K18" s="69">
        <f>COUNTIF('8'!$B$41:$C$46,$C$18)</f>
        <v>0</v>
      </c>
      <c r="L18" s="69">
        <f>COUNTIF('9'!$B$41:$C$46,$C$18)</f>
        <v>0</v>
      </c>
      <c r="M18" s="69">
        <f>COUNTIF('10'!$B$41:$C$46,$C$18)</f>
        <v>0</v>
      </c>
      <c r="N18" s="69">
        <f>COUNTIF('11'!$B$41:$C$46,$C$18)</f>
        <v>0</v>
      </c>
      <c r="O18" s="69">
        <f>COUNTIF('12'!$B$41:$C$46,$C$18)</f>
        <v>0</v>
      </c>
      <c r="P18" s="69">
        <f>COUNTIF('13'!$B$41:$C$46,$C$18)</f>
        <v>0</v>
      </c>
      <c r="Q18" s="69">
        <f>COUNTIF('14'!$B$41:$C$46,$C$18)</f>
        <v>0</v>
      </c>
      <c r="R18" s="69">
        <f>COUNTIF('15'!$B$41:$C$46,$C$18)</f>
        <v>0</v>
      </c>
      <c r="S18" s="69">
        <f>COUNTIF('16'!$B$41:$C$46,$C$18)</f>
        <v>0</v>
      </c>
      <c r="T18" s="69">
        <f>COUNTIF('17'!$B$41:$C$46,$C$18)</f>
        <v>0</v>
      </c>
      <c r="U18" s="69">
        <f>COUNTIF('18'!$B$41:$C$46,$C$18)</f>
        <v>0</v>
      </c>
      <c r="V18" s="69">
        <f>COUNTIF('19'!$B$41:$C$46,$C$18)</f>
        <v>0</v>
      </c>
      <c r="W18" s="69">
        <f>COUNTIF('20'!$B$41:$C$46,$C$18)</f>
        <v>0</v>
      </c>
      <c r="X18" s="69">
        <f>COUNTIF('21'!$B$41:$C$46,$C$18)</f>
        <v>0</v>
      </c>
      <c r="Y18" s="69">
        <f>COUNTIF('22'!$B$41:$C$46,$C$18)</f>
        <v>0</v>
      </c>
      <c r="Z18" s="69">
        <f>COUNTIF('23'!$B$41:$C$46,$C$18)</f>
        <v>0</v>
      </c>
      <c r="AA18" s="69">
        <f>COUNTIF('24'!$B$41:$C$46,$C$18)</f>
        <v>0</v>
      </c>
      <c r="AB18" s="69">
        <f>COUNTIF('25'!$B$41:$C$46,$C$18)</f>
        <v>0</v>
      </c>
      <c r="AC18" s="69">
        <f>COUNTIF('26'!$B$41:$C$46,$C$18)</f>
        <v>0</v>
      </c>
      <c r="AD18" s="69">
        <f>COUNTIF('27'!$B$41:$C$46,$C$18)</f>
        <v>0</v>
      </c>
      <c r="AE18" s="69">
        <f>COUNTIF('28'!$B$41:$C$46,$C$18)</f>
        <v>0</v>
      </c>
      <c r="AF18" s="69">
        <f>COUNTIF('29'!$B$41:$C$46,$C$18)</f>
        <v>0</v>
      </c>
      <c r="AG18" s="69">
        <f>COUNTIF('30'!$B$41:$C$46,$C$18)</f>
        <v>0</v>
      </c>
      <c r="AH18" s="69">
        <f>COUNTIF('31'!$B$41:$C$46,$C$18)</f>
        <v>0</v>
      </c>
      <c r="AI18" s="70">
        <f t="shared" si="0"/>
        <v>0</v>
      </c>
      <c r="AK18" s="40"/>
      <c r="AM18" s="80">
        <v>15</v>
      </c>
      <c r="AN18" s="83" t="str">
        <f>'15'!$G$2</f>
        <v>현대</v>
      </c>
      <c r="AO18" s="83">
        <f>'15'!$C$5</f>
        <v>3776000</v>
      </c>
      <c r="AP18" s="83">
        <f>'15'!$C$22</f>
        <v>1109000</v>
      </c>
      <c r="AQ18" s="83">
        <f>'15'!$C$23</f>
        <v>2562000</v>
      </c>
      <c r="AR18" s="103">
        <f>'15'!$C$15</f>
        <v>1043870</v>
      </c>
      <c r="AS18" s="105">
        <f>'15'!$C$17</f>
        <v>0.27644862288135591</v>
      </c>
      <c r="AT18" s="83">
        <f>'15'!$C$36</f>
        <v>105000</v>
      </c>
      <c r="AU18" s="83">
        <f>'15'!$C$19</f>
        <v>938870</v>
      </c>
      <c r="AV18" s="86">
        <f>IFERROR(AO18/AY18,0)</f>
        <v>1258666.6666666667</v>
      </c>
      <c r="AW18" s="82" t="str">
        <f ca="1">VLOOKUP(AX18,IF({1,0},'15'!$AI$8:'15'!$AI$75,'15'!$AD$8:$AD$75),2,0)</f>
        <v>꽃게사게</v>
      </c>
      <c r="AX18" s="83">
        <f>MAX('15'!$AI$8:$AI$35,'15'!$AI$39:$AI$62,'15'!$AI$66:$AI$75)</f>
        <v>720000</v>
      </c>
      <c r="AY18" s="97">
        <f>'15'!$C$39</f>
        <v>3</v>
      </c>
      <c r="AZ18" s="84" t="str">
        <f>'15'!$B$41</f>
        <v>이웅</v>
      </c>
      <c r="BA18" s="84" t="str">
        <f>'15'!$B$42</f>
        <v>배기성</v>
      </c>
      <c r="BB18" s="84" t="str">
        <f>'15'!$B$43</f>
        <v>문효영</v>
      </c>
      <c r="BC18" s="84">
        <f>'15'!$B$44</f>
        <v>0</v>
      </c>
      <c r="BD18" s="84">
        <f>'15'!$B$45</f>
        <v>0</v>
      </c>
      <c r="BE18" s="84">
        <f>'15'!$B$46</f>
        <v>0</v>
      </c>
      <c r="BF18" s="84">
        <f>'15'!$C$41</f>
        <v>0</v>
      </c>
      <c r="BG18" s="84">
        <f>'15'!$C$42</f>
        <v>0</v>
      </c>
      <c r="BH18" s="84">
        <f>'15'!$C$43</f>
        <v>0</v>
      </c>
      <c r="BI18" s="84">
        <f>'15'!$C$44</f>
        <v>0</v>
      </c>
      <c r="BJ18" s="84">
        <f>'15'!$C$45</f>
        <v>0</v>
      </c>
      <c r="BK18" s="84">
        <f>'15'!$C$46</f>
        <v>0</v>
      </c>
      <c r="BL18" s="206">
        <f>'15'!$AH$4</f>
        <v>44180</v>
      </c>
      <c r="BM18" s="207">
        <v>14</v>
      </c>
      <c r="BN18" s="208">
        <f>'14'!C7</f>
        <v>3349000</v>
      </c>
      <c r="BP18" s="207">
        <v>30</v>
      </c>
      <c r="BQ18" s="208">
        <f>'30'!C7</f>
        <v>0</v>
      </c>
    </row>
    <row r="19" spans="2:69" ht="27" customHeight="1" thickBot="1">
      <c r="B19" s="72">
        <v>15</v>
      </c>
      <c r="C19" s="36"/>
      <c r="D19" s="69">
        <f>COUNTIF('1'!$B$41:$C$46,$C$19)</f>
        <v>0</v>
      </c>
      <c r="E19" s="69">
        <f>COUNTIF('2'!$B$41:$C$46,$C$19)</f>
        <v>0</v>
      </c>
      <c r="F19" s="69">
        <f>COUNTIF('3'!$B$41:$C$46,$C$19)</f>
        <v>0</v>
      </c>
      <c r="G19" s="69">
        <f>COUNTIF('4'!$B$41:$C$46,$C$19)</f>
        <v>0</v>
      </c>
      <c r="H19" s="69">
        <f>COUNTIF('5'!$B$41:$C$46,$C$19)</f>
        <v>0</v>
      </c>
      <c r="I19" s="69">
        <f>COUNTIF('6'!$B$41:$C$46,$C$19)</f>
        <v>0</v>
      </c>
      <c r="J19" s="69">
        <f>COUNTIF('7'!$B$41:$C$46,$C$19)</f>
        <v>0</v>
      </c>
      <c r="K19" s="69">
        <f>COUNTIF('8'!$B$41:$C$46,$C$19)</f>
        <v>0</v>
      </c>
      <c r="L19" s="69">
        <f>COUNTIF('9'!$B$41:$C$46,$C$19)</f>
        <v>0</v>
      </c>
      <c r="M19" s="69">
        <f>COUNTIF('10'!$B$41:$C$46,$C$19)</f>
        <v>0</v>
      </c>
      <c r="N19" s="69">
        <f>COUNTIF('11'!$B$41:$C$46,$C$19)</f>
        <v>0</v>
      </c>
      <c r="O19" s="69">
        <f>COUNTIF('12'!$B$41:$C$46,$C$19)</f>
        <v>0</v>
      </c>
      <c r="P19" s="69">
        <f>COUNTIF('13'!$B$41:$C$46,$C$19)</f>
        <v>0</v>
      </c>
      <c r="Q19" s="69">
        <f>COUNTIF('14'!$B$41:$C$46,$C$19)</f>
        <v>0</v>
      </c>
      <c r="R19" s="69">
        <f>COUNTIF('15'!$B$41:$C$46,$C$19)</f>
        <v>0</v>
      </c>
      <c r="S19" s="69">
        <f>COUNTIF('16'!$B$41:$C$46,$C$19)</f>
        <v>0</v>
      </c>
      <c r="T19" s="69">
        <f>COUNTIF('17'!$B$41:$C$46,$C$19)</f>
        <v>0</v>
      </c>
      <c r="U19" s="69">
        <f>COUNTIF('18'!$B$41:$C$46,$C$19)</f>
        <v>0</v>
      </c>
      <c r="V19" s="69">
        <f>COUNTIF('19'!$B$41:$C$46,$C$19)</f>
        <v>0</v>
      </c>
      <c r="W19" s="69">
        <f>COUNTIF('20'!$B$41:$C$46,$C$19)</f>
        <v>0</v>
      </c>
      <c r="X19" s="69">
        <f>COUNTIF('21'!$B$41:$C$46,$C$19)</f>
        <v>0</v>
      </c>
      <c r="Y19" s="69">
        <f>COUNTIF('22'!$B$41:$C$46,$C$19)</f>
        <v>0</v>
      </c>
      <c r="Z19" s="69">
        <f>COUNTIF('23'!$B$41:$C$46,$C$19)</f>
        <v>0</v>
      </c>
      <c r="AA19" s="69">
        <f>COUNTIF('24'!$B$41:$C$46,$C$19)</f>
        <v>0</v>
      </c>
      <c r="AB19" s="69">
        <f>COUNTIF('25'!$B$41:$C$46,$C$19)</f>
        <v>0</v>
      </c>
      <c r="AC19" s="69">
        <f>COUNTIF('26'!$B$41:$C$46,$C$19)</f>
        <v>0</v>
      </c>
      <c r="AD19" s="69">
        <f>COUNTIF('27'!$B$41:$C$46,$C$19)</f>
        <v>0</v>
      </c>
      <c r="AE19" s="69">
        <f>COUNTIF('28'!$B$41:$C$46,$C$19)</f>
        <v>0</v>
      </c>
      <c r="AF19" s="69">
        <f>COUNTIF('29'!$B$41:$C$46,$C$19)</f>
        <v>0</v>
      </c>
      <c r="AG19" s="69">
        <f>COUNTIF('30'!$B$41:$C$46,$C$19)</f>
        <v>0</v>
      </c>
      <c r="AH19" s="69">
        <f>COUNTIF('31'!$B$41:$C$46,$C$19)</f>
        <v>0</v>
      </c>
      <c r="AI19" s="70">
        <f t="shared" si="0"/>
        <v>0</v>
      </c>
      <c r="AK19" s="40"/>
      <c r="AM19" s="80">
        <v>16</v>
      </c>
      <c r="AN19" s="83" t="str">
        <f>'16'!$G$2</f>
        <v>현대</v>
      </c>
      <c r="AO19" s="83">
        <f>'16'!$C$5</f>
        <v>4242000</v>
      </c>
      <c r="AP19" s="83">
        <f>'16'!$C$22</f>
        <v>672000</v>
      </c>
      <c r="AQ19" s="83">
        <f>'16'!$C$23</f>
        <v>3365000</v>
      </c>
      <c r="AR19" s="103">
        <f>'16'!$C$15</f>
        <v>1122705</v>
      </c>
      <c r="AS19" s="105">
        <f>'16'!$C$17</f>
        <v>0.26466407355021215</v>
      </c>
      <c r="AT19" s="83">
        <f>'16'!$C$36</f>
        <v>205000</v>
      </c>
      <c r="AU19" s="83">
        <f>'16'!$C$19</f>
        <v>917705</v>
      </c>
      <c r="AV19" s="86">
        <f>IFERROR(AO19/AY19,0)</f>
        <v>1414000</v>
      </c>
      <c r="AW19" s="82" t="str">
        <f ca="1">VLOOKUP(AX19,IF({1,0},'16'!$AI$8:'16'!$AI$75,'16'!$AD$8:$AD$75),2,0)</f>
        <v>꽃게사게B</v>
      </c>
      <c r="AX19" s="83">
        <f>MAX('16'!$AI$8:$AI$35,'16'!$AI$39:$AI$62,'16'!$AI$66:$AI$75)</f>
        <v>645000</v>
      </c>
      <c r="AY19" s="97">
        <f>'16'!$C$39</f>
        <v>3</v>
      </c>
      <c r="AZ19" s="84" t="str">
        <f>'16'!$B$41</f>
        <v>이웅</v>
      </c>
      <c r="BA19" s="84" t="str">
        <f>'16'!$B$42</f>
        <v>배기성</v>
      </c>
      <c r="BB19" s="84" t="str">
        <f>'16'!$B$43</f>
        <v>문효영</v>
      </c>
      <c r="BC19" s="84">
        <f>'16'!$B$44</f>
        <v>0</v>
      </c>
      <c r="BD19" s="84">
        <f>'16'!$B$45</f>
        <v>0</v>
      </c>
      <c r="BE19" s="84">
        <f>'16'!$B$46</f>
        <v>0</v>
      </c>
      <c r="BF19" s="84">
        <f>'16'!$C$41</f>
        <v>0</v>
      </c>
      <c r="BG19" s="84">
        <f>'16'!$C$42</f>
        <v>0</v>
      </c>
      <c r="BH19" s="84">
        <f>'16'!$C$43</f>
        <v>0</v>
      </c>
      <c r="BI19" s="84">
        <f>'16'!$C$44</f>
        <v>0</v>
      </c>
      <c r="BJ19" s="84">
        <f>'16'!$C$45</f>
        <v>0</v>
      </c>
      <c r="BK19" s="84">
        <f>'16'!$C$46</f>
        <v>0</v>
      </c>
      <c r="BL19" s="206">
        <f>'16'!$AH$4</f>
        <v>3950</v>
      </c>
      <c r="BM19" s="207">
        <v>15</v>
      </c>
      <c r="BN19" s="208">
        <f>'15'!C7</f>
        <v>2227000</v>
      </c>
      <c r="BP19" s="209">
        <v>31</v>
      </c>
      <c r="BQ19" s="210">
        <f>'31'!C7</f>
        <v>0</v>
      </c>
    </row>
    <row r="20" spans="2:69" ht="35.25" customHeight="1">
      <c r="B20" s="373" t="s">
        <v>15</v>
      </c>
      <c r="C20" s="374"/>
      <c r="D20" s="73">
        <f>SUM(D5:D19)</f>
        <v>3</v>
      </c>
      <c r="E20" s="74">
        <f t="shared" ref="E20:AH20" si="1">SUM(E5:E19)</f>
        <v>3</v>
      </c>
      <c r="F20" s="74">
        <f t="shared" si="1"/>
        <v>0</v>
      </c>
      <c r="G20" s="74">
        <f t="shared" si="1"/>
        <v>3</v>
      </c>
      <c r="H20" s="74">
        <f t="shared" si="1"/>
        <v>3</v>
      </c>
      <c r="I20" s="74">
        <f t="shared" si="1"/>
        <v>3</v>
      </c>
      <c r="J20" s="74">
        <f t="shared" si="1"/>
        <v>3</v>
      </c>
      <c r="K20" s="74">
        <f t="shared" si="1"/>
        <v>3</v>
      </c>
      <c r="L20" s="74">
        <f>SUM(L5:L19)</f>
        <v>3</v>
      </c>
      <c r="M20" s="74">
        <f t="shared" si="1"/>
        <v>0</v>
      </c>
      <c r="N20" s="74">
        <f t="shared" si="1"/>
        <v>3</v>
      </c>
      <c r="O20" s="74">
        <f t="shared" si="1"/>
        <v>3</v>
      </c>
      <c r="P20" s="74">
        <f t="shared" si="1"/>
        <v>3</v>
      </c>
      <c r="Q20" s="74">
        <f t="shared" si="1"/>
        <v>3</v>
      </c>
      <c r="R20" s="74">
        <f t="shared" si="1"/>
        <v>3</v>
      </c>
      <c r="S20" s="74">
        <f t="shared" si="1"/>
        <v>3</v>
      </c>
      <c r="T20" s="74">
        <f t="shared" si="1"/>
        <v>0</v>
      </c>
      <c r="U20" s="74">
        <f t="shared" si="1"/>
        <v>3</v>
      </c>
      <c r="V20" s="74">
        <f t="shared" si="1"/>
        <v>3</v>
      </c>
      <c r="W20" s="74">
        <f t="shared" si="1"/>
        <v>3</v>
      </c>
      <c r="X20" s="74">
        <f t="shared" si="1"/>
        <v>3</v>
      </c>
      <c r="Y20" s="74">
        <f t="shared" si="1"/>
        <v>3</v>
      </c>
      <c r="Z20" s="74">
        <f t="shared" si="1"/>
        <v>3</v>
      </c>
      <c r="AA20" s="74">
        <f t="shared" si="1"/>
        <v>0</v>
      </c>
      <c r="AB20" s="74">
        <f t="shared" si="1"/>
        <v>3</v>
      </c>
      <c r="AC20" s="74">
        <f t="shared" si="1"/>
        <v>2</v>
      </c>
      <c r="AD20" s="74">
        <f t="shared" si="1"/>
        <v>0</v>
      </c>
      <c r="AE20" s="74">
        <f t="shared" si="1"/>
        <v>0</v>
      </c>
      <c r="AF20" s="74">
        <f t="shared" si="1"/>
        <v>0</v>
      </c>
      <c r="AG20" s="74">
        <f t="shared" si="1"/>
        <v>0</v>
      </c>
      <c r="AH20" s="74">
        <f t="shared" si="1"/>
        <v>0</v>
      </c>
      <c r="AI20" s="48"/>
      <c r="AK20" s="41"/>
      <c r="AM20" s="80">
        <v>17</v>
      </c>
      <c r="AN20" s="83" t="str">
        <f>'17'!$G$2</f>
        <v>현대</v>
      </c>
      <c r="AO20" s="83">
        <f>'17'!$C$5</f>
        <v>0</v>
      </c>
      <c r="AP20" s="83">
        <f>'17'!$C$22</f>
        <v>0</v>
      </c>
      <c r="AQ20" s="83">
        <f>'17'!$C$23</f>
        <v>0</v>
      </c>
      <c r="AR20" s="103">
        <f>'17'!$C$15</f>
        <v>0</v>
      </c>
      <c r="AS20" s="105">
        <f>'17'!$C$17</f>
        <v>0</v>
      </c>
      <c r="AT20" s="83">
        <f>'17'!$C$36</f>
        <v>0</v>
      </c>
      <c r="AU20" s="83">
        <f>'17'!$C$19</f>
        <v>0</v>
      </c>
      <c r="AV20" s="86">
        <f>IFERROR(AO20/AY20,0)</f>
        <v>0</v>
      </c>
      <c r="AW20" s="82" t="str">
        <f ca="1">VLOOKUP(AX20,IF({1,0},'17'!$AI$8:'17'!$AI$75,'17'!$AD$8:$AD$75),2,0)</f>
        <v>냉)포크오징어M2</v>
      </c>
      <c r="AX20" s="83">
        <f>MAX('17'!$AI$8:$AI$35,'17'!$AI$39:$AI$62,'17'!$AI$66:$AI$75)</f>
        <v>0</v>
      </c>
      <c r="AY20" s="97">
        <f>'17'!$C$39</f>
        <v>0</v>
      </c>
      <c r="AZ20" s="84">
        <f>'17'!$B$41</f>
        <v>0</v>
      </c>
      <c r="BA20" s="84">
        <f>'17'!$B$42</f>
        <v>0</v>
      </c>
      <c r="BB20" s="84">
        <f>'17'!$B$43</f>
        <v>0</v>
      </c>
      <c r="BC20" s="84">
        <f>'17'!$B$44</f>
        <v>0</v>
      </c>
      <c r="BD20" s="84">
        <f>'17'!$B$45</f>
        <v>0</v>
      </c>
      <c r="BE20" s="84">
        <f>'17'!$B$46</f>
        <v>0</v>
      </c>
      <c r="BF20" s="84">
        <f>'17'!$C$41</f>
        <v>0</v>
      </c>
      <c r="BG20" s="84">
        <f>'17'!$C$42</f>
        <v>0</v>
      </c>
      <c r="BH20" s="84">
        <f>'17'!$C$43</f>
        <v>0</v>
      </c>
      <c r="BI20" s="84">
        <f>'17'!$C$44</f>
        <v>0</v>
      </c>
      <c r="BJ20" s="84">
        <f>'17'!$C$45</f>
        <v>0</v>
      </c>
      <c r="BK20" s="84">
        <f>'17'!$C$46</f>
        <v>0</v>
      </c>
      <c r="BL20" s="206">
        <f>'17'!$AH$4</f>
        <v>0</v>
      </c>
      <c r="BM20" s="207">
        <v>16</v>
      </c>
      <c r="BN20" s="208">
        <f>'16'!C7</f>
        <v>3309500</v>
      </c>
      <c r="BP20" s="211" t="s">
        <v>26</v>
      </c>
      <c r="BQ20" s="212">
        <f>SUM(BN5:BN20)+SUM(BQ5:BQ19)</f>
        <v>54041000</v>
      </c>
    </row>
    <row r="21" spans="2:69" ht="27" customHeight="1">
      <c r="AM21" s="80">
        <v>18</v>
      </c>
      <c r="AN21" s="83" t="str">
        <f>'18'!$G$2</f>
        <v>현대</v>
      </c>
      <c r="AO21" s="83">
        <f>'18'!$C$5</f>
        <v>3145000</v>
      </c>
      <c r="AP21" s="83">
        <f>'18'!$C$22</f>
        <v>893000</v>
      </c>
      <c r="AQ21" s="83">
        <f>'18'!$C$23</f>
        <v>2147000</v>
      </c>
      <c r="AR21" s="103">
        <f>'18'!$C$15</f>
        <v>822350</v>
      </c>
      <c r="AS21" s="105">
        <f>'18'!$C$17</f>
        <v>0.26147853736089033</v>
      </c>
      <c r="AT21" s="83">
        <f>'18'!$C$36</f>
        <v>105000</v>
      </c>
      <c r="AU21" s="83">
        <f>'18'!$C$19</f>
        <v>717350</v>
      </c>
      <c r="AV21" s="86">
        <f>IFERROR(AO21/AY21,0)</f>
        <v>1048333.3333333334</v>
      </c>
      <c r="AW21" s="82" t="str">
        <f ca="1">VLOOKUP(AX21,IF({1,0},'18'!$AI$8:'18'!$AI$75,'18'!$AD$8:$AD$75),2,0)</f>
        <v>꽃게사게A</v>
      </c>
      <c r="AX21" s="83">
        <f>MAX('18'!$AI$8:$AI$35,'18'!$AI$39:$AI$62,'18'!$AI$66:$AI$75)</f>
        <v>630000</v>
      </c>
      <c r="AY21" s="97">
        <f>'18'!$C$39</f>
        <v>3</v>
      </c>
      <c r="AZ21" s="84" t="str">
        <f>'18'!$B$41</f>
        <v>이웅</v>
      </c>
      <c r="BA21" s="84" t="str">
        <f>'18'!$B$42</f>
        <v>배기성</v>
      </c>
      <c r="BB21" s="84" t="str">
        <f>'18'!$B$43</f>
        <v>문효영</v>
      </c>
      <c r="BC21" s="84">
        <f>'18'!$B$44</f>
        <v>0</v>
      </c>
      <c r="BD21" s="84">
        <f>'18'!$B$45</f>
        <v>0</v>
      </c>
      <c r="BE21" s="84">
        <f>'18'!$B$46</f>
        <v>0</v>
      </c>
      <c r="BF21" s="84">
        <f>'18'!$C$41</f>
        <v>0</v>
      </c>
      <c r="BG21" s="84">
        <f>'18'!$C$42</f>
        <v>0</v>
      </c>
      <c r="BH21" s="84">
        <f>'18'!$C$43</f>
        <v>0</v>
      </c>
      <c r="BI21" s="84">
        <f>'18'!$C$44</f>
        <v>0</v>
      </c>
      <c r="BJ21" s="84">
        <f>'18'!$C$45</f>
        <v>0</v>
      </c>
      <c r="BK21" s="84">
        <f>'18'!$C$46</f>
        <v>0</v>
      </c>
      <c r="BL21" s="99">
        <f>'18'!$AH$4</f>
        <v>-9870</v>
      </c>
    </row>
    <row r="22" spans="2:69" ht="27" customHeight="1">
      <c r="B22" s="363" t="s">
        <v>27</v>
      </c>
      <c r="C22" s="363"/>
      <c r="D22" s="363"/>
      <c r="E22" s="363"/>
      <c r="F22" s="363"/>
      <c r="G22" s="363"/>
      <c r="H22" s="363"/>
      <c r="I22" s="363"/>
      <c r="J22" s="363"/>
      <c r="K22" s="363"/>
      <c r="L22" s="363"/>
      <c r="M22" s="363"/>
      <c r="N22" s="363"/>
      <c r="O22" s="363"/>
      <c r="P22" s="363"/>
      <c r="Q22" s="363"/>
      <c r="AM22" s="80">
        <v>19</v>
      </c>
      <c r="AN22" s="83" t="str">
        <f>'19'!$G$2</f>
        <v>현대</v>
      </c>
      <c r="AO22" s="83">
        <f>'19'!$C$5</f>
        <v>3625000</v>
      </c>
      <c r="AP22" s="83">
        <f>'19'!$C$22</f>
        <v>1166000</v>
      </c>
      <c r="AQ22" s="83">
        <f>'19'!$C$23</f>
        <v>2334000</v>
      </c>
      <c r="AR22" s="103">
        <f>'19'!$C$15</f>
        <v>990610</v>
      </c>
      <c r="AS22" s="105">
        <f>'19'!$C$17</f>
        <v>0.27327172413793105</v>
      </c>
      <c r="AT22" s="83">
        <f>'19'!$C$36</f>
        <v>125000</v>
      </c>
      <c r="AU22" s="83">
        <f>'19'!$C$19</f>
        <v>865610</v>
      </c>
      <c r="AV22" s="86">
        <f>IFERROR(AO22/AY22,0)</f>
        <v>1208333.3333333333</v>
      </c>
      <c r="AW22" s="82" t="str">
        <f ca="1">VLOOKUP(AX22,IF({1,0},'19'!$AI$8:'19'!$AI$75,'19'!$AD$8:$AD$75),2,0)</f>
        <v>꽃게사게B</v>
      </c>
      <c r="AX22" s="83">
        <f>MAX('19'!$AI$8:$AI$35,'19'!$AI$39:$AI$62,'19'!$AI$66:$AI$75)</f>
        <v>546000</v>
      </c>
      <c r="AY22" s="97">
        <f>'19'!$C$39</f>
        <v>3</v>
      </c>
      <c r="AZ22" s="84" t="str">
        <f>'19'!$B$41</f>
        <v>이웅</v>
      </c>
      <c r="BA22" s="84" t="str">
        <f>'19'!$B$42</f>
        <v>배기성</v>
      </c>
      <c r="BB22" s="84" t="str">
        <f>'19'!$B$43</f>
        <v>문효영</v>
      </c>
      <c r="BC22" s="84">
        <f>'19'!$B$44</f>
        <v>0</v>
      </c>
      <c r="BD22" s="84">
        <f>'19'!$B$45</f>
        <v>0</v>
      </c>
      <c r="BE22" s="84">
        <f>'19'!$B$46</f>
        <v>0</v>
      </c>
      <c r="BF22" s="84">
        <f>'19'!$C$41</f>
        <v>0</v>
      </c>
      <c r="BG22" s="84">
        <f>'19'!$C$42</f>
        <v>0</v>
      </c>
      <c r="BH22" s="84">
        <f>'19'!$C$43</f>
        <v>0</v>
      </c>
      <c r="BI22" s="84">
        <f>'19'!$C$44</f>
        <v>0</v>
      </c>
      <c r="BJ22" s="84">
        <f>'19'!$C$45</f>
        <v>0</v>
      </c>
      <c r="BK22" s="84">
        <f>'19'!$C$46</f>
        <v>0</v>
      </c>
      <c r="BL22" s="99">
        <f>'19'!$AH$4</f>
        <v>93199</v>
      </c>
    </row>
    <row r="23" spans="2:69" ht="27" customHeight="1">
      <c r="B23" s="95" t="s">
        <v>28</v>
      </c>
      <c r="C23" s="258"/>
      <c r="D23" s="95" t="s">
        <v>29</v>
      </c>
      <c r="E23" s="359"/>
      <c r="F23" s="359"/>
      <c r="G23" s="359"/>
      <c r="H23" s="95" t="s">
        <v>30</v>
      </c>
      <c r="I23" s="360"/>
      <c r="J23" s="361"/>
      <c r="K23" s="362"/>
      <c r="L23" s="95" t="s">
        <v>31</v>
      </c>
      <c r="M23" s="359"/>
      <c r="N23" s="359"/>
      <c r="O23" s="359"/>
      <c r="P23" s="359"/>
      <c r="Q23" s="359"/>
      <c r="AM23" s="80">
        <v>20</v>
      </c>
      <c r="AN23" s="83" t="str">
        <f>'20'!$G$2</f>
        <v>현대</v>
      </c>
      <c r="AO23" s="83">
        <f>'20'!$C$5</f>
        <v>2017000</v>
      </c>
      <c r="AP23" s="83">
        <f>'20'!$C$22</f>
        <v>705000</v>
      </c>
      <c r="AQ23" s="83">
        <f>'20'!$C$23</f>
        <v>1221000</v>
      </c>
      <c r="AR23" s="103">
        <f>'20'!$C$15</f>
        <v>528790</v>
      </c>
      <c r="AS23" s="105">
        <f>'20'!$C$17</f>
        <v>0.26216658403569659</v>
      </c>
      <c r="AT23" s="83">
        <f>'20'!$C$36</f>
        <v>91000</v>
      </c>
      <c r="AU23" s="83">
        <f>'20'!$C$19</f>
        <v>437790</v>
      </c>
      <c r="AV23" s="86">
        <f>IFERROR(AO23/AY23,0)</f>
        <v>672333.33333333337</v>
      </c>
      <c r="AW23" s="82" t="str">
        <f ca="1">VLOOKUP(AX23,IF({1,0},'20'!$AI$8:'20'!$AI$75,'20'!$AD$8:$AD$75),2,0)</f>
        <v>제주갈치36-40미</v>
      </c>
      <c r="AX23" s="83">
        <f>MAX('20'!$AI$8:$AI$35,'20'!$AI$39:$AI$62,'20'!$AI$66:$AI$75)</f>
        <v>231000.00000000003</v>
      </c>
      <c r="AY23" s="97">
        <f>'20'!$C$39</f>
        <v>3</v>
      </c>
      <c r="AZ23" s="84" t="str">
        <f>'20'!$B$41</f>
        <v>이웅</v>
      </c>
      <c r="BA23" s="84" t="str">
        <f>'20'!$B$42</f>
        <v>배기성</v>
      </c>
      <c r="BB23" s="84" t="str">
        <f>'20'!$B$43</f>
        <v>문효영</v>
      </c>
      <c r="BC23" s="84">
        <f>'20'!$B$44</f>
        <v>0</v>
      </c>
      <c r="BD23" s="84">
        <f>'20'!$B$45</f>
        <v>0</v>
      </c>
      <c r="BE23" s="84">
        <f>'20'!$B$46</f>
        <v>0</v>
      </c>
      <c r="BF23" s="84">
        <f>'20'!$C$41</f>
        <v>0</v>
      </c>
      <c r="BG23" s="84">
        <f>'20'!$C$42</f>
        <v>0</v>
      </c>
      <c r="BH23" s="84">
        <f>'20'!$C$43</f>
        <v>0</v>
      </c>
      <c r="BI23" s="84">
        <f>'20'!$C$44</f>
        <v>0</v>
      </c>
      <c r="BJ23" s="84">
        <f>'20'!$C$45</f>
        <v>0</v>
      </c>
      <c r="BK23" s="84">
        <f>'20'!$C$46</f>
        <v>0</v>
      </c>
      <c r="BL23" s="99">
        <f>'20'!$AH$4</f>
        <v>178330</v>
      </c>
    </row>
    <row r="24" spans="2:69" ht="27" customHeight="1">
      <c r="B24" s="95" t="s">
        <v>28</v>
      </c>
      <c r="C24" s="258"/>
      <c r="D24" s="95" t="s">
        <v>29</v>
      </c>
      <c r="E24" s="359"/>
      <c r="F24" s="359"/>
      <c r="G24" s="359"/>
      <c r="H24" s="95" t="s">
        <v>30</v>
      </c>
      <c r="I24" s="360"/>
      <c r="J24" s="361"/>
      <c r="K24" s="362"/>
      <c r="L24" s="95" t="s">
        <v>31</v>
      </c>
      <c r="M24" s="359"/>
      <c r="N24" s="359"/>
      <c r="O24" s="359"/>
      <c r="P24" s="359"/>
      <c r="Q24" s="359"/>
      <c r="R24" s="81"/>
      <c r="AM24" s="80">
        <v>21</v>
      </c>
      <c r="AN24" s="83" t="str">
        <f>'21'!$G$2</f>
        <v>현대</v>
      </c>
      <c r="AO24" s="83">
        <f>'21'!$C$5</f>
        <v>2919000</v>
      </c>
      <c r="AP24" s="83">
        <f>'21'!$C$22</f>
        <v>866000</v>
      </c>
      <c r="AQ24" s="83">
        <f>'21'!$C$23</f>
        <v>1873000</v>
      </c>
      <c r="AR24" s="103">
        <f>'21'!$C$15</f>
        <v>790600</v>
      </c>
      <c r="AS24" s="105">
        <f>'21'!$C$17</f>
        <v>0.27084618019869816</v>
      </c>
      <c r="AT24" s="83">
        <f>'21'!$C$36</f>
        <v>180000</v>
      </c>
      <c r="AU24" s="83">
        <f>'21'!$C$19</f>
        <v>610600</v>
      </c>
      <c r="AV24" s="86">
        <f>IFERROR(AO24/AY24,0)</f>
        <v>973000</v>
      </c>
      <c r="AW24" s="82" t="str">
        <f ca="1">VLOOKUP(AX24,IF({1,0},'21'!$AI$8:'21'!$AI$75,'21'!$AD$8:$AD$75),2,0)</f>
        <v>제주갈치31-35미</v>
      </c>
      <c r="AX24" s="83">
        <f>MAX('21'!$AI$8:$AI$35,'21'!$AI$39:$AI$62,'21'!$AI$66:$AI$75)</f>
        <v>341000</v>
      </c>
      <c r="AY24" s="97">
        <f>'21'!$C$39</f>
        <v>3</v>
      </c>
      <c r="AZ24" s="84" t="str">
        <f>'21'!$B$41</f>
        <v>이웅</v>
      </c>
      <c r="BA24" s="84" t="str">
        <f>'21'!$B$42</f>
        <v>배기성</v>
      </c>
      <c r="BB24" s="84" t="str">
        <f>'21'!$B$43</f>
        <v>문효영</v>
      </c>
      <c r="BC24" s="84">
        <f>'21'!$B$44</f>
        <v>0</v>
      </c>
      <c r="BD24" s="84">
        <f>'21'!$B$45</f>
        <v>0</v>
      </c>
      <c r="BE24" s="84">
        <f>'21'!$B$46</f>
        <v>0</v>
      </c>
      <c r="BF24" s="84">
        <f>'21'!$C$41</f>
        <v>0</v>
      </c>
      <c r="BG24" s="84">
        <f>'21'!$C$42</f>
        <v>0</v>
      </c>
      <c r="BH24" s="84">
        <f>'21'!$C$43</f>
        <v>0</v>
      </c>
      <c r="BI24" s="84">
        <f>'21'!$C$44</f>
        <v>0</v>
      </c>
      <c r="BJ24" s="84">
        <f>'21'!$C$45</f>
        <v>0</v>
      </c>
      <c r="BK24" s="84">
        <f>'21'!$C$46</f>
        <v>0</v>
      </c>
      <c r="BL24" s="99">
        <f>'21'!$AH$4</f>
        <v>43593.333333333023</v>
      </c>
    </row>
    <row r="25" spans="2:69" ht="27" customHeight="1">
      <c r="B25" s="95" t="s">
        <v>28</v>
      </c>
      <c r="C25" s="258"/>
      <c r="D25" s="95" t="s">
        <v>29</v>
      </c>
      <c r="E25" s="359"/>
      <c r="F25" s="359"/>
      <c r="G25" s="359"/>
      <c r="H25" s="95" t="s">
        <v>30</v>
      </c>
      <c r="I25" s="360"/>
      <c r="J25" s="361"/>
      <c r="K25" s="362"/>
      <c r="L25" s="95" t="s">
        <v>31</v>
      </c>
      <c r="M25" s="359"/>
      <c r="N25" s="359"/>
      <c r="O25" s="359"/>
      <c r="P25" s="359"/>
      <c r="Q25" s="359"/>
      <c r="AM25" s="80">
        <v>22</v>
      </c>
      <c r="AN25" s="83" t="str">
        <f>'22'!$G$2</f>
        <v>현대</v>
      </c>
      <c r="AO25" s="83">
        <f>'22'!$C$5</f>
        <v>2848000</v>
      </c>
      <c r="AP25" s="83">
        <f>'22'!$C$22</f>
        <v>763000</v>
      </c>
      <c r="AQ25" s="83">
        <f>'22'!$C$23</f>
        <v>2000000</v>
      </c>
      <c r="AR25" s="103">
        <f>'22'!$C$15</f>
        <v>785640</v>
      </c>
      <c r="AS25" s="105">
        <f>'22'!$C$17</f>
        <v>0.27585674157303369</v>
      </c>
      <c r="AT25" s="83">
        <f>'22'!$C$36</f>
        <v>85000</v>
      </c>
      <c r="AU25" s="83">
        <f>'22'!$C$19</f>
        <v>700640</v>
      </c>
      <c r="AV25" s="86">
        <f>IFERROR(AO25/AY25,0)</f>
        <v>949333.33333333337</v>
      </c>
      <c r="AW25" s="82" t="str">
        <f ca="1">VLOOKUP(AX25,IF({1,0},'22'!$AI$8:'22'!$AI$75,'22'!$AD$8:$AD$75),2,0)</f>
        <v>제주갈치31-35미</v>
      </c>
      <c r="AX25" s="83">
        <f>MAX('22'!$AI$8:$AI$35,'22'!$AI$39:$AI$62,'22'!$AI$66:$AI$75)</f>
        <v>341647.05882352946</v>
      </c>
      <c r="AY25" s="97">
        <f>'22'!$C$39</f>
        <v>3</v>
      </c>
      <c r="AZ25" s="84" t="str">
        <f>'22'!$B$41</f>
        <v>이웅</v>
      </c>
      <c r="BA25" s="84" t="str">
        <f>'22'!$B$42</f>
        <v>배기성</v>
      </c>
      <c r="BB25" s="84" t="str">
        <f>'22'!$B$43</f>
        <v>문효영</v>
      </c>
      <c r="BC25" s="84">
        <f>'22'!$B$44</f>
        <v>0</v>
      </c>
      <c r="BD25" s="84">
        <f>'22'!$B$45</f>
        <v>0</v>
      </c>
      <c r="BE25" s="84">
        <f>'22'!$B$46</f>
        <v>0</v>
      </c>
      <c r="BF25" s="84">
        <f>'22'!$C$41</f>
        <v>0</v>
      </c>
      <c r="BG25" s="84">
        <f>'22'!$C$42</f>
        <v>0</v>
      </c>
      <c r="BH25" s="84">
        <f>'22'!$C$43</f>
        <v>0</v>
      </c>
      <c r="BI25" s="84">
        <f>'22'!$C$44</f>
        <v>0</v>
      </c>
      <c r="BJ25" s="84">
        <f>'22'!$C$45</f>
        <v>0</v>
      </c>
      <c r="BK25" s="84">
        <f>'22'!$C$46</f>
        <v>0</v>
      </c>
      <c r="BL25" s="99">
        <f>'22'!$AH$4</f>
        <v>87272.941176470369</v>
      </c>
    </row>
    <row r="26" spans="2:69" ht="27" customHeight="1">
      <c r="B26" s="95" t="s">
        <v>28</v>
      </c>
      <c r="C26" s="258"/>
      <c r="D26" s="95" t="s">
        <v>29</v>
      </c>
      <c r="E26" s="359"/>
      <c r="F26" s="359"/>
      <c r="G26" s="359"/>
      <c r="H26" s="95" t="s">
        <v>30</v>
      </c>
      <c r="I26" s="360"/>
      <c r="J26" s="361"/>
      <c r="K26" s="362"/>
      <c r="L26" s="95" t="s">
        <v>31</v>
      </c>
      <c r="M26" s="359"/>
      <c r="N26" s="359"/>
      <c r="O26" s="359"/>
      <c r="P26" s="359"/>
      <c r="Q26" s="359"/>
      <c r="AM26" s="80">
        <v>23</v>
      </c>
      <c r="AN26" s="83" t="str">
        <f>'23'!$G$2</f>
        <v>현대</v>
      </c>
      <c r="AO26" s="83">
        <f>'23'!$C$5</f>
        <v>3874000</v>
      </c>
      <c r="AP26" s="83">
        <f>'23'!$C$22</f>
        <v>903000</v>
      </c>
      <c r="AQ26" s="83">
        <f>'23'!$C$23</f>
        <v>2866000</v>
      </c>
      <c r="AR26" s="103">
        <f>'23'!$C$15</f>
        <v>1066540</v>
      </c>
      <c r="AS26" s="105">
        <f>'23'!$C$17</f>
        <v>0.27530717604543109</v>
      </c>
      <c r="AT26" s="83">
        <f>'23'!$C$36</f>
        <v>105000</v>
      </c>
      <c r="AU26" s="83">
        <f>'23'!$C$19</f>
        <v>961540</v>
      </c>
      <c r="AV26" s="86">
        <f>IFERROR(AO26/AY26,0)</f>
        <v>1291333.3333333333</v>
      </c>
      <c r="AW26" s="82" t="str">
        <f ca="1">VLOOKUP(AX26,IF({1,0},'23'!$AI$8:'23'!$AI$75,'23'!$AD$8:$AD$75),2,0)</f>
        <v>꽃게사게</v>
      </c>
      <c r="AX26" s="83">
        <f>MAX('23'!$AI$8:$AI$35,'23'!$AI$39:$AI$62,'23'!$AI$66:$AI$75)</f>
        <v>504000</v>
      </c>
      <c r="AY26" s="97">
        <f>'23'!$C$39</f>
        <v>3</v>
      </c>
      <c r="AZ26" s="84" t="str">
        <f>'23'!$B$41</f>
        <v>이웅</v>
      </c>
      <c r="BA26" s="84" t="str">
        <f>'23'!$B$42</f>
        <v>배기성</v>
      </c>
      <c r="BB26" s="84" t="str">
        <f>'23'!$B$43</f>
        <v>문효영</v>
      </c>
      <c r="BC26" s="84">
        <f>'23'!$B$44</f>
        <v>0</v>
      </c>
      <c r="BD26" s="84">
        <f>'23'!$B$45</f>
        <v>0</v>
      </c>
      <c r="BE26" s="84">
        <f>'23'!$B$46</f>
        <v>0</v>
      </c>
      <c r="BF26" s="84">
        <f>'23'!$C$41</f>
        <v>0</v>
      </c>
      <c r="BG26" s="84">
        <f>'23'!$C$42</f>
        <v>0</v>
      </c>
      <c r="BH26" s="84">
        <f>'23'!$C$43</f>
        <v>0</v>
      </c>
      <c r="BI26" s="84">
        <f>'23'!$C$44</f>
        <v>0</v>
      </c>
      <c r="BJ26" s="84">
        <f>'23'!$C$45</f>
        <v>0</v>
      </c>
      <c r="BK26" s="84">
        <f>'23'!$C$46</f>
        <v>0</v>
      </c>
      <c r="BL26" s="99">
        <f>'23'!$AH$4</f>
        <v>-27760</v>
      </c>
    </row>
    <row r="27" spans="2:69" ht="27" customHeight="1">
      <c r="B27" s="95" t="s">
        <v>28</v>
      </c>
      <c r="C27" s="258"/>
      <c r="D27" s="95" t="s">
        <v>29</v>
      </c>
      <c r="E27" s="359"/>
      <c r="F27" s="359"/>
      <c r="G27" s="359"/>
      <c r="H27" s="95" t="s">
        <v>30</v>
      </c>
      <c r="I27" s="360"/>
      <c r="J27" s="361"/>
      <c r="K27" s="362"/>
      <c r="L27" s="95" t="s">
        <v>31</v>
      </c>
      <c r="M27" s="359"/>
      <c r="N27" s="359"/>
      <c r="O27" s="359"/>
      <c r="P27" s="359"/>
      <c r="Q27" s="359"/>
      <c r="AM27" s="80">
        <v>24</v>
      </c>
      <c r="AN27" s="83" t="str">
        <f>'24'!$G$2</f>
        <v>현대</v>
      </c>
      <c r="AO27" s="83">
        <f>'24'!$C$5</f>
        <v>0</v>
      </c>
      <c r="AP27" s="83">
        <f>'24'!$C$22</f>
        <v>0</v>
      </c>
      <c r="AQ27" s="83">
        <f>'24'!$C$23</f>
        <v>0</v>
      </c>
      <c r="AR27" s="103">
        <f>'24'!$C$15</f>
        <v>0</v>
      </c>
      <c r="AS27" s="105">
        <f>'24'!$C$17</f>
        <v>0</v>
      </c>
      <c r="AT27" s="83">
        <f>'24'!$C$36</f>
        <v>0</v>
      </c>
      <c r="AU27" s="83">
        <f>'24'!$C$19</f>
        <v>0</v>
      </c>
      <c r="AV27" s="86">
        <f>IFERROR(AO27/AY27,0)</f>
        <v>0</v>
      </c>
      <c r="AW27" s="82" t="str">
        <f ca="1">VLOOKUP(AX27,IF({1,0},'24'!$AI$8:'24'!$AI$75,'24'!$AD$8:$AD$75),2,0)</f>
        <v>냉)포크오징어M2</v>
      </c>
      <c r="AX27" s="83">
        <f>MAX('24'!$AI$8:$AI$35,'24'!$AI$39:$AI$62,'24'!$AI$66:$AI$75)</f>
        <v>0</v>
      </c>
      <c r="AY27" s="97">
        <f>'24'!$C$39</f>
        <v>0</v>
      </c>
      <c r="AZ27" s="84">
        <f>'24'!$B$41</f>
        <v>0</v>
      </c>
      <c r="BA27" s="84">
        <f>'24'!$B$42</f>
        <v>0</v>
      </c>
      <c r="BB27" s="84">
        <f>'24'!$B$43</f>
        <v>0</v>
      </c>
      <c r="BC27" s="84">
        <f>'24'!$B$44</f>
        <v>0</v>
      </c>
      <c r="BD27" s="84">
        <f>'24'!$B$45</f>
        <v>0</v>
      </c>
      <c r="BE27" s="84">
        <f>'24'!$B$46</f>
        <v>0</v>
      </c>
      <c r="BF27" s="84">
        <f>'24'!$C$41</f>
        <v>0</v>
      </c>
      <c r="BG27" s="84">
        <f>'24'!$C$42</f>
        <v>0</v>
      </c>
      <c r="BH27" s="84">
        <f>'24'!$C$43</f>
        <v>0</v>
      </c>
      <c r="BI27" s="84">
        <f>'24'!$C$44</f>
        <v>0</v>
      </c>
      <c r="BJ27" s="84">
        <f>'24'!$C$45</f>
        <v>0</v>
      </c>
      <c r="BK27" s="84">
        <f>'24'!$C$46</f>
        <v>0</v>
      </c>
      <c r="BL27" s="99">
        <f>'24'!$AH$4</f>
        <v>0</v>
      </c>
    </row>
    <row r="28" spans="2:69" ht="27" customHeight="1">
      <c r="B28" s="95" t="s">
        <v>28</v>
      </c>
      <c r="C28" s="258"/>
      <c r="D28" s="95" t="s">
        <v>29</v>
      </c>
      <c r="E28" s="359"/>
      <c r="F28" s="359"/>
      <c r="G28" s="359"/>
      <c r="H28" s="95" t="s">
        <v>30</v>
      </c>
      <c r="I28" s="360"/>
      <c r="J28" s="361"/>
      <c r="K28" s="362"/>
      <c r="L28" s="95" t="s">
        <v>31</v>
      </c>
      <c r="M28" s="359"/>
      <c r="N28" s="359"/>
      <c r="O28" s="359"/>
      <c r="P28" s="359"/>
      <c r="Q28" s="359"/>
      <c r="AM28" s="80">
        <v>25</v>
      </c>
      <c r="AN28" s="83" t="str">
        <f>'25'!$G$2</f>
        <v>현대</v>
      </c>
      <c r="AO28" s="83">
        <f>'25'!$C$5</f>
        <v>3008000</v>
      </c>
      <c r="AP28" s="83">
        <f>'25'!$C$22</f>
        <v>890000</v>
      </c>
      <c r="AQ28" s="83">
        <f>'25'!$C$23</f>
        <v>2005000</v>
      </c>
      <c r="AR28" s="103">
        <f>'25'!$C$15</f>
        <v>839490</v>
      </c>
      <c r="AS28" s="105">
        <f>'25'!$C$17</f>
        <v>0.27908577127659573</v>
      </c>
      <c r="AT28" s="83">
        <f>'25'!$C$36</f>
        <v>113000</v>
      </c>
      <c r="AU28" s="83">
        <f>'25'!$C$19</f>
        <v>726490</v>
      </c>
      <c r="AV28" s="86">
        <f>IFERROR(AO28/AY28,0)</f>
        <v>1002666.6666666666</v>
      </c>
      <c r="AW28" s="82" t="str">
        <f ca="1">VLOOKUP(AX28,IF({1,0},'25'!$AI$8:'25'!$AI$75,'25'!$AD$8:$AD$75),2,0)</f>
        <v>꽃게사게</v>
      </c>
      <c r="AX28" s="83">
        <f>MAX('25'!$AI$8:$AI$35,'25'!$AI$39:$AI$62,'25'!$AI$66:$AI$75)</f>
        <v>441000</v>
      </c>
      <c r="AY28" s="97">
        <f>'25'!$C$39</f>
        <v>3</v>
      </c>
      <c r="AZ28" s="84" t="str">
        <f>'25'!$B$41</f>
        <v>이웅</v>
      </c>
      <c r="BA28" s="84" t="str">
        <f>'25'!$B$42</f>
        <v>배기성</v>
      </c>
      <c r="BB28" s="84" t="str">
        <f>'25'!$B$43</f>
        <v>문효영</v>
      </c>
      <c r="BC28" s="84">
        <f>'25'!$B$44</f>
        <v>0</v>
      </c>
      <c r="BD28" s="84">
        <f>'25'!$B$45</f>
        <v>0</v>
      </c>
      <c r="BE28" s="84">
        <f>'25'!$B$46</f>
        <v>0</v>
      </c>
      <c r="BF28" s="84">
        <f>'25'!$C$41</f>
        <v>0</v>
      </c>
      <c r="BG28" s="84">
        <f>'25'!$C$42</f>
        <v>0</v>
      </c>
      <c r="BH28" s="84">
        <f>'25'!$C$43</f>
        <v>0</v>
      </c>
      <c r="BI28" s="84">
        <f>'25'!$C$44</f>
        <v>0</v>
      </c>
      <c r="BJ28" s="84">
        <f>'25'!$C$45</f>
        <v>0</v>
      </c>
      <c r="BK28" s="84">
        <f>'25'!$C$46</f>
        <v>0</v>
      </c>
      <c r="BL28" s="99">
        <f>'25'!$AH$4</f>
        <v>-61020</v>
      </c>
    </row>
    <row r="29" spans="2:69" ht="27" customHeight="1">
      <c r="B29" s="95" t="s">
        <v>28</v>
      </c>
      <c r="C29" s="258"/>
      <c r="D29" s="95" t="s">
        <v>29</v>
      </c>
      <c r="E29" s="359"/>
      <c r="F29" s="359"/>
      <c r="G29" s="359"/>
      <c r="H29" s="95" t="s">
        <v>30</v>
      </c>
      <c r="I29" s="360"/>
      <c r="J29" s="361"/>
      <c r="K29" s="362"/>
      <c r="L29" s="95" t="s">
        <v>31</v>
      </c>
      <c r="M29" s="359"/>
      <c r="N29" s="359"/>
      <c r="O29" s="359"/>
      <c r="P29" s="359"/>
      <c r="Q29" s="359"/>
      <c r="AM29" s="80">
        <v>26</v>
      </c>
      <c r="AN29" s="83" t="str">
        <f>'26'!$G$2</f>
        <v>현대</v>
      </c>
      <c r="AO29" s="83">
        <f>'26'!$C$5</f>
        <v>3491000</v>
      </c>
      <c r="AP29" s="83">
        <f>'26'!$C$22</f>
        <v>1270000</v>
      </c>
      <c r="AQ29" s="83">
        <f>'26'!$C$23</f>
        <v>2151000</v>
      </c>
      <c r="AR29" s="103">
        <f>'26'!$C$15</f>
        <v>989830</v>
      </c>
      <c r="AS29" s="105">
        <f>'26'!$C$17</f>
        <v>0.2835376682898883</v>
      </c>
      <c r="AT29" s="83">
        <f>'26'!$C$36</f>
        <v>70000</v>
      </c>
      <c r="AU29" s="83">
        <f>'26'!$C$19</f>
        <v>919830</v>
      </c>
      <c r="AV29" s="86">
        <f>IFERROR(AO29/AY29,0)</f>
        <v>1745500</v>
      </c>
      <c r="AW29" s="82" t="str">
        <f ca="1">VLOOKUP(AX29,IF({1,0},'26'!$AI$8:'26'!$AI$75,'26'!$AD$8:$AD$75),2,0)</f>
        <v>꽃게사게</v>
      </c>
      <c r="AX29" s="83">
        <f>MAX('26'!$AI$8:$AI$35,'26'!$AI$39:$AI$62,'26'!$AI$66:$AI$75)</f>
        <v>707000</v>
      </c>
      <c r="AY29" s="97">
        <f>'26'!$C$39</f>
        <v>2</v>
      </c>
      <c r="AZ29" s="84" t="str">
        <f>'26'!$B$41</f>
        <v>이웅</v>
      </c>
      <c r="BA29" s="84" t="str">
        <f>'26'!$B$42</f>
        <v>배기성</v>
      </c>
      <c r="BB29" s="84">
        <f>'26'!$B$43</f>
        <v>0</v>
      </c>
      <c r="BC29" s="84">
        <f>'26'!$B$44</f>
        <v>0</v>
      </c>
      <c r="BD29" s="84">
        <f>'26'!$B$45</f>
        <v>0</v>
      </c>
      <c r="BE29" s="84">
        <f>'26'!$B$46</f>
        <v>0</v>
      </c>
      <c r="BF29" s="84">
        <f>'26'!$C$41</f>
        <v>0</v>
      </c>
      <c r="BG29" s="84">
        <f>'26'!$C$42</f>
        <v>0</v>
      </c>
      <c r="BH29" s="84">
        <f>'26'!$C$43</f>
        <v>0</v>
      </c>
      <c r="BI29" s="84">
        <f>'26'!$C$44</f>
        <v>0</v>
      </c>
      <c r="BJ29" s="84">
        <f>'26'!$C$45</f>
        <v>0</v>
      </c>
      <c r="BK29" s="84">
        <f>'26'!$C$46</f>
        <v>0</v>
      </c>
      <c r="BL29" s="99">
        <f>'26'!$AH$4</f>
        <v>16189</v>
      </c>
    </row>
    <row r="30" spans="2:69" ht="27" customHeight="1">
      <c r="B30" s="95" t="s">
        <v>28</v>
      </c>
      <c r="C30" s="258"/>
      <c r="D30" s="95" t="s">
        <v>29</v>
      </c>
      <c r="E30" s="359"/>
      <c r="F30" s="359"/>
      <c r="G30" s="359"/>
      <c r="H30" s="95" t="s">
        <v>30</v>
      </c>
      <c r="I30" s="360"/>
      <c r="J30" s="361"/>
      <c r="K30" s="362"/>
      <c r="L30" s="95" t="s">
        <v>31</v>
      </c>
      <c r="M30" s="359"/>
      <c r="N30" s="359"/>
      <c r="O30" s="359"/>
      <c r="P30" s="359"/>
      <c r="Q30" s="359"/>
      <c r="AM30" s="80">
        <v>27</v>
      </c>
      <c r="AN30" s="83" t="str">
        <f>'27'!$G$2</f>
        <v>현대</v>
      </c>
      <c r="AO30" s="83">
        <f>'27'!$C$5</f>
        <v>0</v>
      </c>
      <c r="AP30" s="83">
        <f>'27'!$C$22</f>
        <v>0</v>
      </c>
      <c r="AQ30" s="83">
        <f>'27'!$C$23</f>
        <v>0</v>
      </c>
      <c r="AR30" s="103">
        <f>'27'!$C$15</f>
        <v>-4805690</v>
      </c>
      <c r="AS30" s="105">
        <f>'27'!$C$17</f>
        <v>0</v>
      </c>
      <c r="AT30" s="83">
        <f>'27'!$C$36</f>
        <v>0</v>
      </c>
      <c r="AU30" s="83">
        <f>'27'!$C$19</f>
        <v>-4805690</v>
      </c>
      <c r="AV30" s="86">
        <f>IFERROR(AO30/AY30,0)</f>
        <v>0</v>
      </c>
      <c r="AW30" s="82" t="str">
        <f ca="1">VLOOKUP(AX30,IF({1,0},'27'!$AI$8:'27'!$AI$75,'27'!$AD$8:$AD$75),2,0)</f>
        <v/>
      </c>
      <c r="AX30" s="83">
        <f>MAX('27'!$AI$8:$AI$35,'27'!$AI$39:$AI$62,'27'!$AI$66:$AI$75)</f>
        <v>0</v>
      </c>
      <c r="AY30" s="97">
        <f>'27'!$C$39</f>
        <v>0</v>
      </c>
      <c r="AZ30" s="84">
        <f>'27'!$B$41</f>
        <v>0</v>
      </c>
      <c r="BA30" s="84">
        <f>'27'!$B$42</f>
        <v>0</v>
      </c>
      <c r="BB30" s="84">
        <f>'27'!$B$43</f>
        <v>0</v>
      </c>
      <c r="BC30" s="84">
        <f>'27'!$B$44</f>
        <v>0</v>
      </c>
      <c r="BD30" s="84">
        <f>'27'!$B$45</f>
        <v>0</v>
      </c>
      <c r="BE30" s="84">
        <f>'27'!$B$46</f>
        <v>0</v>
      </c>
      <c r="BF30" s="84">
        <f>'27'!$C$41</f>
        <v>0</v>
      </c>
      <c r="BG30" s="84">
        <f>'27'!$C$42</f>
        <v>0</v>
      </c>
      <c r="BH30" s="84">
        <f>'27'!$C$43</f>
        <v>0</v>
      </c>
      <c r="BI30" s="84">
        <f>'27'!$C$44</f>
        <v>0</v>
      </c>
      <c r="BJ30" s="84">
        <f>'27'!$C$45</f>
        <v>0</v>
      </c>
      <c r="BK30" s="84">
        <f>'27'!$C$46</f>
        <v>0</v>
      </c>
      <c r="BL30" s="99">
        <f>'27'!$AH$4</f>
        <v>0</v>
      </c>
    </row>
    <row r="31" spans="2:69" ht="27" customHeight="1">
      <c r="AM31" s="80">
        <v>28</v>
      </c>
      <c r="AN31" s="83" t="str">
        <f>'28'!$G$2</f>
        <v>현대</v>
      </c>
      <c r="AO31" s="83">
        <f>'28'!$C$5</f>
        <v>0</v>
      </c>
      <c r="AP31" s="83">
        <f>'28'!$C$22</f>
        <v>0</v>
      </c>
      <c r="AQ31" s="83">
        <f>'28'!$C$23</f>
        <v>0</v>
      </c>
      <c r="AR31" s="103">
        <f>'28'!$C$15</f>
        <v>0</v>
      </c>
      <c r="AS31" s="105">
        <f>'28'!$C$17</f>
        <v>0</v>
      </c>
      <c r="AT31" s="83">
        <f>'28'!$C$36</f>
        <v>0</v>
      </c>
      <c r="AU31" s="83">
        <f>'28'!$C$19</f>
        <v>0</v>
      </c>
      <c r="AV31" s="86">
        <f>IFERROR(AO31/AY31,0)</f>
        <v>0</v>
      </c>
      <c r="AW31" s="82" t="str">
        <f ca="1">VLOOKUP(AX31,IF({1,0},'28'!$AI$8:'28'!$AI$75,'28'!$AD$8:$AD$75),2,0)</f>
        <v/>
      </c>
      <c r="AX31" s="83">
        <f>MAX('28'!$AI$8:$AI$35,'28'!$AI$39:$AI$62,'28'!$AI$66:$AI$75)</f>
        <v>0</v>
      </c>
      <c r="AY31" s="97">
        <f>'28'!$C$39</f>
        <v>0</v>
      </c>
      <c r="AZ31" s="84">
        <f>'28'!$B$41</f>
        <v>0</v>
      </c>
      <c r="BA31" s="84">
        <f>'28'!$B$42</f>
        <v>0</v>
      </c>
      <c r="BB31" s="84">
        <f>'28'!$B$43</f>
        <v>0</v>
      </c>
      <c r="BC31" s="84">
        <f>'28'!$B$44</f>
        <v>0</v>
      </c>
      <c r="BD31" s="84">
        <f>'28'!$B$45</f>
        <v>0</v>
      </c>
      <c r="BE31" s="84">
        <f>'28'!$B$46</f>
        <v>0</v>
      </c>
      <c r="BF31" s="84">
        <f>'28'!$C$41</f>
        <v>0</v>
      </c>
      <c r="BG31" s="84">
        <f>'28'!$C$42</f>
        <v>0</v>
      </c>
      <c r="BH31" s="84">
        <f>'28'!$C$43</f>
        <v>0</v>
      </c>
      <c r="BI31" s="84">
        <f>'28'!$C$44</f>
        <v>0</v>
      </c>
      <c r="BJ31" s="84">
        <f>'28'!$C$45</f>
        <v>0</v>
      </c>
      <c r="BK31" s="84">
        <f>'28'!$C$46</f>
        <v>0</v>
      </c>
      <c r="BL31" s="99">
        <f>'28'!$AH$4</f>
        <v>0</v>
      </c>
    </row>
    <row r="32" spans="2:69" ht="27" customHeight="1">
      <c r="B32" s="356" t="s">
        <v>32</v>
      </c>
      <c r="C32" s="356"/>
      <c r="AM32" s="80">
        <v>29</v>
      </c>
      <c r="AN32" s="83" t="str">
        <f>'29'!$G$2</f>
        <v>현대</v>
      </c>
      <c r="AO32" s="83">
        <f>'29'!$C$5</f>
        <v>0</v>
      </c>
      <c r="AP32" s="83">
        <f>'29'!$C$22</f>
        <v>0</v>
      </c>
      <c r="AQ32" s="83">
        <f>'29'!$C$23</f>
        <v>0</v>
      </c>
      <c r="AR32" s="103">
        <f>'29'!$C$15</f>
        <v>0</v>
      </c>
      <c r="AS32" s="105">
        <f>'29'!$C$17</f>
        <v>0</v>
      </c>
      <c r="AT32" s="83">
        <f>'29'!$C$36</f>
        <v>0</v>
      </c>
      <c r="AU32" s="83">
        <f>'29'!$C$19</f>
        <v>0</v>
      </c>
      <c r="AV32" s="86">
        <f>IFERROR(AO32/AY32,0)</f>
        <v>0</v>
      </c>
      <c r="AW32" s="82" t="str">
        <f ca="1">VLOOKUP(AX32,IF({1,0},'29'!$AI$8:'29'!$AI$75,'29'!$AD$8:$AD$75),2,0)</f>
        <v/>
      </c>
      <c r="AX32" s="83">
        <f>MAX('29'!$AI$8:$AI$35,'29'!$AI$39:$AI$62,'29'!$AI$66:$AI$75)</f>
        <v>0</v>
      </c>
      <c r="AY32" s="97">
        <f>'29'!$C$39</f>
        <v>0</v>
      </c>
      <c r="AZ32" s="84">
        <f>'29'!$B$41</f>
        <v>0</v>
      </c>
      <c r="BA32" s="84">
        <f>'29'!$B$42</f>
        <v>0</v>
      </c>
      <c r="BB32" s="84">
        <f>'29'!$B$43</f>
        <v>0</v>
      </c>
      <c r="BC32" s="84">
        <f>'29'!$B$44</f>
        <v>0</v>
      </c>
      <c r="BD32" s="84">
        <f>'29'!$B$45</f>
        <v>0</v>
      </c>
      <c r="BE32" s="84">
        <f>'29'!$B$46</f>
        <v>0</v>
      </c>
      <c r="BF32" s="84">
        <f>'29'!$C$41</f>
        <v>0</v>
      </c>
      <c r="BG32" s="84">
        <f>'29'!$C$42</f>
        <v>0</v>
      </c>
      <c r="BH32" s="84">
        <f>'29'!$C$43</f>
        <v>0</v>
      </c>
      <c r="BI32" s="84">
        <f>'29'!$C$44</f>
        <v>0</v>
      </c>
      <c r="BJ32" s="84">
        <f>'29'!$C$45</f>
        <v>0</v>
      </c>
      <c r="BK32" s="84">
        <f>'29'!$C$46</f>
        <v>0</v>
      </c>
      <c r="BL32" s="99">
        <f>'29'!$AH$4</f>
        <v>0</v>
      </c>
    </row>
    <row r="33" spans="2:64" ht="27" customHeight="1">
      <c r="B33" s="357">
        <f>'31'!C11-'1'!C9</f>
        <v>-5228260</v>
      </c>
      <c r="C33" s="358"/>
      <c r="AM33" s="80">
        <v>30</v>
      </c>
      <c r="AN33" s="83" t="str">
        <f>'30'!$G$2</f>
        <v>현대</v>
      </c>
      <c r="AO33" s="83">
        <f>'30'!$C$5</f>
        <v>0</v>
      </c>
      <c r="AP33" s="83">
        <f>'30'!$C$22</f>
        <v>0</v>
      </c>
      <c r="AQ33" s="83">
        <f>'30'!$C$23</f>
        <v>0</v>
      </c>
      <c r="AR33" s="103">
        <f>'30'!$C$15</f>
        <v>0</v>
      </c>
      <c r="AS33" s="105">
        <f>'30'!$C$17</f>
        <v>0</v>
      </c>
      <c r="AT33" s="83">
        <f>'30'!$C$36</f>
        <v>0</v>
      </c>
      <c r="AU33" s="83">
        <f>'30'!$C$19</f>
        <v>0</v>
      </c>
      <c r="AV33" s="86">
        <f>IFERROR(AO33/AY33,0)</f>
        <v>0</v>
      </c>
      <c r="AW33" s="82" t="str">
        <f ca="1">VLOOKUP(AX33,IF({1,0},'30'!$AI$8:'30'!$AI$75,'30'!$AD$8:$AD$75),2,0)</f>
        <v/>
      </c>
      <c r="AX33" s="83">
        <f>MAX('30'!$AI$8:$AI$35,'30'!$AI$39:$AI$62,'30'!$AI$66:$AI$75)</f>
        <v>0</v>
      </c>
      <c r="AY33" s="97">
        <f>'30'!$C$39</f>
        <v>0</v>
      </c>
      <c r="AZ33" s="84">
        <f>'30'!$B$41</f>
        <v>0</v>
      </c>
      <c r="BA33" s="84">
        <f>'30'!$B$42</f>
        <v>0</v>
      </c>
      <c r="BB33" s="84">
        <f>'30'!$B$43</f>
        <v>0</v>
      </c>
      <c r="BC33" s="84">
        <f>'30'!$B$44</f>
        <v>0</v>
      </c>
      <c r="BD33" s="84">
        <f>'30'!$B$45</f>
        <v>0</v>
      </c>
      <c r="BE33" s="84">
        <f>'30'!$B$46</f>
        <v>0</v>
      </c>
      <c r="BF33" s="84">
        <f>'30'!$C$41</f>
        <v>0</v>
      </c>
      <c r="BG33" s="84">
        <f>'30'!$C$42</f>
        <v>0</v>
      </c>
      <c r="BH33" s="84">
        <f>'30'!$C$43</f>
        <v>0</v>
      </c>
      <c r="BI33" s="84">
        <f>'30'!$C$44</f>
        <v>0</v>
      </c>
      <c r="BJ33" s="84">
        <f>'30'!$C$45</f>
        <v>0</v>
      </c>
      <c r="BK33" s="84">
        <f>'30'!$C$46</f>
        <v>0</v>
      </c>
      <c r="BL33" s="99">
        <f>'30'!$AH$4</f>
        <v>0</v>
      </c>
    </row>
    <row r="34" spans="2:64" ht="27" customHeight="1">
      <c r="AM34" s="80">
        <v>31</v>
      </c>
      <c r="AN34" s="83" t="str">
        <f>'31'!$G$2</f>
        <v>현대</v>
      </c>
      <c r="AO34" s="83">
        <f>'31'!$C$5</f>
        <v>0</v>
      </c>
      <c r="AP34" s="83">
        <f>'31'!$C$22</f>
        <v>0</v>
      </c>
      <c r="AQ34" s="83">
        <f>'31'!$C$23</f>
        <v>0</v>
      </c>
      <c r="AR34" s="103">
        <f>'31'!$C$15</f>
        <v>0</v>
      </c>
      <c r="AS34" s="105">
        <f>'31'!$C$17</f>
        <v>0</v>
      </c>
      <c r="AT34" s="83">
        <f>'31'!$C$36</f>
        <v>0</v>
      </c>
      <c r="AU34" s="83">
        <f>'31'!$C$19</f>
        <v>0</v>
      </c>
      <c r="AV34" s="86">
        <f>IFERROR(AO34/AY34,0)</f>
        <v>0</v>
      </c>
      <c r="AW34" s="82" t="str">
        <f ca="1">VLOOKUP(AX34,IF({1,0},'31'!$AI$8:'31'!$AI$75,'31'!$AD$8:$AD$75),2,0)</f>
        <v/>
      </c>
      <c r="AX34" s="83">
        <f>MAX('31'!$AI$8:$AI$35,'31'!$AI$39:$AI$62,'31'!$AI$66:$AI$75)</f>
        <v>0</v>
      </c>
      <c r="AY34" s="97">
        <f>'31'!$C$39</f>
        <v>0</v>
      </c>
      <c r="AZ34" s="84">
        <f>'31'!$B$41</f>
        <v>0</v>
      </c>
      <c r="BA34" s="84">
        <f>'31'!$B$42</f>
        <v>0</v>
      </c>
      <c r="BB34" s="84">
        <f>'31'!$B$43</f>
        <v>0</v>
      </c>
      <c r="BC34" s="84">
        <f>'31'!$B$44</f>
        <v>0</v>
      </c>
      <c r="BD34" s="84">
        <f>'31'!$B$45</f>
        <v>0</v>
      </c>
      <c r="BE34" s="84">
        <f>'31'!$B$46</f>
        <v>0</v>
      </c>
      <c r="BF34" s="84">
        <f>'31'!$C$41</f>
        <v>0</v>
      </c>
      <c r="BG34" s="84">
        <f>'31'!$C$42</f>
        <v>0</v>
      </c>
      <c r="BH34" s="84">
        <f>'31'!$C$43</f>
        <v>0</v>
      </c>
      <c r="BI34" s="84">
        <f>'31'!$C$44</f>
        <v>0</v>
      </c>
      <c r="BJ34" s="84">
        <f>'31'!$C$45</f>
        <v>0</v>
      </c>
      <c r="BK34" s="84">
        <f>'31'!$C$46</f>
        <v>0</v>
      </c>
      <c r="BL34" s="99">
        <f>'31'!$AH$4</f>
        <v>0</v>
      </c>
    </row>
    <row r="35" spans="2:64" ht="27.75" customHeight="1" thickBot="1">
      <c r="AM35" s="89" t="s">
        <v>33</v>
      </c>
      <c r="AN35" s="94"/>
      <c r="AO35" s="90">
        <f>SUM(AO4:AO34)</f>
        <v>74977000</v>
      </c>
      <c r="AP35" s="90">
        <f>SUM(AP4:AP34)</f>
        <v>21980000</v>
      </c>
      <c r="AQ35" s="90">
        <f t="shared" ref="AQ35" si="2">SUM(AQ4:AQ34)</f>
        <v>50479000</v>
      </c>
      <c r="AR35" s="90"/>
      <c r="AS35" s="104">
        <f>IFERROR((AU35+AT35)/AO35,0)</f>
        <v>0.20950078023927338</v>
      </c>
      <c r="AT35" s="90">
        <f>SUM(AT4:AT34)</f>
        <v>2518000</v>
      </c>
      <c r="AU35" s="90">
        <f>SUM(AU4:AU34)</f>
        <v>13189740</v>
      </c>
      <c r="AV35" s="91"/>
      <c r="AW35" s="92"/>
      <c r="AX35" s="92"/>
      <c r="AY35" s="98"/>
      <c r="AZ35" s="90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0">
        <f>SUM(BL4:BL34)</f>
        <v>1657450.9519291581</v>
      </c>
    </row>
  </sheetData>
  <sheetProtection sort="0" autoFilter="0"/>
  <mergeCells count="32">
    <mergeCell ref="BM3:BQ3"/>
    <mergeCell ref="B3:B4"/>
    <mergeCell ref="AI3:AI4"/>
    <mergeCell ref="AK3:AK4"/>
    <mergeCell ref="B20:C20"/>
    <mergeCell ref="E23:G23"/>
    <mergeCell ref="B22:Q22"/>
    <mergeCell ref="I23:K23"/>
    <mergeCell ref="M23:Q23"/>
    <mergeCell ref="M29:Q29"/>
    <mergeCell ref="E24:G24"/>
    <mergeCell ref="E25:G25"/>
    <mergeCell ref="E26:G26"/>
    <mergeCell ref="E27:G27"/>
    <mergeCell ref="E29:G29"/>
    <mergeCell ref="E28:G28"/>
    <mergeCell ref="B32:C32"/>
    <mergeCell ref="B33:C33"/>
    <mergeCell ref="M24:Q24"/>
    <mergeCell ref="M25:Q25"/>
    <mergeCell ref="M26:Q26"/>
    <mergeCell ref="I24:K24"/>
    <mergeCell ref="I25:K25"/>
    <mergeCell ref="I26:K26"/>
    <mergeCell ref="M30:Q30"/>
    <mergeCell ref="E30:G30"/>
    <mergeCell ref="I29:K29"/>
    <mergeCell ref="I30:K30"/>
    <mergeCell ref="I27:K27"/>
    <mergeCell ref="I28:K28"/>
    <mergeCell ref="M27:Q27"/>
    <mergeCell ref="M28:Q28"/>
  </mergeCells>
  <phoneticPr fontId="2" type="noConversion"/>
  <conditionalFormatting sqref="AV4:AV34">
    <cfRule type="dataBar" priority="4">
      <dataBar>
        <cfvo type="num" val="0"/>
        <cfvo type="num" val="3000000"/>
        <color theme="7" tint="0.59999389629810485"/>
      </dataBar>
      <extLst>
        <ext xmlns:x14="http://schemas.microsoft.com/office/spreadsheetml/2009/9/main" uri="{B025F937-C7B1-47D3-B67F-A62EFF666E3E}">
          <x14:id>{499C184E-9F43-4FC1-A0B3-2D43D90F74CA}</x14:id>
        </ext>
      </extLst>
    </cfRule>
  </conditionalFormatting>
  <conditionalFormatting sqref="BL4:BL35">
    <cfRule type="cellIs" dxfId="447" priority="3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9C184E-9F43-4FC1-A0B3-2D43D90F74CA}">
            <x14:dataBar minLength="0" maxLength="100" border="1" gradient="0">
              <x14:cfvo type="num">
                <xm:f>0</xm:f>
              </x14:cfvo>
              <x14:cfvo type="num">
                <xm:f>3000000</xm:f>
              </x14:cfvo>
              <x14:borderColor rgb="FF000000"/>
              <x14:negativeFillColor rgb="FFFF0000"/>
              <x14:axisColor rgb="FF000000"/>
            </x14:dataBar>
          </x14:cfRule>
          <xm:sqref>AV4:AV34</xm:sqref>
        </x14:conditionalFormatting>
        <x14:conditionalFormatting xmlns:xm="http://schemas.microsoft.com/office/excel/2006/main">
          <x14:cfRule type="cellIs" priority="65" operator="notEqual" id="{FA43DA93-6373-42D1-B8CF-D492DE66D6DF}">
            <xm:f>'1'!$C$39</xm:f>
            <x14:dxf>
              <fill>
                <patternFill>
                  <bgColor rgb="FFFF0000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cellIs" priority="34" operator="notEqual" id="{4B7BB20A-D192-4E90-BAD0-F61FF5FE31F2}">
            <xm:f>'2'!$C$39</xm:f>
            <x14:dxf>
              <fill>
                <patternFill>
                  <bgColor rgb="FFFF0000"/>
                </patternFill>
              </fill>
            </x14:dxf>
          </x14:cfRule>
          <xm:sqref>E20</xm:sqref>
        </x14:conditionalFormatting>
        <x14:conditionalFormatting xmlns:xm="http://schemas.microsoft.com/office/excel/2006/main">
          <x14:cfRule type="cellIs" priority="33" operator="notEqual" id="{307DA98C-7F35-45A5-89B8-EF6B1FABCC91}">
            <xm:f>'3'!$C$39</xm:f>
            <x14:dxf>
              <fill>
                <patternFill>
                  <bgColor rgb="FFFF0000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cellIs" priority="32" operator="notEqual" id="{F8FADEF2-5934-48FF-9628-080FE323926D}">
            <xm:f>'4'!$C$39</xm:f>
            <x14:dxf>
              <fill>
                <patternFill>
                  <bgColor rgb="FFFF0000"/>
                </patternFill>
              </fill>
            </x14:dxf>
          </x14:cfRule>
          <xm:sqref>G20</xm:sqref>
        </x14:conditionalFormatting>
        <x14:conditionalFormatting xmlns:xm="http://schemas.microsoft.com/office/excel/2006/main">
          <x14:cfRule type="cellIs" priority="31" operator="notEqual" id="{24FE2888-F314-4BE7-AC87-49D2BEF10F5D}">
            <xm:f>'5'!$C$39</xm:f>
            <x14:dxf>
              <fill>
                <patternFill>
                  <bgColor rgb="FFFF0000"/>
                </patternFill>
              </fill>
            </x14:dxf>
          </x14:cfRule>
          <xm:sqref>H20</xm:sqref>
        </x14:conditionalFormatting>
        <x14:conditionalFormatting xmlns:xm="http://schemas.microsoft.com/office/excel/2006/main">
          <x14:cfRule type="cellIs" priority="30" operator="notEqual" id="{2BE24979-8542-419F-BD8F-6AE9B1477579}">
            <xm:f>'6'!$C$39</xm:f>
            <x14:dxf>
              <fill>
                <patternFill>
                  <bgColor rgb="FFFF0000"/>
                </patternFill>
              </fill>
            </x14:dxf>
          </x14:cfRule>
          <xm:sqref>I20</xm:sqref>
        </x14:conditionalFormatting>
        <x14:conditionalFormatting xmlns:xm="http://schemas.microsoft.com/office/excel/2006/main">
          <x14:cfRule type="cellIs" priority="29" operator="notEqual" id="{5819379F-BA87-4484-9739-85EB1C025515}">
            <xm:f>'7'!$C$39</xm:f>
            <x14:dxf>
              <fill>
                <patternFill>
                  <bgColor rgb="FFFF0000"/>
                </patternFill>
              </fill>
            </x14:dxf>
          </x14:cfRule>
          <xm:sqref>J20</xm:sqref>
        </x14:conditionalFormatting>
        <x14:conditionalFormatting xmlns:xm="http://schemas.microsoft.com/office/excel/2006/main">
          <x14:cfRule type="cellIs" priority="28" operator="notEqual" id="{8A0BC267-F1D2-4DD3-971C-055E535E1BB3}">
            <xm:f>'8'!$C$39</xm:f>
            <x14:dxf>
              <fill>
                <patternFill>
                  <bgColor rgb="FFFF0000"/>
                </patternFill>
              </fill>
            </x14:dxf>
          </x14:cfRule>
          <xm:sqref>K20</xm:sqref>
        </x14:conditionalFormatting>
        <x14:conditionalFormatting xmlns:xm="http://schemas.microsoft.com/office/excel/2006/main">
          <x14:cfRule type="cellIs" priority="27" operator="notEqual" id="{E7A0148E-701F-4C65-A60D-141C74072DB5}">
            <xm:f>'9'!$C$39</xm:f>
            <x14:dxf>
              <fill>
                <patternFill>
                  <bgColor rgb="FFFF0000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cellIs" priority="26" operator="notEqual" id="{7B37CC0E-4D2D-4970-9B76-7EF3145AD87C}">
            <xm:f>'10'!$C$39</xm:f>
            <x14:dxf>
              <fill>
                <patternFill>
                  <bgColor rgb="FFFF0000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cellIs" priority="25" operator="notEqual" id="{2492AB3E-E603-4E6B-B5E3-69B307CB4553}">
            <xm:f>'11'!$C$39</xm:f>
            <x14:dxf>
              <fill>
                <patternFill>
                  <bgColor rgb="FFFF0000"/>
                </patternFill>
              </fill>
            </x14:dxf>
          </x14:cfRule>
          <xm:sqref>N20</xm:sqref>
        </x14:conditionalFormatting>
        <x14:conditionalFormatting xmlns:xm="http://schemas.microsoft.com/office/excel/2006/main">
          <x14:cfRule type="cellIs" priority="24" operator="notEqual" id="{8B5D2151-24EA-4005-A299-54DABDF6BA5A}">
            <xm:f>'12'!$C$39</xm:f>
            <x14:dxf>
              <fill>
                <patternFill>
                  <bgColor rgb="FFFF0000"/>
                </patternFill>
              </fill>
            </x14:dxf>
          </x14:cfRule>
          <xm:sqref>O20</xm:sqref>
        </x14:conditionalFormatting>
        <x14:conditionalFormatting xmlns:xm="http://schemas.microsoft.com/office/excel/2006/main">
          <x14:cfRule type="cellIs" priority="23" operator="notEqual" id="{4B4C649E-7769-4D02-9784-DD652787F82F}">
            <xm:f>'13'!$C$39</xm:f>
            <x14:dxf>
              <fill>
                <patternFill>
                  <bgColor rgb="FFFF0000"/>
                </patternFill>
              </fill>
            </x14:dxf>
          </x14:cfRule>
          <xm:sqref>P20</xm:sqref>
        </x14:conditionalFormatting>
        <x14:conditionalFormatting xmlns:xm="http://schemas.microsoft.com/office/excel/2006/main">
          <x14:cfRule type="cellIs" priority="22" operator="notEqual" id="{9F05BBF3-593B-4299-9173-57E2F80DBAAF}">
            <xm:f>'14'!$C$39</xm:f>
            <x14:dxf>
              <fill>
                <patternFill>
                  <bgColor rgb="FFFF0000"/>
                </patternFill>
              </fill>
            </x14:dxf>
          </x14:cfRule>
          <xm:sqref>Q20</xm:sqref>
        </x14:conditionalFormatting>
        <x14:conditionalFormatting xmlns:xm="http://schemas.microsoft.com/office/excel/2006/main">
          <x14:cfRule type="cellIs" priority="21" operator="notEqual" id="{F06EE257-7FF3-46A8-995A-1693285BB9D7}">
            <xm:f>'15'!$C$39</xm:f>
            <x14:dxf>
              <fill>
                <patternFill>
                  <bgColor rgb="FFFF0000"/>
                </patternFill>
              </fill>
            </x14:dxf>
          </x14:cfRule>
          <xm:sqref>R20</xm:sqref>
        </x14:conditionalFormatting>
        <x14:conditionalFormatting xmlns:xm="http://schemas.microsoft.com/office/excel/2006/main">
          <x14:cfRule type="cellIs" priority="20" operator="notEqual" id="{05728FDA-977F-48E6-B1D7-C7A11F8DD586}">
            <xm:f>'16'!$C$39</xm:f>
            <x14:dxf>
              <fill>
                <patternFill>
                  <bgColor rgb="FFFF0000"/>
                </patternFill>
              </fill>
            </x14:dxf>
          </x14:cfRule>
          <xm:sqref>S20</xm:sqref>
        </x14:conditionalFormatting>
        <x14:conditionalFormatting xmlns:xm="http://schemas.microsoft.com/office/excel/2006/main">
          <x14:cfRule type="cellIs" priority="19" operator="notEqual" id="{A735B006-C9E8-4A42-863D-3A493B1B5051}">
            <xm:f>'17'!$C$39</xm:f>
            <x14:dxf>
              <fill>
                <patternFill>
                  <bgColor rgb="FFFF0000"/>
                </patternFill>
              </fill>
            </x14:dxf>
          </x14:cfRule>
          <xm:sqref>T20</xm:sqref>
        </x14:conditionalFormatting>
        <x14:conditionalFormatting xmlns:xm="http://schemas.microsoft.com/office/excel/2006/main">
          <x14:cfRule type="cellIs" priority="18" operator="notEqual" id="{5F7055D5-D1D3-4236-AA32-04CA9CB7619F}">
            <xm:f>'18'!$C$39</xm:f>
            <x14:dxf>
              <fill>
                <patternFill>
                  <bgColor rgb="FFFF0000"/>
                </patternFill>
              </fill>
            </x14:dxf>
          </x14:cfRule>
          <xm:sqref>U20</xm:sqref>
        </x14:conditionalFormatting>
        <x14:conditionalFormatting xmlns:xm="http://schemas.microsoft.com/office/excel/2006/main">
          <x14:cfRule type="cellIs" priority="17" operator="notEqual" id="{485A1BCC-D005-4EE5-A0CF-5D1475B923AB}">
            <xm:f>'19'!$C$39</xm:f>
            <x14:dxf>
              <fill>
                <patternFill>
                  <bgColor rgb="FFFF0000"/>
                </patternFill>
              </fill>
            </x14:dxf>
          </x14:cfRule>
          <xm:sqref>V20</xm:sqref>
        </x14:conditionalFormatting>
        <x14:conditionalFormatting xmlns:xm="http://schemas.microsoft.com/office/excel/2006/main">
          <x14:cfRule type="cellIs" priority="16" operator="notEqual" id="{13FCF476-F3D2-43EA-9FE8-46DF4F6AC286}">
            <xm:f>'20'!$C$39</xm:f>
            <x14:dxf>
              <fill>
                <patternFill>
                  <bgColor rgb="FFFF0000"/>
                </patternFill>
              </fill>
            </x14:dxf>
          </x14:cfRule>
          <xm:sqref>W20</xm:sqref>
        </x14:conditionalFormatting>
        <x14:conditionalFormatting xmlns:xm="http://schemas.microsoft.com/office/excel/2006/main">
          <x14:cfRule type="cellIs" priority="15" operator="notEqual" id="{8C92F1F1-8DC1-4DEE-B0A1-D580CB3D3BDC}">
            <xm:f>'21'!$C$39</xm:f>
            <x14:dxf>
              <fill>
                <patternFill>
                  <bgColor rgb="FFFF0000"/>
                </patternFill>
              </fill>
            </x14:dxf>
          </x14:cfRule>
          <xm:sqref>X20</xm:sqref>
        </x14:conditionalFormatting>
        <x14:conditionalFormatting xmlns:xm="http://schemas.microsoft.com/office/excel/2006/main">
          <x14:cfRule type="cellIs" priority="14" operator="notEqual" id="{BB5FF9FA-4F31-4EF6-AFA4-36659648B130}">
            <xm:f>'22'!$C$39</xm:f>
            <x14:dxf>
              <fill>
                <patternFill>
                  <bgColor rgb="FFFF0000"/>
                </patternFill>
              </fill>
            </x14:dxf>
          </x14:cfRule>
          <xm:sqref>Y20</xm:sqref>
        </x14:conditionalFormatting>
        <x14:conditionalFormatting xmlns:xm="http://schemas.microsoft.com/office/excel/2006/main">
          <x14:cfRule type="cellIs" priority="13" operator="notEqual" id="{AE3BD3DA-C67F-4758-96F3-644178E0C1A1}">
            <xm:f>'23'!$C$39</xm:f>
            <x14:dxf>
              <fill>
                <patternFill>
                  <bgColor rgb="FFFF0000"/>
                </patternFill>
              </fill>
            </x14:dxf>
          </x14:cfRule>
          <xm:sqref>Z20</xm:sqref>
        </x14:conditionalFormatting>
        <x14:conditionalFormatting xmlns:xm="http://schemas.microsoft.com/office/excel/2006/main">
          <x14:cfRule type="cellIs" priority="12" operator="notEqual" id="{2D93EBDC-AC61-425A-99F8-4BA834125F12}">
            <xm:f>'24'!$C$39</xm:f>
            <x14:dxf>
              <fill>
                <patternFill>
                  <bgColor rgb="FFFF0000"/>
                </patternFill>
              </fill>
            </x14:dxf>
          </x14:cfRule>
          <xm:sqref>AA20</xm:sqref>
        </x14:conditionalFormatting>
        <x14:conditionalFormatting xmlns:xm="http://schemas.microsoft.com/office/excel/2006/main">
          <x14:cfRule type="cellIs" priority="11" operator="notEqual" id="{8CD7B837-CEA3-49A1-83D5-3EC5FC4349C1}">
            <xm:f>'25'!$C$39</xm:f>
            <x14:dxf>
              <fill>
                <patternFill>
                  <bgColor rgb="FFFF0000"/>
                </patternFill>
              </fill>
            </x14:dxf>
          </x14:cfRule>
          <xm:sqref>AB20</xm:sqref>
        </x14:conditionalFormatting>
        <x14:conditionalFormatting xmlns:xm="http://schemas.microsoft.com/office/excel/2006/main">
          <x14:cfRule type="cellIs" priority="10" operator="notEqual" id="{C0707C6A-951B-4B96-ADBD-A03F06BD2576}">
            <xm:f>'26'!$C$39</xm:f>
            <x14:dxf>
              <fill>
                <patternFill>
                  <bgColor rgb="FFFF0000"/>
                </patternFill>
              </fill>
            </x14:dxf>
          </x14:cfRule>
          <xm:sqref>AC20</xm:sqref>
        </x14:conditionalFormatting>
        <x14:conditionalFormatting xmlns:xm="http://schemas.microsoft.com/office/excel/2006/main">
          <x14:cfRule type="cellIs" priority="9" operator="notEqual" id="{CFA27D28-BCFA-48D5-9A56-38D00C030BDB}">
            <xm:f>'27'!$C$39</xm:f>
            <x14:dxf>
              <fill>
                <patternFill>
                  <bgColor rgb="FFFF0000"/>
                </patternFill>
              </fill>
            </x14:dxf>
          </x14:cfRule>
          <xm:sqref>AD20</xm:sqref>
        </x14:conditionalFormatting>
        <x14:conditionalFormatting xmlns:xm="http://schemas.microsoft.com/office/excel/2006/main">
          <x14:cfRule type="cellIs" priority="8" operator="notEqual" id="{FCD07DFD-B6DF-4B76-91F5-85F8BF1CA7E3}">
            <xm:f>'28'!$C$39</xm:f>
            <x14:dxf>
              <fill>
                <patternFill>
                  <bgColor rgb="FFFF0000"/>
                </patternFill>
              </fill>
            </x14:dxf>
          </x14:cfRule>
          <xm:sqref>AE20</xm:sqref>
        </x14:conditionalFormatting>
        <x14:conditionalFormatting xmlns:xm="http://schemas.microsoft.com/office/excel/2006/main">
          <x14:cfRule type="cellIs" priority="7" operator="notEqual" id="{1103B34E-55EA-4F97-8D00-4089E695420F}">
            <xm:f>'29'!$C$39</xm:f>
            <x14:dxf>
              <fill>
                <patternFill>
                  <bgColor rgb="FFFF0000"/>
                </patternFill>
              </fill>
            </x14:dxf>
          </x14:cfRule>
          <xm:sqref>AF20</xm:sqref>
        </x14:conditionalFormatting>
        <x14:conditionalFormatting xmlns:xm="http://schemas.microsoft.com/office/excel/2006/main">
          <x14:cfRule type="cellIs" priority="6" operator="notEqual" id="{0E835A52-26BB-4D48-86B9-DB1606D851F2}">
            <xm:f>'30'!$C$39</xm:f>
            <x14:dxf>
              <fill>
                <patternFill>
                  <bgColor rgb="FFFF0000"/>
                </patternFill>
              </fill>
            </x14:dxf>
          </x14:cfRule>
          <xm:sqref>AG20</xm:sqref>
        </x14:conditionalFormatting>
        <x14:conditionalFormatting xmlns:xm="http://schemas.microsoft.com/office/excel/2006/main">
          <x14:cfRule type="cellIs" priority="5" operator="notEqual" id="{A093089C-9072-4380-9D4C-02F836006EB2}">
            <xm:f>'31'!$C$39</xm:f>
            <x14:dxf>
              <fill>
                <patternFill>
                  <bgColor rgb="FFFF0000"/>
                </patternFill>
              </fill>
            </x14:dxf>
          </x14:cfRule>
          <xm:sqref>AH20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2102-7A6C-4703-8591-6134C816F551}">
  <sheetPr>
    <pageSetUpPr fitToPage="1"/>
  </sheetPr>
  <dimension ref="A1:AT116"/>
  <sheetViews>
    <sheetView showGridLines="0" zoomScaleNormal="100" workbookViewId="0">
      <pane xSplit="3" topLeftCell="D1" activePane="topRight" state="frozen"/>
      <selection pane="topRight" activeCell="Q15" sqref="Q15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7" width="3.75" customWidth="1"/>
    <col min="28" max="28" width="21.125" customWidth="1"/>
    <col min="29" max="29" width="11" customWidth="1"/>
    <col min="30" max="33" width="10.25" customWidth="1"/>
    <col min="34" max="34" width="7.875" customWidth="1"/>
    <col min="35" max="36" width="9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</cols>
  <sheetData>
    <row r="1" spans="1:46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ht="42" customHeight="1">
      <c r="A2" s="121"/>
      <c r="B2" s="350" t="s">
        <v>35</v>
      </c>
      <c r="C2" s="351"/>
      <c r="D2" s="122"/>
      <c r="E2" s="123"/>
      <c r="F2" s="124" t="s">
        <v>36</v>
      </c>
      <c r="G2" s="343" t="s">
        <v>37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</row>
    <row r="3" spans="1:46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-5288060</v>
      </c>
      <c r="AF4" s="340"/>
      <c r="AG4" s="134" t="s">
        <v>43</v>
      </c>
      <c r="AH4" s="341">
        <f>C5-AE4-(SUM(R34:S38))</f>
        <v>5288060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</row>
    <row r="5" spans="1:46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1.1308494986819363E-2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</row>
    <row r="6" spans="1:46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184000</v>
      </c>
      <c r="I6" s="6">
        <v>2</v>
      </c>
      <c r="J6" s="2">
        <f t="shared" ref="J6:J33" si="0">H6*I6</f>
        <v>368000</v>
      </c>
      <c r="K6" s="108"/>
      <c r="L6" s="215">
        <f>IF(H6="","",H6/0.7)</f>
        <v>262857.1428571429</v>
      </c>
      <c r="M6" s="4"/>
      <c r="N6" s="146">
        <v>1</v>
      </c>
      <c r="O6" s="8" t="s">
        <v>62</v>
      </c>
      <c r="P6" s="9" t="s">
        <v>63</v>
      </c>
      <c r="Q6" s="10">
        <v>195000</v>
      </c>
      <c r="R6" s="9">
        <v>2.54</v>
      </c>
      <c r="S6" s="216">
        <f>Q6*R6</f>
        <v>495300</v>
      </c>
      <c r="T6" s="116"/>
      <c r="U6" s="215">
        <f>IF(Q6="","",Q6/0.7)</f>
        <v>278571.42857142858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</row>
    <row r="7" spans="1:46" ht="22.5" customHeight="1">
      <c r="A7" s="121"/>
      <c r="B7" s="348" t="s">
        <v>64</v>
      </c>
      <c r="C7" s="375">
        <f>IF(C4="",L86,C4)</f>
        <v>0</v>
      </c>
      <c r="D7" s="4"/>
      <c r="E7" s="150">
        <v>2</v>
      </c>
      <c r="F7" s="11" t="s">
        <v>65</v>
      </c>
      <c r="G7" s="12" t="s">
        <v>66</v>
      </c>
      <c r="H7" s="13">
        <v>30000</v>
      </c>
      <c r="I7" s="12">
        <v>2.17</v>
      </c>
      <c r="J7" s="3">
        <f t="shared" si="0"/>
        <v>65100</v>
      </c>
      <c r="K7" s="109"/>
      <c r="L7" s="215">
        <f t="shared" ref="L7:L33" si="1">IF(H7="","",H7/0.7)</f>
        <v>42857.142857142862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2.44</v>
      </c>
      <c r="S7" s="217">
        <f t="shared" ref="S7:S29" si="2">Q7*R7</f>
        <v>390400</v>
      </c>
      <c r="T7" s="113"/>
      <c r="U7" s="215">
        <f t="shared" ref="U7:U29" si="3"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4">IFERROR(AN7/AO7,0)</f>
        <v>0</v>
      </c>
      <c r="AQ7" s="16"/>
      <c r="AR7" s="17"/>
      <c r="AS7" s="148">
        <f t="shared" ref="AS7:AS26" si="5">IFERROR(((AR7-(AP7*AQ7))/AR7),0)</f>
        <v>0</v>
      </c>
      <c r="AT7" s="149">
        <f t="shared" ref="AT7:AT26" si="6">IFERROR((AR7/AQ7)*AO7,0)</f>
        <v>0</v>
      </c>
    </row>
    <row r="8" spans="1:46" ht="22.5" customHeight="1">
      <c r="A8" s="121"/>
      <c r="B8" s="332"/>
      <c r="C8" s="334"/>
      <c r="D8" s="4"/>
      <c r="E8" s="150">
        <v>3</v>
      </c>
      <c r="F8" s="11" t="s">
        <v>73</v>
      </c>
      <c r="G8" s="12" t="s">
        <v>74</v>
      </c>
      <c r="H8" s="13">
        <v>48000</v>
      </c>
      <c r="I8" s="12">
        <v>2</v>
      </c>
      <c r="J8" s="3">
        <f t="shared" si="0"/>
        <v>96000</v>
      </c>
      <c r="K8" s="109"/>
      <c r="L8" s="215">
        <f t="shared" si="1"/>
        <v>68571.42857142858</v>
      </c>
      <c r="M8" s="4"/>
      <c r="N8" s="150">
        <v>3</v>
      </c>
      <c r="O8" s="15" t="s">
        <v>75</v>
      </c>
      <c r="P8" s="16"/>
      <c r="Q8" s="17">
        <v>2500</v>
      </c>
      <c r="R8" s="16">
        <v>27.5</v>
      </c>
      <c r="S8" s="217">
        <f t="shared" si="2"/>
        <v>68750</v>
      </c>
      <c r="T8" s="114"/>
      <c r="U8" s="215">
        <f t="shared" si="3"/>
        <v>3571.4285714285716</v>
      </c>
      <c r="V8" s="127"/>
      <c r="W8" s="151"/>
      <c r="X8" s="152">
        <v>1</v>
      </c>
      <c r="Y8" s="152" t="str">
        <f t="shared" ref="Y8:Y35" si="7">F6&amp;G6</f>
        <v>냉)포크오징어M2</v>
      </c>
      <c r="Z8" s="155">
        <f t="shared" ref="Z8:Z35" si="8">J6</f>
        <v>368000</v>
      </c>
      <c r="AA8" s="152"/>
      <c r="AB8" s="153"/>
      <c r="AC8" s="156">
        <v>1</v>
      </c>
      <c r="AD8" s="157" t="str">
        <f t="shared" ref="AD8:AD35" si="9">F6&amp;G6</f>
        <v>냉)포크오징어M2</v>
      </c>
      <c r="AE8" s="158">
        <f>IFERROR(VLOOKUP(AD8,이월!$W$8:$X$69,2,0),0)</f>
        <v>0</v>
      </c>
      <c r="AF8" s="158">
        <f>IFERROR(VLOOKUP(AD8,$K$51:$L$85,2,0),0)</f>
        <v>0</v>
      </c>
      <c r="AG8" s="159">
        <f>AE8+AF8-J6</f>
        <v>-368000</v>
      </c>
      <c r="AH8" s="160">
        <f>IFERROR((K6-H6)/K6,0)</f>
        <v>0</v>
      </c>
      <c r="AI8" s="158">
        <f>IFERROR(AG8/(1-AH8),0)</f>
        <v>-368000</v>
      </c>
      <c r="AJ8" s="161">
        <f>IFERROR(AG8/H6,0)</f>
        <v>-2</v>
      </c>
      <c r="AK8" s="4"/>
      <c r="AL8" s="25"/>
      <c r="AM8" s="16"/>
      <c r="AN8" s="17"/>
      <c r="AO8" s="16"/>
      <c r="AP8" s="147">
        <f t="shared" si="4"/>
        <v>0</v>
      </c>
      <c r="AQ8" s="16"/>
      <c r="AR8" s="17"/>
      <c r="AS8" s="148">
        <f t="shared" si="5"/>
        <v>0</v>
      </c>
      <c r="AT8" s="149">
        <f t="shared" si="6"/>
        <v>0</v>
      </c>
    </row>
    <row r="9" spans="1:46" ht="22.5" customHeight="1">
      <c r="A9" s="121"/>
      <c r="B9" s="348" t="s">
        <v>76</v>
      </c>
      <c r="C9" s="349"/>
      <c r="D9" s="4"/>
      <c r="E9" s="150">
        <v>4</v>
      </c>
      <c r="F9" s="11" t="s">
        <v>77</v>
      </c>
      <c r="G9" s="12" t="s">
        <v>78</v>
      </c>
      <c r="H9" s="13">
        <v>28500</v>
      </c>
      <c r="I9" s="12">
        <v>1</v>
      </c>
      <c r="J9" s="3">
        <f t="shared" si="0"/>
        <v>28500</v>
      </c>
      <c r="K9" s="109"/>
      <c r="L9" s="215">
        <f t="shared" si="1"/>
        <v>40714.285714285717</v>
      </c>
      <c r="M9" s="4"/>
      <c r="N9" s="150">
        <v>4</v>
      </c>
      <c r="O9" s="15" t="s">
        <v>79</v>
      </c>
      <c r="P9" s="16" t="s">
        <v>80</v>
      </c>
      <c r="Q9" s="17">
        <v>68000</v>
      </c>
      <c r="R9" s="16">
        <v>1.46</v>
      </c>
      <c r="S9" s="217">
        <f t="shared" si="2"/>
        <v>99280</v>
      </c>
      <c r="T9" s="115"/>
      <c r="U9" s="215">
        <f t="shared" si="3"/>
        <v>97142.857142857145</v>
      </c>
      <c r="V9" s="127"/>
      <c r="W9" s="151"/>
      <c r="X9" s="152">
        <v>2</v>
      </c>
      <c r="Y9" s="152" t="str">
        <f t="shared" si="7"/>
        <v>냉)꽃게숫200-300</v>
      </c>
      <c r="Z9" s="155">
        <f t="shared" si="8"/>
        <v>65100</v>
      </c>
      <c r="AA9" s="152"/>
      <c r="AB9" s="153"/>
      <c r="AC9" s="150">
        <v>2</v>
      </c>
      <c r="AD9" s="157" t="str">
        <f t="shared" si="9"/>
        <v>냉)꽃게숫200-300</v>
      </c>
      <c r="AE9" s="158">
        <f>IFERROR(VLOOKUP(AD9,이월!$W$8:$X$69,2,0),0)</f>
        <v>0</v>
      </c>
      <c r="AF9" s="158">
        <f>IFERROR(VLOOKUP(AD9,$K$51:$L$85,2,0),0)</f>
        <v>0</v>
      </c>
      <c r="AG9" s="159">
        <f>AE9+AF9-J7</f>
        <v>-65100</v>
      </c>
      <c r="AH9" s="160">
        <f>IFERROR((K7-H7)/K7,0)</f>
        <v>0</v>
      </c>
      <c r="AI9" s="158">
        <f t="shared" ref="AI9:AI35" si="10">IFERROR(AG9/(1-AH9),0)</f>
        <v>-65100</v>
      </c>
      <c r="AJ9" s="161">
        <f>IFERROR(AG9/H7,0)</f>
        <v>-2.17</v>
      </c>
      <c r="AK9" s="4"/>
      <c r="AL9" s="25"/>
      <c r="AM9" s="16"/>
      <c r="AN9" s="17"/>
      <c r="AO9" s="16"/>
      <c r="AP9" s="147">
        <f t="shared" si="4"/>
        <v>0</v>
      </c>
      <c r="AQ9" s="16"/>
      <c r="AR9" s="17"/>
      <c r="AS9" s="148">
        <f t="shared" si="5"/>
        <v>0</v>
      </c>
      <c r="AT9" s="149">
        <f t="shared" si="6"/>
        <v>0</v>
      </c>
    </row>
    <row r="10" spans="1:46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2.54</v>
      </c>
      <c r="J10" s="3">
        <f t="shared" si="0"/>
        <v>342900</v>
      </c>
      <c r="K10" s="109"/>
      <c r="L10" s="215">
        <f t="shared" si="1"/>
        <v>192857.14285714287</v>
      </c>
      <c r="M10" s="4"/>
      <c r="N10" s="150">
        <v>5</v>
      </c>
      <c r="O10" s="15" t="s">
        <v>83</v>
      </c>
      <c r="P10" s="16" t="s">
        <v>63</v>
      </c>
      <c r="Q10" s="17">
        <v>140000</v>
      </c>
      <c r="R10" s="16">
        <v>0.7</v>
      </c>
      <c r="S10" s="217">
        <f t="shared" si="2"/>
        <v>98000</v>
      </c>
      <c r="T10" s="117"/>
      <c r="U10" s="215">
        <f t="shared" si="3"/>
        <v>200000</v>
      </c>
      <c r="V10" s="127"/>
      <c r="W10" s="151"/>
      <c r="X10" s="152">
        <v>3</v>
      </c>
      <c r="Y10" s="152" t="str">
        <f t="shared" si="7"/>
        <v>냉)낙지150-200</v>
      </c>
      <c r="Z10" s="155">
        <f t="shared" si="8"/>
        <v>96000</v>
      </c>
      <c r="AA10" s="152"/>
      <c r="AB10" s="153"/>
      <c r="AC10" s="150">
        <v>3</v>
      </c>
      <c r="AD10" s="157" t="str">
        <f t="shared" si="9"/>
        <v>냉)낙지150-200</v>
      </c>
      <c r="AE10" s="158">
        <f>IFERROR(VLOOKUP(AD10,이월!$W$8:$X$69,2,0),0)</f>
        <v>0</v>
      </c>
      <c r="AF10" s="158">
        <f>IFERROR(VLOOKUP(AD10,$K$51:$L$85,2,0),0)</f>
        <v>0</v>
      </c>
      <c r="AG10" s="159">
        <f>AE10+AF10-J8</f>
        <v>-96000</v>
      </c>
      <c r="AH10" s="160">
        <f>IFERROR((K8-H8)/K8,0)</f>
        <v>0</v>
      </c>
      <c r="AI10" s="158">
        <f t="shared" si="10"/>
        <v>-96000</v>
      </c>
      <c r="AJ10" s="161">
        <f>IFERROR(AG10/H8,0)</f>
        <v>-2</v>
      </c>
      <c r="AK10" s="4"/>
      <c r="AL10" s="25"/>
      <c r="AM10" s="16"/>
      <c r="AN10" s="17"/>
      <c r="AO10" s="16"/>
      <c r="AP10" s="147">
        <f t="shared" si="4"/>
        <v>0</v>
      </c>
      <c r="AQ10" s="16"/>
      <c r="AR10" s="17"/>
      <c r="AS10" s="148">
        <f t="shared" si="5"/>
        <v>0</v>
      </c>
      <c r="AT10" s="149">
        <f t="shared" si="6"/>
        <v>0</v>
      </c>
    </row>
    <row r="11" spans="1:46" ht="22.5" customHeight="1">
      <c r="A11" s="121"/>
      <c r="B11" s="348" t="s">
        <v>84</v>
      </c>
      <c r="C11" s="349">
        <f>J34+S30</f>
        <v>5228260</v>
      </c>
      <c r="D11" s="4"/>
      <c r="E11" s="150">
        <v>6</v>
      </c>
      <c r="F11" s="11" t="s">
        <v>85</v>
      </c>
      <c r="G11" s="12" t="s">
        <v>86</v>
      </c>
      <c r="H11" s="13">
        <v>79000</v>
      </c>
      <c r="I11" s="12">
        <v>2</v>
      </c>
      <c r="J11" s="3">
        <f t="shared" si="0"/>
        <v>158000</v>
      </c>
      <c r="K11" s="109"/>
      <c r="L11" s="215">
        <f t="shared" si="1"/>
        <v>112857.14285714287</v>
      </c>
      <c r="M11" s="4"/>
      <c r="N11" s="150">
        <v>6</v>
      </c>
      <c r="O11" s="15" t="s">
        <v>87</v>
      </c>
      <c r="P11" s="16"/>
      <c r="Q11" s="17">
        <v>26000</v>
      </c>
      <c r="R11" s="16">
        <v>0.4</v>
      </c>
      <c r="S11" s="217">
        <f t="shared" si="2"/>
        <v>10400</v>
      </c>
      <c r="T11" s="109"/>
      <c r="U11" s="215">
        <f t="shared" si="3"/>
        <v>37142.857142857145</v>
      </c>
      <c r="V11" s="127"/>
      <c r="W11" s="151"/>
      <c r="X11" s="152">
        <v>4</v>
      </c>
      <c r="Y11" s="152" t="str">
        <f>F9&amp;G9</f>
        <v>냉)동태포15팩</v>
      </c>
      <c r="Z11" s="155">
        <f>J9</f>
        <v>28500</v>
      </c>
      <c r="AA11" s="152"/>
      <c r="AB11" s="153"/>
      <c r="AC11" s="150">
        <v>4</v>
      </c>
      <c r="AD11" s="157" t="str">
        <f>F9&amp;G9</f>
        <v>냉)동태포15팩</v>
      </c>
      <c r="AE11" s="158">
        <f>IFERROR(VLOOKUP(AD11,이월!$W$8:$X$69,2,0),0)</f>
        <v>0</v>
      </c>
      <c r="AF11" s="158">
        <f>IFERROR(VLOOKUP(AD11,$K$51:$L$85,2,0),0)</f>
        <v>0</v>
      </c>
      <c r="AG11" s="159">
        <f>AE11+AF11-J9</f>
        <v>-28500</v>
      </c>
      <c r="AH11" s="160">
        <f>IFERROR((K9-H9)/K9,0)</f>
        <v>0</v>
      </c>
      <c r="AI11" s="158">
        <f t="shared" si="10"/>
        <v>-28500</v>
      </c>
      <c r="AJ11" s="161">
        <f>IFERROR(AG11/H9,0)</f>
        <v>-1</v>
      </c>
      <c r="AK11" s="4"/>
      <c r="AL11" s="25"/>
      <c r="AM11" s="4"/>
      <c r="AN11" s="17"/>
      <c r="AO11" s="16"/>
      <c r="AP11" s="147">
        <f t="shared" si="4"/>
        <v>0</v>
      </c>
      <c r="AQ11" s="16"/>
      <c r="AR11" s="17"/>
      <c r="AS11" s="148">
        <f t="shared" si="5"/>
        <v>0</v>
      </c>
      <c r="AT11" s="149">
        <f t="shared" si="6"/>
        <v>0</v>
      </c>
    </row>
    <row r="12" spans="1:46" ht="22.5" customHeight="1">
      <c r="A12" s="121"/>
      <c r="B12" s="332"/>
      <c r="C12" s="334"/>
      <c r="D12" s="4"/>
      <c r="E12" s="150">
        <v>7</v>
      </c>
      <c r="F12" s="11" t="s">
        <v>88</v>
      </c>
      <c r="G12" s="12" t="s">
        <v>89</v>
      </c>
      <c r="H12" s="13">
        <v>29000</v>
      </c>
      <c r="I12" s="12">
        <v>3.39</v>
      </c>
      <c r="J12" s="3">
        <f t="shared" si="0"/>
        <v>98310</v>
      </c>
      <c r="K12" s="109"/>
      <c r="L12" s="215">
        <f t="shared" si="1"/>
        <v>41428.571428571435</v>
      </c>
      <c r="M12" s="4"/>
      <c r="N12" s="150">
        <v>7</v>
      </c>
      <c r="O12" s="15" t="s">
        <v>90</v>
      </c>
      <c r="P12" s="16" t="s">
        <v>91</v>
      </c>
      <c r="Q12" s="17">
        <v>10000</v>
      </c>
      <c r="R12" s="12">
        <v>29.4</v>
      </c>
      <c r="S12" s="217">
        <f t="shared" si="2"/>
        <v>294000</v>
      </c>
      <c r="T12" s="109"/>
      <c r="U12" s="215">
        <f t="shared" si="3"/>
        <v>14285.714285714286</v>
      </c>
      <c r="V12" s="127"/>
      <c r="W12" s="151"/>
      <c r="X12" s="152">
        <v>5</v>
      </c>
      <c r="Y12" s="152" t="str">
        <f>F10&amp;G10</f>
        <v>냉)선동제주갈치31-33</v>
      </c>
      <c r="Z12" s="155">
        <f>J10</f>
        <v>342900</v>
      </c>
      <c r="AA12" s="152"/>
      <c r="AB12" s="153"/>
      <c r="AC12" s="150">
        <v>5</v>
      </c>
      <c r="AD12" s="157" t="str">
        <f>F10&amp;G10</f>
        <v>냉)선동제주갈치31-33</v>
      </c>
      <c r="AE12" s="158">
        <f>IFERROR(VLOOKUP(AD12,이월!$W$8:$X$69,2,0),0)</f>
        <v>0</v>
      </c>
      <c r="AF12" s="158">
        <f>IFERROR(VLOOKUP(AD12,$K$51:$L$85,2,0),0)</f>
        <v>0</v>
      </c>
      <c r="AG12" s="159">
        <f>AE12+AF12-J10</f>
        <v>-342900</v>
      </c>
      <c r="AH12" s="160">
        <f>IFERROR((K10-H10)/K10,0)</f>
        <v>0</v>
      </c>
      <c r="AI12" s="158">
        <f t="shared" si="10"/>
        <v>-342900</v>
      </c>
      <c r="AJ12" s="161">
        <f>IFERROR(AG12/H10,0)</f>
        <v>-2.54</v>
      </c>
      <c r="AK12" s="4"/>
      <c r="AL12" s="25"/>
      <c r="AM12" s="16"/>
      <c r="AN12" s="17"/>
      <c r="AO12" s="16"/>
      <c r="AP12" s="147">
        <f>IFERROR(AN12/AO12,0)</f>
        <v>0</v>
      </c>
      <c r="AQ12" s="16"/>
      <c r="AR12" s="17"/>
      <c r="AS12" s="148">
        <f t="shared" si="5"/>
        <v>0</v>
      </c>
      <c r="AT12" s="149">
        <f t="shared" si="6"/>
        <v>0</v>
      </c>
    </row>
    <row r="13" spans="1:46" ht="22.5" customHeight="1">
      <c r="A13" s="121"/>
      <c r="B13" s="348" t="s">
        <v>92</v>
      </c>
      <c r="C13" s="349">
        <f>C7+C9-C11</f>
        <v>-5228260</v>
      </c>
      <c r="D13" s="4"/>
      <c r="E13" s="150">
        <v>8</v>
      </c>
      <c r="F13" s="11" t="s">
        <v>93</v>
      </c>
      <c r="G13" s="12" t="s">
        <v>94</v>
      </c>
      <c r="H13" s="13">
        <v>70000</v>
      </c>
      <c r="I13" s="12">
        <v>3</v>
      </c>
      <c r="J13" s="3">
        <f t="shared" si="0"/>
        <v>210000</v>
      </c>
      <c r="K13" s="109"/>
      <c r="L13" s="215">
        <f t="shared" si="1"/>
        <v>100000</v>
      </c>
      <c r="M13" s="4"/>
      <c r="N13" s="150">
        <v>8</v>
      </c>
      <c r="O13" s="15" t="s">
        <v>95</v>
      </c>
      <c r="P13" s="16"/>
      <c r="Q13" s="17">
        <v>38000</v>
      </c>
      <c r="R13" s="16">
        <v>1</v>
      </c>
      <c r="S13" s="217">
        <f t="shared" si="2"/>
        <v>38000</v>
      </c>
      <c r="T13" s="109"/>
      <c r="U13" s="215">
        <f t="shared" si="3"/>
        <v>54285.71428571429</v>
      </c>
      <c r="V13" s="127"/>
      <c r="W13" s="151"/>
      <c r="X13" s="152">
        <v>6</v>
      </c>
      <c r="Y13" s="152" t="str">
        <f t="shared" si="7"/>
        <v>냉)자반고등어10손대</v>
      </c>
      <c r="Z13" s="155">
        <f t="shared" si="8"/>
        <v>158000</v>
      </c>
      <c r="AA13" s="152"/>
      <c r="AB13" s="153"/>
      <c r="AC13" s="150">
        <v>6</v>
      </c>
      <c r="AD13" s="157" t="str">
        <f t="shared" si="9"/>
        <v>냉)자반고등어10손대</v>
      </c>
      <c r="AE13" s="158">
        <f>IFERROR(VLOOKUP(AD13,이월!$W$8:$X$69,2,0),0)</f>
        <v>0</v>
      </c>
      <c r="AF13" s="158">
        <f>IFERROR(VLOOKUP(AD13,$K$51:$L$85,2,0),0)</f>
        <v>0</v>
      </c>
      <c r="AG13" s="159">
        <f>AE13+AF13-J11</f>
        <v>-158000</v>
      </c>
      <c r="AH13" s="160">
        <f>IFERROR((K11-H11)/K11,0)</f>
        <v>0</v>
      </c>
      <c r="AI13" s="158">
        <f t="shared" si="10"/>
        <v>-158000</v>
      </c>
      <c r="AJ13" s="161">
        <f>IFERROR(AG13/H11,0)</f>
        <v>-2</v>
      </c>
      <c r="AK13" s="4"/>
      <c r="AL13" s="25"/>
      <c r="AM13" s="16"/>
      <c r="AN13" s="17"/>
      <c r="AO13" s="16"/>
      <c r="AP13" s="147">
        <f t="shared" si="4"/>
        <v>0</v>
      </c>
      <c r="AQ13" s="16"/>
      <c r="AR13" s="17"/>
      <c r="AS13" s="148">
        <f t="shared" si="5"/>
        <v>0</v>
      </c>
      <c r="AT13" s="149">
        <f t="shared" si="6"/>
        <v>0</v>
      </c>
    </row>
    <row r="14" spans="1:46" ht="22.5" customHeight="1">
      <c r="A14" s="121"/>
      <c r="B14" s="332"/>
      <c r="C14" s="334"/>
      <c r="D14" s="4"/>
      <c r="E14" s="150">
        <v>9</v>
      </c>
      <c r="F14" s="11" t="s">
        <v>96</v>
      </c>
      <c r="G14" s="12" t="s">
        <v>97</v>
      </c>
      <c r="H14" s="13">
        <v>35000</v>
      </c>
      <c r="I14" s="12">
        <v>3</v>
      </c>
      <c r="J14" s="3">
        <f t="shared" si="0"/>
        <v>105000</v>
      </c>
      <c r="K14" s="109"/>
      <c r="L14" s="215">
        <f t="shared" si="1"/>
        <v>50000</v>
      </c>
      <c r="M14" s="4"/>
      <c r="N14" s="150">
        <v>9</v>
      </c>
      <c r="O14" s="15" t="s">
        <v>98</v>
      </c>
      <c r="P14" s="16" t="s">
        <v>99</v>
      </c>
      <c r="Q14" s="17">
        <v>27000</v>
      </c>
      <c r="R14" s="12">
        <v>2</v>
      </c>
      <c r="S14" s="217">
        <f t="shared" si="2"/>
        <v>54000</v>
      </c>
      <c r="T14" s="109"/>
      <c r="U14" s="215">
        <f t="shared" si="3"/>
        <v>38571.428571428572</v>
      </c>
      <c r="V14" s="127"/>
      <c r="W14" s="151"/>
      <c r="X14" s="152">
        <v>7</v>
      </c>
      <c r="Y14" s="152" t="str">
        <f t="shared" si="7"/>
        <v>냉)참조기40-42</v>
      </c>
      <c r="Z14" s="155">
        <f t="shared" si="8"/>
        <v>98310</v>
      </c>
      <c r="AA14" s="152"/>
      <c r="AB14" s="153"/>
      <c r="AC14" s="150">
        <v>7</v>
      </c>
      <c r="AD14" s="157" t="str">
        <f t="shared" si="9"/>
        <v>냉)참조기40-42</v>
      </c>
      <c r="AE14" s="158">
        <f>IFERROR(VLOOKUP(AD14,이월!$W$8:$X$69,2,0),0)</f>
        <v>0</v>
      </c>
      <c r="AF14" s="158">
        <f>IFERROR(VLOOKUP(AD14,$K$51:$L$85,2,0),0)</f>
        <v>0</v>
      </c>
      <c r="AG14" s="159">
        <f>AE14+AF14-J12</f>
        <v>-98310</v>
      </c>
      <c r="AH14" s="160">
        <f>IFERROR((K12-H12)/K12,0)</f>
        <v>0</v>
      </c>
      <c r="AI14" s="158">
        <f t="shared" si="10"/>
        <v>-98310</v>
      </c>
      <c r="AJ14" s="161">
        <f>IFERROR(AG14/H12,0)</f>
        <v>-3.39</v>
      </c>
      <c r="AK14" s="4"/>
      <c r="AL14" s="25"/>
      <c r="AM14" s="16"/>
      <c r="AN14" s="17"/>
      <c r="AO14" s="16"/>
      <c r="AP14" s="147">
        <f t="shared" si="4"/>
        <v>0</v>
      </c>
      <c r="AQ14" s="16"/>
      <c r="AR14" s="17"/>
      <c r="AS14" s="148">
        <f t="shared" si="5"/>
        <v>0</v>
      </c>
      <c r="AT14" s="149">
        <f t="shared" si="6"/>
        <v>0</v>
      </c>
    </row>
    <row r="15" spans="1:46" ht="22.5" customHeight="1">
      <c r="A15" s="121"/>
      <c r="B15" s="348" t="s">
        <v>8</v>
      </c>
      <c r="C15" s="349">
        <f>C5-C13</f>
        <v>5228260</v>
      </c>
      <c r="D15" s="4"/>
      <c r="E15" s="150">
        <v>10</v>
      </c>
      <c r="F15" s="11" t="s">
        <v>100</v>
      </c>
      <c r="G15" s="106" t="s">
        <v>101</v>
      </c>
      <c r="H15" s="13">
        <v>184000</v>
      </c>
      <c r="I15" s="12">
        <v>1.0900000000000001</v>
      </c>
      <c r="J15" s="3">
        <f t="shared" si="0"/>
        <v>200560.00000000003</v>
      </c>
      <c r="K15" s="109"/>
      <c r="L15" s="215">
        <f t="shared" si="1"/>
        <v>262857.1428571429</v>
      </c>
      <c r="M15" s="4"/>
      <c r="N15" s="150">
        <v>10</v>
      </c>
      <c r="O15" s="15" t="s">
        <v>102</v>
      </c>
      <c r="P15" s="16" t="s">
        <v>80</v>
      </c>
      <c r="Q15" s="17">
        <v>45000</v>
      </c>
      <c r="R15" s="16">
        <v>1.66</v>
      </c>
      <c r="S15" s="217">
        <f t="shared" si="2"/>
        <v>74700</v>
      </c>
      <c r="T15" s="109"/>
      <c r="U15" s="215">
        <f t="shared" si="3"/>
        <v>64285.71428571429</v>
      </c>
      <c r="V15" s="127"/>
      <c r="W15" s="151"/>
      <c r="X15" s="152">
        <v>8</v>
      </c>
      <c r="Y15" s="152" t="str">
        <f t="shared" si="7"/>
        <v>냉)쭈꾸미100-150</v>
      </c>
      <c r="Z15" s="155">
        <f t="shared" si="8"/>
        <v>210000</v>
      </c>
      <c r="AA15" s="152"/>
      <c r="AB15" s="153"/>
      <c r="AC15" s="150">
        <v>8</v>
      </c>
      <c r="AD15" s="157" t="str">
        <f t="shared" si="9"/>
        <v>냉)쭈꾸미100-150</v>
      </c>
      <c r="AE15" s="158">
        <f>IFERROR(VLOOKUP(AD15,이월!$W$8:$X$69,2,0),0)</f>
        <v>0</v>
      </c>
      <c r="AF15" s="158">
        <f>IFERROR(VLOOKUP(AD15,$K$51:$L$85,2,0),0)</f>
        <v>0</v>
      </c>
      <c r="AG15" s="159">
        <f>AE15+AF15-J13</f>
        <v>-210000</v>
      </c>
      <c r="AH15" s="160">
        <f>IFERROR((K13-H13)/K13,0)</f>
        <v>0</v>
      </c>
      <c r="AI15" s="158">
        <f t="shared" si="10"/>
        <v>-210000</v>
      </c>
      <c r="AJ15" s="161">
        <f>IFERROR(AG15/H13,0)</f>
        <v>-3</v>
      </c>
      <c r="AK15" s="4"/>
      <c r="AL15" s="25"/>
      <c r="AM15" s="16"/>
      <c r="AN15" s="17"/>
      <c r="AO15" s="16"/>
      <c r="AP15" s="147">
        <f t="shared" si="4"/>
        <v>0</v>
      </c>
      <c r="AQ15" s="16"/>
      <c r="AR15" s="17"/>
      <c r="AS15" s="148">
        <f t="shared" si="5"/>
        <v>0</v>
      </c>
      <c r="AT15" s="149">
        <f t="shared" si="6"/>
        <v>0</v>
      </c>
    </row>
    <row r="16" spans="1:46" ht="22.5" customHeight="1">
      <c r="A16" s="121"/>
      <c r="B16" s="332"/>
      <c r="C16" s="334"/>
      <c r="D16" s="4"/>
      <c r="E16" s="150">
        <v>11</v>
      </c>
      <c r="F16" s="11" t="s">
        <v>103</v>
      </c>
      <c r="G16" s="12"/>
      <c r="H16" s="13">
        <v>46000</v>
      </c>
      <c r="I16" s="12">
        <v>2</v>
      </c>
      <c r="J16" s="3">
        <f t="shared" si="0"/>
        <v>92000</v>
      </c>
      <c r="K16" s="109"/>
      <c r="L16" s="215">
        <f t="shared" si="1"/>
        <v>65714.285714285725</v>
      </c>
      <c r="M16" s="4"/>
      <c r="N16" s="150">
        <v>11</v>
      </c>
      <c r="O16" s="15" t="s">
        <v>104</v>
      </c>
      <c r="P16" s="16" t="s">
        <v>105</v>
      </c>
      <c r="Q16" s="17">
        <v>19000</v>
      </c>
      <c r="R16" s="16">
        <v>1</v>
      </c>
      <c r="S16" s="217">
        <f t="shared" si="2"/>
        <v>19000</v>
      </c>
      <c r="T16" s="109"/>
      <c r="U16" s="215">
        <f t="shared" si="3"/>
        <v>27142.857142857145</v>
      </c>
      <c r="V16" s="127"/>
      <c r="W16" s="151"/>
      <c r="X16" s="152">
        <v>9</v>
      </c>
      <c r="Y16" s="152" t="str">
        <f t="shared" si="7"/>
        <v>냉)부세150-200A</v>
      </c>
      <c r="Z16" s="155">
        <f t="shared" si="8"/>
        <v>105000</v>
      </c>
      <c r="AA16" s="152"/>
      <c r="AB16" s="153"/>
      <c r="AC16" s="150">
        <v>9</v>
      </c>
      <c r="AD16" s="157" t="str">
        <f t="shared" si="9"/>
        <v>냉)부세150-200A</v>
      </c>
      <c r="AE16" s="158">
        <f>IFERROR(VLOOKUP(AD16,이월!$W$8:$X$69,2,0),0)</f>
        <v>0</v>
      </c>
      <c r="AF16" s="158">
        <f>IFERROR(VLOOKUP(AD16,$K$51:$L$85,2,0),0)</f>
        <v>0</v>
      </c>
      <c r="AG16" s="159">
        <f>AE16+AF16-J14</f>
        <v>-105000</v>
      </c>
      <c r="AH16" s="160">
        <f>IFERROR((K14-H14)/K14,0)</f>
        <v>0</v>
      </c>
      <c r="AI16" s="158">
        <f t="shared" si="10"/>
        <v>-105000</v>
      </c>
      <c r="AJ16" s="161">
        <f>IFERROR(AG16/H14,0)</f>
        <v>-3</v>
      </c>
      <c r="AK16" s="4"/>
      <c r="AL16" s="25"/>
      <c r="AM16" s="16"/>
      <c r="AN16" s="17"/>
      <c r="AO16" s="16"/>
      <c r="AP16" s="147">
        <f t="shared" si="4"/>
        <v>0</v>
      </c>
      <c r="AQ16" s="16"/>
      <c r="AR16" s="17"/>
      <c r="AS16" s="148">
        <f t="shared" si="5"/>
        <v>0</v>
      </c>
      <c r="AT16" s="149">
        <f t="shared" si="6"/>
        <v>0</v>
      </c>
    </row>
    <row r="17" spans="1:46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 t="s">
        <v>60</v>
      </c>
      <c r="G17" s="12" t="s">
        <v>106</v>
      </c>
      <c r="H17" s="13">
        <v>194000</v>
      </c>
      <c r="I17" s="12">
        <v>1.04</v>
      </c>
      <c r="J17" s="3">
        <f t="shared" si="0"/>
        <v>201760</v>
      </c>
      <c r="K17" s="109"/>
      <c r="L17" s="215">
        <f t="shared" si="1"/>
        <v>277142.85714285716</v>
      </c>
      <c r="M17" s="4"/>
      <c r="N17" s="150">
        <v>12</v>
      </c>
      <c r="O17" s="15" t="s">
        <v>107</v>
      </c>
      <c r="P17" s="16"/>
      <c r="Q17" s="17">
        <v>50000</v>
      </c>
      <c r="R17" s="16">
        <v>1.76</v>
      </c>
      <c r="S17" s="217">
        <f t="shared" si="2"/>
        <v>88000</v>
      </c>
      <c r="T17" s="109"/>
      <c r="U17" s="215">
        <f t="shared" si="3"/>
        <v>71428.571428571435</v>
      </c>
      <c r="V17" s="127"/>
      <c r="W17" s="151"/>
      <c r="X17" s="152">
        <v>10</v>
      </c>
      <c r="Y17" s="152" t="str">
        <f t="shared" si="7"/>
        <v>냉)흰다리새우20-30</v>
      </c>
      <c r="Z17" s="155">
        <f t="shared" si="8"/>
        <v>200560.00000000003</v>
      </c>
      <c r="AA17" s="152"/>
      <c r="AB17" s="153"/>
      <c r="AC17" s="150">
        <v>10</v>
      </c>
      <c r="AD17" s="157" t="str">
        <f t="shared" si="9"/>
        <v>냉)흰다리새우20-30</v>
      </c>
      <c r="AE17" s="158">
        <f>IFERROR(VLOOKUP(AD17,이월!$W$8:$X$69,2,0),0)</f>
        <v>0</v>
      </c>
      <c r="AF17" s="158">
        <f>IFERROR(VLOOKUP(AD17,$K$51:$L$85,2,0),0)</f>
        <v>0</v>
      </c>
      <c r="AG17" s="159">
        <f>AE17+AF17-J15</f>
        <v>-200560.00000000003</v>
      </c>
      <c r="AH17" s="160">
        <f>IFERROR((K15-H15)/K15,0)</f>
        <v>0</v>
      </c>
      <c r="AI17" s="158">
        <f t="shared" si="10"/>
        <v>-200560.00000000003</v>
      </c>
      <c r="AJ17" s="161">
        <f>IFERROR(AG17/H15,0)</f>
        <v>-1.0900000000000001</v>
      </c>
      <c r="AK17" s="4"/>
      <c r="AL17" s="25"/>
      <c r="AM17" s="16"/>
      <c r="AN17" s="17"/>
      <c r="AO17" s="16"/>
      <c r="AP17" s="147">
        <f t="shared" si="4"/>
        <v>0</v>
      </c>
      <c r="AQ17" s="16"/>
      <c r="AR17" s="17"/>
      <c r="AS17" s="148">
        <f t="shared" si="5"/>
        <v>0</v>
      </c>
      <c r="AT17" s="149">
        <f t="shared" si="6"/>
        <v>0</v>
      </c>
    </row>
    <row r="18" spans="1:46" ht="22.5" customHeight="1">
      <c r="A18" s="121"/>
      <c r="B18" s="332"/>
      <c r="C18" s="353"/>
      <c r="D18" s="4"/>
      <c r="E18" s="150">
        <v>13</v>
      </c>
      <c r="F18" s="11" t="s">
        <v>108</v>
      </c>
      <c r="G18" s="12" t="s">
        <v>109</v>
      </c>
      <c r="H18" s="13">
        <v>33000</v>
      </c>
      <c r="I18" s="12">
        <v>2</v>
      </c>
      <c r="J18" s="3">
        <f t="shared" si="0"/>
        <v>66000</v>
      </c>
      <c r="K18" s="109"/>
      <c r="L18" s="215">
        <f t="shared" si="1"/>
        <v>47142.857142857145</v>
      </c>
      <c r="M18" s="4"/>
      <c r="N18" s="150">
        <v>13</v>
      </c>
      <c r="O18" s="15" t="s">
        <v>110</v>
      </c>
      <c r="P18" s="16" t="s">
        <v>111</v>
      </c>
      <c r="Q18" s="17">
        <v>50000</v>
      </c>
      <c r="R18" s="16">
        <v>1.57</v>
      </c>
      <c r="S18" s="217">
        <f t="shared" si="2"/>
        <v>78500</v>
      </c>
      <c r="T18" s="109"/>
      <c r="U18" s="215">
        <f t="shared" si="3"/>
        <v>71428.571428571435</v>
      </c>
      <c r="V18" s="127"/>
      <c r="W18" s="151"/>
      <c r="X18" s="152">
        <v>11</v>
      </c>
      <c r="Y18" s="152" t="str">
        <f t="shared" si="7"/>
        <v>냉)꽁치</v>
      </c>
      <c r="Z18" s="155">
        <f t="shared" si="8"/>
        <v>92000</v>
      </c>
      <c r="AA18" s="152"/>
      <c r="AB18" s="153"/>
      <c r="AC18" s="150">
        <v>11</v>
      </c>
      <c r="AD18" s="157" t="str">
        <f t="shared" si="9"/>
        <v>냉)꽁치</v>
      </c>
      <c r="AE18" s="158">
        <f>IFERROR(VLOOKUP(AD18,이월!$W$8:$X$69,2,0),0)</f>
        <v>0</v>
      </c>
      <c r="AF18" s="158">
        <f>IFERROR(VLOOKUP(AD18,$K$51:$L$85,2,0),0)</f>
        <v>0</v>
      </c>
      <c r="AG18" s="159">
        <f>AE18+AF18-J16</f>
        <v>-92000</v>
      </c>
      <c r="AH18" s="160">
        <f>IFERROR((K16-H16)/K16,0)</f>
        <v>0</v>
      </c>
      <c r="AI18" s="158">
        <f t="shared" si="10"/>
        <v>-92000</v>
      </c>
      <c r="AJ18" s="161">
        <f>IFERROR(AG18/H16,0)</f>
        <v>-2</v>
      </c>
      <c r="AK18" s="4"/>
      <c r="AL18" s="25"/>
      <c r="AM18" s="16"/>
      <c r="AN18" s="17"/>
      <c r="AO18" s="16"/>
      <c r="AP18" s="147">
        <f t="shared" si="4"/>
        <v>0</v>
      </c>
      <c r="AQ18" s="16"/>
      <c r="AR18" s="17"/>
      <c r="AS18" s="148">
        <f t="shared" si="5"/>
        <v>0</v>
      </c>
      <c r="AT18" s="149">
        <f t="shared" si="6"/>
        <v>0</v>
      </c>
    </row>
    <row r="19" spans="1:46" ht="22.5" customHeight="1">
      <c r="A19" s="121"/>
      <c r="B19" s="348" t="s">
        <v>11</v>
      </c>
      <c r="C19" s="349">
        <f>C15-C36</f>
        <v>5228260</v>
      </c>
      <c r="D19" s="4"/>
      <c r="E19" s="150">
        <v>14</v>
      </c>
      <c r="F19" s="11" t="s">
        <v>112</v>
      </c>
      <c r="G19" s="12" t="s">
        <v>113</v>
      </c>
      <c r="H19" s="13">
        <v>46000</v>
      </c>
      <c r="I19" s="12">
        <v>1</v>
      </c>
      <c r="J19" s="3">
        <f t="shared" si="0"/>
        <v>46000</v>
      </c>
      <c r="K19" s="109"/>
      <c r="L19" s="215">
        <f t="shared" si="1"/>
        <v>65714.285714285725</v>
      </c>
      <c r="M19" s="4"/>
      <c r="N19" s="150">
        <v>14</v>
      </c>
      <c r="O19" s="15" t="s">
        <v>98</v>
      </c>
      <c r="P19" s="16" t="s">
        <v>114</v>
      </c>
      <c r="Q19" s="17">
        <v>24000</v>
      </c>
      <c r="R19" s="16">
        <v>6</v>
      </c>
      <c r="S19" s="217">
        <f t="shared" si="2"/>
        <v>144000</v>
      </c>
      <c r="T19" s="109"/>
      <c r="U19" s="215">
        <f t="shared" si="3"/>
        <v>34285.71428571429</v>
      </c>
      <c r="V19" s="127"/>
      <c r="W19" s="151"/>
      <c r="X19" s="152">
        <v>12</v>
      </c>
      <c r="Y19" s="152" t="str">
        <f t="shared" si="7"/>
        <v>냉)포크오징어M</v>
      </c>
      <c r="Z19" s="155">
        <f t="shared" si="8"/>
        <v>201760</v>
      </c>
      <c r="AA19" s="152"/>
      <c r="AB19" s="153"/>
      <c r="AC19" s="150">
        <v>12</v>
      </c>
      <c r="AD19" s="157" t="str">
        <f t="shared" si="9"/>
        <v>냉)포크오징어M</v>
      </c>
      <c r="AE19" s="158">
        <f>IFERROR(VLOOKUP(AD19,이월!$W$8:$X$69,2,0),0)</f>
        <v>0</v>
      </c>
      <c r="AF19" s="158">
        <f>IFERROR(VLOOKUP(AD19,$K$51:$L$85,2,0),0)</f>
        <v>0</v>
      </c>
      <c r="AG19" s="159">
        <f>AE19+AF19-J17</f>
        <v>-201760</v>
      </c>
      <c r="AH19" s="160">
        <f>IFERROR((K17-H17)/K17,0)</f>
        <v>0</v>
      </c>
      <c r="AI19" s="158">
        <f t="shared" si="10"/>
        <v>-201760</v>
      </c>
      <c r="AJ19" s="161">
        <f>IFERROR(AG19/H17,0)</f>
        <v>-1.04</v>
      </c>
      <c r="AK19" s="4"/>
      <c r="AL19" s="25"/>
      <c r="AM19" s="16"/>
      <c r="AN19" s="17"/>
      <c r="AO19" s="16"/>
      <c r="AP19" s="147">
        <f t="shared" si="4"/>
        <v>0</v>
      </c>
      <c r="AQ19" s="16"/>
      <c r="AR19" s="17"/>
      <c r="AS19" s="148">
        <f t="shared" si="5"/>
        <v>0</v>
      </c>
      <c r="AT19" s="149">
        <f t="shared" si="6"/>
        <v>0</v>
      </c>
    </row>
    <row r="20" spans="1:46" ht="22.5" customHeight="1">
      <c r="A20" s="121"/>
      <c r="B20" s="354"/>
      <c r="C20" s="355"/>
      <c r="D20" s="4"/>
      <c r="E20" s="150">
        <v>15</v>
      </c>
      <c r="F20" s="11" t="s">
        <v>115</v>
      </c>
      <c r="G20" s="12" t="s">
        <v>116</v>
      </c>
      <c r="H20" s="13">
        <v>86000</v>
      </c>
      <c r="I20" s="12">
        <v>1</v>
      </c>
      <c r="J20" s="3">
        <f t="shared" si="0"/>
        <v>86000</v>
      </c>
      <c r="K20" s="109"/>
      <c r="L20" s="215">
        <f t="shared" si="1"/>
        <v>122857.14285714287</v>
      </c>
      <c r="M20" s="4"/>
      <c r="N20" s="150">
        <v>15</v>
      </c>
      <c r="O20" s="15" t="s">
        <v>117</v>
      </c>
      <c r="P20" s="16"/>
      <c r="Q20" s="17">
        <v>21000</v>
      </c>
      <c r="R20" s="16">
        <v>20</v>
      </c>
      <c r="S20" s="217">
        <f t="shared" si="2"/>
        <v>420000</v>
      </c>
      <c r="T20" s="109"/>
      <c r="U20" s="215">
        <f t="shared" si="3"/>
        <v>30000.000000000004</v>
      </c>
      <c r="V20" s="127"/>
      <c r="W20" s="151"/>
      <c r="X20" s="152">
        <v>13</v>
      </c>
      <c r="Y20" s="152" t="str">
        <f t="shared" si="7"/>
        <v>냉)갈치200-300</v>
      </c>
      <c r="Z20" s="155">
        <f t="shared" si="8"/>
        <v>66000</v>
      </c>
      <c r="AA20" s="152"/>
      <c r="AB20" s="153"/>
      <c r="AC20" s="150">
        <v>13</v>
      </c>
      <c r="AD20" s="157" t="str">
        <f t="shared" si="9"/>
        <v>냉)갈치200-300</v>
      </c>
      <c r="AE20" s="158">
        <f>IFERROR(VLOOKUP(AD20,이월!$W$8:$X$69,2,0),0)</f>
        <v>0</v>
      </c>
      <c r="AF20" s="158">
        <f>IFERROR(VLOOKUP(AD20,$K$51:$L$85,2,0),0)</f>
        <v>0</v>
      </c>
      <c r="AG20" s="159">
        <f>AE20+AF20-J18</f>
        <v>-66000</v>
      </c>
      <c r="AH20" s="160">
        <f>IFERROR((K18-H18)/K18,0)</f>
        <v>0</v>
      </c>
      <c r="AI20" s="158">
        <f t="shared" si="10"/>
        <v>-66000</v>
      </c>
      <c r="AJ20" s="161">
        <f>IFERROR(AG20/H18,0)</f>
        <v>-2</v>
      </c>
      <c r="AK20" s="4"/>
      <c r="AL20" s="25"/>
      <c r="AM20" s="16"/>
      <c r="AN20" s="17"/>
      <c r="AO20" s="16"/>
      <c r="AP20" s="147">
        <f t="shared" si="4"/>
        <v>0</v>
      </c>
      <c r="AQ20" s="16"/>
      <c r="AR20" s="17"/>
      <c r="AS20" s="148">
        <f t="shared" si="5"/>
        <v>0</v>
      </c>
      <c r="AT20" s="149">
        <f t="shared" si="6"/>
        <v>0</v>
      </c>
    </row>
    <row r="21" spans="1:46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 t="shared" si="1"/>
        <v/>
      </c>
      <c r="M21" s="4"/>
      <c r="N21" s="150">
        <v>16</v>
      </c>
      <c r="O21" s="11"/>
      <c r="P21" s="16"/>
      <c r="Q21" s="17"/>
      <c r="R21" s="12"/>
      <c r="S21" s="217">
        <f t="shared" si="2"/>
        <v>0</v>
      </c>
      <c r="T21" s="109"/>
      <c r="U21" s="215" t="str">
        <f t="shared" si="3"/>
        <v/>
      </c>
      <c r="V21" s="127"/>
      <c r="W21" s="151"/>
      <c r="X21" s="152">
        <v>14</v>
      </c>
      <c r="Y21" s="152" t="str">
        <f t="shared" si="7"/>
        <v>냉)동태4통</v>
      </c>
      <c r="Z21" s="155">
        <f t="shared" si="8"/>
        <v>46000</v>
      </c>
      <c r="AA21" s="152"/>
      <c r="AB21" s="153"/>
      <c r="AC21" s="150">
        <v>14</v>
      </c>
      <c r="AD21" s="157" t="str">
        <f t="shared" si="9"/>
        <v>냉)동태4통</v>
      </c>
      <c r="AE21" s="158">
        <f>IFERROR(VLOOKUP(AD21,이월!$W$8:$X$69,2,0),0)</f>
        <v>0</v>
      </c>
      <c r="AF21" s="158">
        <f>IFERROR(VLOOKUP(AD21,$K$51:$L$85,2,0),0)</f>
        <v>0</v>
      </c>
      <c r="AG21" s="159">
        <f>AE21+AF21-J19</f>
        <v>-46000</v>
      </c>
      <c r="AH21" s="160">
        <f>IFERROR((K19-H19)/K19,0)</f>
        <v>0</v>
      </c>
      <c r="AI21" s="158">
        <f t="shared" si="10"/>
        <v>-46000</v>
      </c>
      <c r="AJ21" s="161">
        <f>IFERROR(AG21/H19,0)</f>
        <v>-1</v>
      </c>
      <c r="AK21" s="4"/>
      <c r="AL21" s="25"/>
      <c r="AM21" s="16"/>
      <c r="AN21" s="17"/>
      <c r="AO21" s="16"/>
      <c r="AP21" s="147">
        <f t="shared" si="4"/>
        <v>0</v>
      </c>
      <c r="AQ21" s="16"/>
      <c r="AR21" s="17"/>
      <c r="AS21" s="148">
        <f t="shared" si="5"/>
        <v>0</v>
      </c>
      <c r="AT21" s="149">
        <f t="shared" si="6"/>
        <v>0</v>
      </c>
    </row>
    <row r="22" spans="1:46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 t="shared" si="1"/>
        <v/>
      </c>
      <c r="M22" s="4"/>
      <c r="N22" s="150">
        <v>17</v>
      </c>
      <c r="O22" s="11"/>
      <c r="P22" s="16"/>
      <c r="Q22" s="17"/>
      <c r="R22" s="12"/>
      <c r="S22" s="217">
        <f t="shared" si="2"/>
        <v>0</v>
      </c>
      <c r="T22" s="109"/>
      <c r="U22" s="215" t="str">
        <f t="shared" si="3"/>
        <v/>
      </c>
      <c r="V22" s="127"/>
      <c r="W22" s="151"/>
      <c r="X22" s="152">
        <v>15</v>
      </c>
      <c r="Y22" s="152" t="str">
        <f t="shared" si="7"/>
        <v>냉)임연수2L</v>
      </c>
      <c r="Z22" s="155">
        <f t="shared" si="8"/>
        <v>86000</v>
      </c>
      <c r="AA22" s="152"/>
      <c r="AB22" s="153"/>
      <c r="AC22" s="150">
        <v>15</v>
      </c>
      <c r="AD22" s="157" t="str">
        <f t="shared" si="9"/>
        <v>냉)임연수2L</v>
      </c>
      <c r="AE22" s="158">
        <f>IFERROR(VLOOKUP(AD22,이월!$W$8:$X$69,2,0),0)</f>
        <v>0</v>
      </c>
      <c r="AF22" s="158">
        <f>IFERROR(VLOOKUP(AD22,$K$51:$L$85,2,0),0)</f>
        <v>0</v>
      </c>
      <c r="AG22" s="159">
        <f>AE22+AF22-J20</f>
        <v>-86000</v>
      </c>
      <c r="AH22" s="160">
        <f>IFERROR((K20-H20)/K20,0)</f>
        <v>0</v>
      </c>
      <c r="AI22" s="158">
        <f t="shared" si="10"/>
        <v>-86000</v>
      </c>
      <c r="AJ22" s="161">
        <f>IFERROR(AG22/H20,0)</f>
        <v>-1</v>
      </c>
      <c r="AK22" s="4"/>
      <c r="AL22" s="25"/>
      <c r="AM22" s="16"/>
      <c r="AN22" s="17"/>
      <c r="AO22" s="16"/>
      <c r="AP22" s="147">
        <f t="shared" si="4"/>
        <v>0</v>
      </c>
      <c r="AQ22" s="16"/>
      <c r="AR22" s="17"/>
      <c r="AS22" s="148">
        <f t="shared" si="5"/>
        <v>0</v>
      </c>
      <c r="AT22" s="149">
        <f t="shared" si="6"/>
        <v>0</v>
      </c>
    </row>
    <row r="23" spans="1:46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 t="shared" si="1"/>
        <v/>
      </c>
      <c r="M23" s="4"/>
      <c r="N23" s="150">
        <v>18</v>
      </c>
      <c r="O23" s="11"/>
      <c r="P23" s="16"/>
      <c r="Q23" s="17"/>
      <c r="R23" s="12"/>
      <c r="S23" s="217">
        <f t="shared" si="2"/>
        <v>0</v>
      </c>
      <c r="T23" s="109"/>
      <c r="U23" s="215" t="str">
        <f t="shared" si="3"/>
        <v/>
      </c>
      <c r="V23" s="127"/>
      <c r="W23" s="151"/>
      <c r="X23" s="152">
        <v>16</v>
      </c>
      <c r="Y23" s="152" t="str">
        <f t="shared" si="7"/>
        <v/>
      </c>
      <c r="Z23" s="155">
        <f t="shared" si="8"/>
        <v>0</v>
      </c>
      <c r="AA23" s="152"/>
      <c r="AB23" s="153"/>
      <c r="AC23" s="150">
        <v>16</v>
      </c>
      <c r="AD23" s="157" t="str">
        <f t="shared" si="9"/>
        <v/>
      </c>
      <c r="AE23" s="158">
        <f>IFERROR(VLOOKUP(AD23,이월!$W$8:$X$69,2,0),0)</f>
        <v>0</v>
      </c>
      <c r="AF23" s="158">
        <f>IFERROR(VLOOKUP(AD23,$K$51:$L$85,2,0),0)</f>
        <v>0</v>
      </c>
      <c r="AG23" s="159">
        <f>AE23+AF23-J21</f>
        <v>0</v>
      </c>
      <c r="AH23" s="160">
        <f>IFERROR((K21-H21)/K21,0)</f>
        <v>0</v>
      </c>
      <c r="AI23" s="158">
        <f t="shared" si="10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4"/>
        <v>0</v>
      </c>
      <c r="AQ23" s="16"/>
      <c r="AR23" s="17"/>
      <c r="AS23" s="148">
        <f t="shared" si="5"/>
        <v>0</v>
      </c>
      <c r="AT23" s="149">
        <f t="shared" si="6"/>
        <v>0</v>
      </c>
    </row>
    <row r="24" spans="1:46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 t="shared" si="1"/>
        <v/>
      </c>
      <c r="M24" s="4"/>
      <c r="N24" s="150">
        <v>19</v>
      </c>
      <c r="O24" s="15"/>
      <c r="P24" s="12"/>
      <c r="Q24" s="13"/>
      <c r="R24" s="12"/>
      <c r="S24" s="217">
        <f t="shared" si="2"/>
        <v>0</v>
      </c>
      <c r="T24" s="109"/>
      <c r="U24" s="215" t="str">
        <f t="shared" si="3"/>
        <v/>
      </c>
      <c r="V24" s="127"/>
      <c r="W24" s="151"/>
      <c r="X24" s="152">
        <v>17</v>
      </c>
      <c r="Y24" s="152" t="str">
        <f t="shared" si="7"/>
        <v/>
      </c>
      <c r="Z24" s="155">
        <f t="shared" si="8"/>
        <v>0</v>
      </c>
      <c r="AA24" s="152"/>
      <c r="AB24" s="153"/>
      <c r="AC24" s="150">
        <v>17</v>
      </c>
      <c r="AD24" s="157" t="str">
        <f t="shared" si="9"/>
        <v/>
      </c>
      <c r="AE24" s="158">
        <f>IFERROR(VLOOKUP(AD24,이월!$W$8:$X$69,2,0),0)</f>
        <v>0</v>
      </c>
      <c r="AF24" s="158">
        <f>IFERROR(VLOOKUP(AD24,$K$51:$L$85,2,0),0)</f>
        <v>0</v>
      </c>
      <c r="AG24" s="159">
        <f>AE24+AF24-J22</f>
        <v>0</v>
      </c>
      <c r="AH24" s="160">
        <f>IFERROR((K22-H22)/K22,0)</f>
        <v>0</v>
      </c>
      <c r="AI24" s="158">
        <f t="shared" si="10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4"/>
        <v>0</v>
      </c>
      <c r="AQ24" s="16"/>
      <c r="AR24" s="17"/>
      <c r="AS24" s="148">
        <f t="shared" si="5"/>
        <v>0</v>
      </c>
      <c r="AT24" s="149">
        <f t="shared" si="6"/>
        <v>0</v>
      </c>
    </row>
    <row r="25" spans="1:46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 t="shared" si="1"/>
        <v/>
      </c>
      <c r="M25" s="4"/>
      <c r="N25" s="150">
        <v>20</v>
      </c>
      <c r="O25" s="15"/>
      <c r="P25" s="16"/>
      <c r="Q25" s="17"/>
      <c r="R25" s="12"/>
      <c r="S25" s="217">
        <f t="shared" si="2"/>
        <v>0</v>
      </c>
      <c r="T25" s="109"/>
      <c r="U25" s="215" t="str">
        <f t="shared" si="3"/>
        <v/>
      </c>
      <c r="V25" s="127"/>
      <c r="W25" s="151"/>
      <c r="X25" s="152">
        <v>18</v>
      </c>
      <c r="Y25" s="152" t="str">
        <f t="shared" si="7"/>
        <v/>
      </c>
      <c r="Z25" s="155">
        <f t="shared" si="8"/>
        <v>0</v>
      </c>
      <c r="AA25" s="152"/>
      <c r="AB25" s="153"/>
      <c r="AC25" s="150">
        <v>18</v>
      </c>
      <c r="AD25" s="157" t="str">
        <f t="shared" si="9"/>
        <v/>
      </c>
      <c r="AE25" s="158">
        <f>IFERROR(VLOOKUP(AD25,이월!$W$8:$X$69,2,0),0)</f>
        <v>0</v>
      </c>
      <c r="AF25" s="158">
        <f>IFERROR(VLOOKUP(AD25,$K$51:$L$85,2,0),0)</f>
        <v>0</v>
      </c>
      <c r="AG25" s="159">
        <f>AE25+AF25-J23</f>
        <v>0</v>
      </c>
      <c r="AH25" s="160">
        <f>IFERROR((K23-H23)/K23,0)</f>
        <v>0</v>
      </c>
      <c r="AI25" s="158">
        <f t="shared" si="10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4"/>
        <v>0</v>
      </c>
      <c r="AQ25" s="16"/>
      <c r="AR25" s="17"/>
      <c r="AS25" s="148">
        <f t="shared" si="5"/>
        <v>0</v>
      </c>
      <c r="AT25" s="149">
        <f t="shared" si="6"/>
        <v>0</v>
      </c>
    </row>
    <row r="26" spans="1:46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 t="shared" si="1"/>
        <v/>
      </c>
      <c r="M26" s="4"/>
      <c r="N26" s="150">
        <v>21</v>
      </c>
      <c r="O26" s="21"/>
      <c r="P26" s="16"/>
      <c r="Q26" s="17"/>
      <c r="R26" s="12"/>
      <c r="S26" s="217">
        <f t="shared" si="2"/>
        <v>0</v>
      </c>
      <c r="T26" s="109"/>
      <c r="U26" s="215" t="str">
        <f t="shared" si="3"/>
        <v/>
      </c>
      <c r="V26" s="127"/>
      <c r="W26" s="151"/>
      <c r="X26" s="152">
        <v>19</v>
      </c>
      <c r="Y26" s="152" t="str">
        <f t="shared" si="7"/>
        <v/>
      </c>
      <c r="Z26" s="155">
        <f t="shared" si="8"/>
        <v>0</v>
      </c>
      <c r="AA26" s="152"/>
      <c r="AB26" s="153"/>
      <c r="AC26" s="150">
        <v>19</v>
      </c>
      <c r="AD26" s="157" t="str">
        <f t="shared" si="9"/>
        <v/>
      </c>
      <c r="AE26" s="158">
        <f>IFERROR(VLOOKUP(AD26,이월!$W$8:$X$69,2,0),0)</f>
        <v>0</v>
      </c>
      <c r="AF26" s="158">
        <f>IFERROR(VLOOKUP(AD26,$K$51:$L$85,2,0),0)</f>
        <v>0</v>
      </c>
      <c r="AG26" s="159">
        <f>AE26+AF26-J24</f>
        <v>0</v>
      </c>
      <c r="AH26" s="160">
        <f>IFERROR((K24-H24)/K24,0)</f>
        <v>0</v>
      </c>
      <c r="AI26" s="158">
        <f t="shared" si="10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4"/>
        <v>0</v>
      </c>
      <c r="AQ26" s="24"/>
      <c r="AR26" s="50"/>
      <c r="AS26" s="167">
        <f t="shared" si="5"/>
        <v>0</v>
      </c>
      <c r="AT26" s="168">
        <f t="shared" si="6"/>
        <v>0</v>
      </c>
    </row>
    <row r="27" spans="1:46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 t="shared" si="1"/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9.1999999999999993</v>
      </c>
      <c r="S27" s="217">
        <f t="shared" si="2"/>
        <v>151800</v>
      </c>
      <c r="T27" s="109">
        <v>23000</v>
      </c>
      <c r="U27" s="215">
        <f t="shared" si="3"/>
        <v>23571.428571428572</v>
      </c>
      <c r="V27" s="127"/>
      <c r="W27" s="151"/>
      <c r="X27" s="152">
        <v>20</v>
      </c>
      <c r="Y27" s="152" t="str">
        <f t="shared" si="7"/>
        <v/>
      </c>
      <c r="Z27" s="155">
        <f t="shared" si="8"/>
        <v>0</v>
      </c>
      <c r="AA27" s="152"/>
      <c r="AB27" s="153"/>
      <c r="AC27" s="150">
        <v>20</v>
      </c>
      <c r="AD27" s="157" t="str">
        <f t="shared" si="9"/>
        <v/>
      </c>
      <c r="AE27" s="158">
        <f>IFERROR(VLOOKUP(AD27,이월!$W$8:$X$69,2,0),0)</f>
        <v>0</v>
      </c>
      <c r="AF27" s="158">
        <f>IFERROR(VLOOKUP(AD27,$K$51:$L$85,2,0),0)</f>
        <v>0</v>
      </c>
      <c r="AG27" s="159">
        <f>AE27+AF27-J25</f>
        <v>0</v>
      </c>
      <c r="AH27" s="160">
        <f>IFERROR((K25-H25)/K25,0)</f>
        <v>0</v>
      </c>
      <c r="AI27" s="158">
        <f t="shared" si="10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 t="shared" si="1"/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17">
        <f t="shared" si="2"/>
        <v>414000</v>
      </c>
      <c r="T28" s="109"/>
      <c r="U28" s="215">
        <f t="shared" si="3"/>
        <v>19714.285714285714</v>
      </c>
      <c r="V28" s="127"/>
      <c r="W28" s="151"/>
      <c r="X28" s="152">
        <v>21</v>
      </c>
      <c r="Y28" s="152" t="str">
        <f t="shared" si="7"/>
        <v/>
      </c>
      <c r="Z28" s="155">
        <f t="shared" si="8"/>
        <v>0</v>
      </c>
      <c r="AA28" s="152"/>
      <c r="AB28" s="153"/>
      <c r="AC28" s="150">
        <v>21</v>
      </c>
      <c r="AD28" s="157" t="str">
        <f t="shared" si="9"/>
        <v/>
      </c>
      <c r="AE28" s="158">
        <f>IFERROR(VLOOKUP(AD28,이월!$W$8:$X$69,2,0),0)</f>
        <v>0</v>
      </c>
      <c r="AF28" s="158">
        <f>IFERROR(VLOOKUP(AD28,$K$51:$L$85,2,0),0)</f>
        <v>0</v>
      </c>
      <c r="AG28" s="159">
        <f>AE28+AF28-J26</f>
        <v>0</v>
      </c>
      <c r="AH28" s="160">
        <f>IFERROR((K26-H26)/K26,0)</f>
        <v>0</v>
      </c>
      <c r="AI28" s="158">
        <f t="shared" si="10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</row>
    <row r="29" spans="1:46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 t="shared" si="1"/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0.7</v>
      </c>
      <c r="S29" s="217">
        <f t="shared" si="2"/>
        <v>125999.99999999999</v>
      </c>
      <c r="T29" s="110"/>
      <c r="U29" s="218">
        <f t="shared" si="3"/>
        <v>257142.85714285716</v>
      </c>
      <c r="V29" s="127"/>
      <c r="W29" s="151"/>
      <c r="X29" s="152">
        <v>22</v>
      </c>
      <c r="Y29" s="152" t="str">
        <f t="shared" si="7"/>
        <v/>
      </c>
      <c r="Z29" s="155">
        <f t="shared" si="8"/>
        <v>0</v>
      </c>
      <c r="AA29" s="152"/>
      <c r="AB29" s="153"/>
      <c r="AC29" s="150">
        <v>22</v>
      </c>
      <c r="AD29" s="157" t="str">
        <f t="shared" si="9"/>
        <v/>
      </c>
      <c r="AE29" s="158">
        <f>IFERROR(VLOOKUP(AD29,이월!$W$8:$X$69,2,0),0)</f>
        <v>0</v>
      </c>
      <c r="AF29" s="158">
        <f>IFERROR(VLOOKUP(AD29,$K$51:$L$85,2,0),0)</f>
        <v>0</v>
      </c>
      <c r="AG29" s="159">
        <f>AE29+AF29-J27</f>
        <v>0</v>
      </c>
      <c r="AH29" s="160">
        <f>IFERROR((K27-H27)/K27,0)</f>
        <v>0</v>
      </c>
      <c r="AI29" s="158">
        <f t="shared" si="10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</row>
    <row r="30" spans="1:46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 t="shared" si="1"/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3064130</v>
      </c>
      <c r="T30" s="321"/>
      <c r="U30" s="171"/>
      <c r="V30" s="127"/>
      <c r="W30" s="151"/>
      <c r="X30" s="152">
        <v>23</v>
      </c>
      <c r="Y30" s="152" t="str">
        <f t="shared" si="7"/>
        <v/>
      </c>
      <c r="Z30" s="155">
        <f t="shared" si="8"/>
        <v>0</v>
      </c>
      <c r="AA30" s="152"/>
      <c r="AB30" s="153"/>
      <c r="AC30" s="150">
        <v>23</v>
      </c>
      <c r="AD30" s="157" t="str">
        <f t="shared" si="9"/>
        <v/>
      </c>
      <c r="AE30" s="158">
        <f>IFERROR(VLOOKUP(AD30,이월!$W$8:$X$69,2,0),0)</f>
        <v>0</v>
      </c>
      <c r="AF30" s="158">
        <f>IFERROR(VLOOKUP(AD30,$K$51:$L$85,2,0),0)</f>
        <v>0</v>
      </c>
      <c r="AG30" s="159">
        <f>AE30+AF30-J28</f>
        <v>0</v>
      </c>
      <c r="AH30" s="160">
        <f>IFERROR((K28-H28)/K28,0)</f>
        <v>0</v>
      </c>
      <c r="AI30" s="158">
        <f t="shared" si="10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</row>
    <row r="31" spans="1:46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 t="shared" si="1"/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7"/>
        <v/>
      </c>
      <c r="Z31" s="155">
        <f t="shared" si="8"/>
        <v>0</v>
      </c>
      <c r="AA31" s="152"/>
      <c r="AB31" s="153"/>
      <c r="AC31" s="150">
        <v>24</v>
      </c>
      <c r="AD31" s="157" t="str">
        <f t="shared" si="9"/>
        <v/>
      </c>
      <c r="AE31" s="158">
        <f>IFERROR(VLOOKUP(AD31,이월!$W$8:$X$69,2,0),0)</f>
        <v>0</v>
      </c>
      <c r="AF31" s="158">
        <f>IFERROR(VLOOKUP(AD31,$K$51:$L$85,2,0),0)</f>
        <v>0</v>
      </c>
      <c r="AG31" s="159">
        <f>AE31+AF31-J29</f>
        <v>0</v>
      </c>
      <c r="AH31" s="160">
        <f>IFERROR((K29-H29)/K29,0)</f>
        <v>0</v>
      </c>
      <c r="AI31" s="158">
        <f t="shared" si="10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11">IFERROR(((AN31*AO31)+(AP31*AQ31))/(AO31+AQ31),0)</f>
        <v>0</v>
      </c>
      <c r="AS31" s="307"/>
      <c r="AT31" s="4"/>
    </row>
    <row r="32" spans="1:46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 t="shared" si="1"/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7"/>
        <v/>
      </c>
      <c r="Z32" s="155">
        <f t="shared" si="8"/>
        <v>0</v>
      </c>
      <c r="AA32" s="152"/>
      <c r="AB32" s="153"/>
      <c r="AC32" s="150">
        <v>25</v>
      </c>
      <c r="AD32" s="157" t="str">
        <f t="shared" si="9"/>
        <v/>
      </c>
      <c r="AE32" s="158">
        <f>IFERROR(VLOOKUP(AD32,이월!$W$8:$X$69,2,0),0)</f>
        <v>0</v>
      </c>
      <c r="AF32" s="158">
        <f>IFERROR(VLOOKUP(AD32,$K$51:$L$85,2,0),0)</f>
        <v>0</v>
      </c>
      <c r="AG32" s="159">
        <f>AE32+AF32-J30</f>
        <v>0</v>
      </c>
      <c r="AH32" s="160">
        <f>IFERROR((K30-H30)/K30,0)</f>
        <v>0</v>
      </c>
      <c r="AI32" s="158">
        <f t="shared" si="10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11"/>
        <v>0</v>
      </c>
      <c r="AS32" s="307"/>
      <c r="AT32" s="4"/>
    </row>
    <row r="33" spans="1:46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 t="shared" si="1"/>
        <v/>
      </c>
      <c r="M33" s="4"/>
      <c r="N33" s="172" t="s">
        <v>131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7"/>
        <v/>
      </c>
      <c r="Z33" s="155">
        <f t="shared" si="8"/>
        <v>0</v>
      </c>
      <c r="AA33" s="152"/>
      <c r="AB33" s="153"/>
      <c r="AC33" s="150">
        <v>26</v>
      </c>
      <c r="AD33" s="157" t="str">
        <f t="shared" si="9"/>
        <v/>
      </c>
      <c r="AE33" s="158">
        <f>IFERROR(VLOOKUP(AD33,이월!$W$8:$X$69,2,0),0)</f>
        <v>0</v>
      </c>
      <c r="AF33" s="158">
        <f>IFERROR(VLOOKUP(AD33,$K$51:$L$85,2,0),0)</f>
        <v>0</v>
      </c>
      <c r="AG33" s="159">
        <f>AE33+AF33-J31</f>
        <v>0</v>
      </c>
      <c r="AH33" s="160">
        <f>IFERROR((K31-H31)/K31,0)</f>
        <v>0</v>
      </c>
      <c r="AI33" s="158">
        <f t="shared" si="10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11"/>
        <v>0</v>
      </c>
      <c r="AS33" s="307"/>
      <c r="AT33" s="4"/>
    </row>
    <row r="34" spans="1:46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2164130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7"/>
        <v/>
      </c>
      <c r="Z34" s="155">
        <f t="shared" si="8"/>
        <v>0</v>
      </c>
      <c r="AA34" s="152"/>
      <c r="AB34" s="153"/>
      <c r="AC34" s="150">
        <v>27</v>
      </c>
      <c r="AD34" s="157" t="str">
        <f t="shared" si="9"/>
        <v/>
      </c>
      <c r="AE34" s="158">
        <f>IFERROR(VLOOKUP(AD34,이월!$W$8:$X$69,2,0),0)</f>
        <v>0</v>
      </c>
      <c r="AF34" s="158">
        <f>IFERROR(VLOOKUP(AD34,$K$51:$L$85,2,0),0)</f>
        <v>0</v>
      </c>
      <c r="AG34" s="159">
        <f>AE34+AF34-J32</f>
        <v>0</v>
      </c>
      <c r="AH34" s="160">
        <f>IFERROR((K32-H32)/K32,0)</f>
        <v>0</v>
      </c>
      <c r="AI34" s="158">
        <f t="shared" si="10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11"/>
        <v>0</v>
      </c>
      <c r="AS34" s="307"/>
      <c r="AT34" s="4"/>
    </row>
    <row r="35" spans="1:46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7"/>
        <v/>
      </c>
      <c r="Z35" s="155">
        <f t="shared" si="8"/>
        <v>0</v>
      </c>
      <c r="AA35" s="152"/>
      <c r="AB35" s="153"/>
      <c r="AC35" s="177">
        <v>28</v>
      </c>
      <c r="AD35" s="157" t="str">
        <f t="shared" si="9"/>
        <v/>
      </c>
      <c r="AE35" s="158">
        <f>IFERROR(VLOOKUP(AD35,이월!$W$8:$X$69,2,0),0)</f>
        <v>0</v>
      </c>
      <c r="AF35" s="158">
        <f>IFERROR(VLOOKUP(AD35,$K$51:$L$85,2,0),0)</f>
        <v>0</v>
      </c>
      <c r="AG35" s="159">
        <f>AE35+AF35-J33</f>
        <v>0</v>
      </c>
      <c r="AH35" s="160">
        <f>IFERROR((K33-H33)/K33,0)</f>
        <v>0</v>
      </c>
      <c r="AI35" s="158">
        <f t="shared" si="10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11"/>
        <v>0</v>
      </c>
      <c r="AS35" s="307"/>
      <c r="AT35" s="4"/>
    </row>
    <row r="36" spans="1:46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>O6&amp;P6</f>
        <v>전복10미</v>
      </c>
      <c r="Z36" s="155">
        <f>S6</f>
        <v>495300</v>
      </c>
      <c r="AA36" s="152"/>
      <c r="AB36" s="153"/>
      <c r="AC36" s="308" t="s">
        <v>33</v>
      </c>
      <c r="AD36" s="309"/>
      <c r="AE36" s="179">
        <f>SUM(AE8:AE35)</f>
        <v>0</v>
      </c>
      <c r="AF36" s="179">
        <f>SUM(AF8:AF35)</f>
        <v>0</v>
      </c>
      <c r="AG36" s="179">
        <f>SUM(AG8:AG35)</f>
        <v>-2164130</v>
      </c>
      <c r="AH36" s="180"/>
      <c r="AI36" s="179">
        <f>SUM(AI8:AI35)</f>
        <v>-2164130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11"/>
        <v>0</v>
      </c>
      <c r="AS36" s="311"/>
      <c r="AT36" s="4"/>
    </row>
    <row r="37" spans="1:46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>O7&amp;P7</f>
        <v>전복20미</v>
      </c>
      <c r="Z37" s="155">
        <f>S7</f>
        <v>390400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spans="1:46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>O8&amp;P8</f>
        <v>멍게</v>
      </c>
      <c r="Z38" s="155">
        <f>S8</f>
        <v>68750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</row>
    <row r="39" spans="1:46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>O9&amp;P9</f>
        <v>냉)초코오징어30미</v>
      </c>
      <c r="Z39" s="155">
        <f>S9</f>
        <v>99280</v>
      </c>
      <c r="AA39" s="152"/>
      <c r="AB39" s="153"/>
      <c r="AC39" s="156">
        <v>1</v>
      </c>
      <c r="AD39" s="157"/>
      <c r="AE39" s="158">
        <f>IFERROR(VLOOKUP(AD39,이월!$W$8:$X$69,2,0),0)</f>
        <v>0</v>
      </c>
      <c r="AF39" s="158">
        <f>IFERROR(VLOOKUP(AD39,$K$51:$L$85,2,0),0)</f>
        <v>0</v>
      </c>
      <c r="AG39" s="159">
        <f>AE39+AF39-S6</f>
        <v>-495300</v>
      </c>
      <c r="AH39" s="160">
        <f>IFERROR((T6-Q6)/T6,0)</f>
        <v>0</v>
      </c>
      <c r="AI39" s="158">
        <f>IFERROR(AG39/(1-AH39),0)</f>
        <v>-495300</v>
      </c>
      <c r="AJ39" s="161">
        <f>IFERROR(AG39/Q6,0)</f>
        <v>-2.54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</row>
    <row r="40" spans="1:46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>O10&amp;P10</f>
        <v>제주갈치10미</v>
      </c>
      <c r="Z40" s="155">
        <f>S10</f>
        <v>98000</v>
      </c>
      <c r="AA40" s="152"/>
      <c r="AB40" s="153"/>
      <c r="AC40" s="150">
        <v>2</v>
      </c>
      <c r="AD40" s="157" t="str">
        <f>O7&amp;P7</f>
        <v>전복20미</v>
      </c>
      <c r="AE40" s="158">
        <f>IFERROR(VLOOKUP(AD40,이월!$W$8:$X$69,2,0),0)</f>
        <v>0</v>
      </c>
      <c r="AF40" s="158">
        <f>IFERROR(VLOOKUP(AD40,$K$51:$L$85,2,0),0)</f>
        <v>0</v>
      </c>
      <c r="AG40" s="159">
        <f>AE40+AF40-S7</f>
        <v>-390400</v>
      </c>
      <c r="AH40" s="160">
        <f>IFERROR((T7-Q7)/T7,0)</f>
        <v>0</v>
      </c>
      <c r="AI40" s="158">
        <f t="shared" ref="AI40:AI62" si="12">IFERROR(AG40/(1-AH40),0)</f>
        <v>-390400</v>
      </c>
      <c r="AJ40" s="161">
        <f>IFERROR(AG40/Q7,0)</f>
        <v>-2.44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</row>
    <row r="41" spans="1:46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ref="Y41:Y59" si="13">O11&amp;P11</f>
        <v>도미</v>
      </c>
      <c r="Z41" s="155">
        <f t="shared" ref="Z41:Z59" si="14">S11</f>
        <v>10400</v>
      </c>
      <c r="AA41" s="152"/>
      <c r="AB41" s="153"/>
      <c r="AC41" s="150">
        <v>3</v>
      </c>
      <c r="AD41" s="157" t="str">
        <f>O8&amp;P8</f>
        <v>멍게</v>
      </c>
      <c r="AE41" s="158">
        <f>IFERROR(VLOOKUP(AD41,이월!$W$8:$X$69,2,0),0)</f>
        <v>0</v>
      </c>
      <c r="AF41" s="158">
        <f>IFERROR(VLOOKUP(AD41,$K$51:$L$85,2,0),0)</f>
        <v>0</v>
      </c>
      <c r="AG41" s="159">
        <f>AE41+AF41-S8</f>
        <v>-68750</v>
      </c>
      <c r="AH41" s="160">
        <f>IFERROR((T8-Q8)/T8,0)</f>
        <v>0</v>
      </c>
      <c r="AI41" s="158">
        <f t="shared" si="12"/>
        <v>-68750</v>
      </c>
      <c r="AJ41" s="161">
        <f>IFERROR(AG41/Q8,0)</f>
        <v>-27.5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</row>
    <row r="42" spans="1:46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>O12&amp;P12</f>
        <v>꽃게사게A</v>
      </c>
      <c r="Z42" s="155">
        <f t="shared" si="14"/>
        <v>294000</v>
      </c>
      <c r="AA42" s="152"/>
      <c r="AB42" s="153"/>
      <c r="AC42" s="150">
        <v>4</v>
      </c>
      <c r="AD42" s="157" t="str">
        <f>O9&amp;P9</f>
        <v>냉)초코오징어30미</v>
      </c>
      <c r="AE42" s="158">
        <f>IFERROR(VLOOKUP(AD42,이월!$W$8:$X$69,2,0),0)</f>
        <v>0</v>
      </c>
      <c r="AF42" s="158">
        <f>IFERROR(VLOOKUP(AD42,$K$51:$L$85,2,0),0)</f>
        <v>0</v>
      </c>
      <c r="AG42" s="159">
        <f>AE42+AF42-S9</f>
        <v>-99280</v>
      </c>
      <c r="AH42" s="160">
        <f>IFERROR((T9-Q9)/T9,0)</f>
        <v>0</v>
      </c>
      <c r="AI42" s="158">
        <f t="shared" si="12"/>
        <v>-99280</v>
      </c>
      <c r="AJ42" s="161">
        <f>IFERROR(AG42/Q9,0)</f>
        <v>-1.46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</row>
    <row r="43" spans="1:46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3"/>
        <v>바지락</v>
      </c>
      <c r="Z43" s="155">
        <f t="shared" si="14"/>
        <v>38000</v>
      </c>
      <c r="AA43" s="152"/>
      <c r="AB43" s="153"/>
      <c r="AC43" s="150">
        <v>5</v>
      </c>
      <c r="AD43" s="157" t="str">
        <f>O10&amp;P10</f>
        <v>제주갈치10미</v>
      </c>
      <c r="AE43" s="158">
        <f>IFERROR(VLOOKUP(AD43,이월!$W$8:$X$69,2,0),0)</f>
        <v>0</v>
      </c>
      <c r="AF43" s="158">
        <f>IFERROR(VLOOKUP(AD43,$K$51:$L$85,2,0),0)</f>
        <v>0</v>
      </c>
      <c r="AG43" s="159">
        <f>AE43+AF43-S10</f>
        <v>-98000</v>
      </c>
      <c r="AH43" s="160">
        <f>IFERROR((T10-Q10)/T10,0)</f>
        <v>0</v>
      </c>
      <c r="AI43" s="158">
        <f t="shared" si="12"/>
        <v>-98000</v>
      </c>
      <c r="AJ43" s="161">
        <f>IFERROR(AG43/Q10,0)</f>
        <v>-0.7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</row>
    <row r="44" spans="1:46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3"/>
        <v>낙지10미A</v>
      </c>
      <c r="Z44" s="155">
        <f t="shared" si="14"/>
        <v>54000</v>
      </c>
      <c r="AA44" s="152"/>
      <c r="AB44" s="153"/>
      <c r="AC44" s="150">
        <v>6</v>
      </c>
      <c r="AD44" s="157" t="str">
        <f t="shared" ref="AD44:AD62" si="17">O11&amp;P11</f>
        <v>도미</v>
      </c>
      <c r="AE44" s="158">
        <f>IFERROR(VLOOKUP(AD44,이월!$W$8:$X$69,2,0),0)</f>
        <v>0</v>
      </c>
      <c r="AF44" s="158">
        <f>IFERROR(VLOOKUP(AD44,$K$51:$L$85,2,0),0)</f>
        <v>0</v>
      </c>
      <c r="AG44" s="159">
        <f>AE44+AF44-S11</f>
        <v>-10400</v>
      </c>
      <c r="AH44" s="160">
        <f>IFERROR((T11-Q11)/T11,0)</f>
        <v>0</v>
      </c>
      <c r="AI44" s="158">
        <f t="shared" si="12"/>
        <v>-10400</v>
      </c>
      <c r="AJ44" s="161">
        <f>IFERROR(AG44/Q11,0)</f>
        <v>-0.4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</row>
    <row r="45" spans="1:46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>O15&amp;P15</f>
        <v>고등어30미</v>
      </c>
      <c r="Z45" s="155">
        <f t="shared" si="14"/>
        <v>74700</v>
      </c>
      <c r="AA45" s="152"/>
      <c r="AB45" s="153"/>
      <c r="AC45" s="150">
        <v>7</v>
      </c>
      <c r="AD45" s="157" t="str">
        <f>O12&amp;P12</f>
        <v>꽃게사게A</v>
      </c>
      <c r="AE45" s="158">
        <f>IFERROR(VLOOKUP(AD45,이월!$W$8:$X$69,2,0),0)</f>
        <v>0</v>
      </c>
      <c r="AF45" s="158">
        <f>IFERROR(VLOOKUP(AD45,$K$51:$L$85,2,0),0)</f>
        <v>0</v>
      </c>
      <c r="AG45" s="159">
        <f>AE45+AF45-S12</f>
        <v>-294000</v>
      </c>
      <c r="AH45" s="160">
        <f t="shared" ref="AH45:AH62" si="18">IFERROR((T12-Q12)/T12,0)</f>
        <v>0</v>
      </c>
      <c r="AI45" s="158">
        <f t="shared" si="12"/>
        <v>-294000</v>
      </c>
      <c r="AJ45" s="161">
        <f>IFERROR(AG45/Q12,0)</f>
        <v>-29.4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</row>
    <row r="46" spans="1:46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3"/>
        <v>대구4미B</v>
      </c>
      <c r="Z46" s="155">
        <f t="shared" si="14"/>
        <v>19000</v>
      </c>
      <c r="AA46" s="152"/>
      <c r="AB46" s="153"/>
      <c r="AC46" s="150">
        <v>8</v>
      </c>
      <c r="AD46" s="157" t="str">
        <f t="shared" si="17"/>
        <v>바지락</v>
      </c>
      <c r="AE46" s="158">
        <f>IFERROR(VLOOKUP(AD46,이월!$W$8:$X$69,2,0),0)</f>
        <v>0</v>
      </c>
      <c r="AF46" s="158">
        <f>IFERROR(VLOOKUP(AD46,$K$51:$L$85,2,0),0)</f>
        <v>0</v>
      </c>
      <c r="AG46" s="159">
        <f>AE46+AF46-S13</f>
        <v>-38000</v>
      </c>
      <c r="AH46" s="160">
        <f t="shared" si="18"/>
        <v>0</v>
      </c>
      <c r="AI46" s="158">
        <f t="shared" si="12"/>
        <v>-38000</v>
      </c>
      <c r="AJ46" s="161">
        <f>IFERROR(AG46/Q13,0)</f>
        <v>-1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</row>
    <row r="47" spans="1:46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3"/>
        <v>생합</v>
      </c>
      <c r="Z47" s="155">
        <f t="shared" si="14"/>
        <v>88000</v>
      </c>
      <c r="AA47" s="152"/>
      <c r="AB47" s="153"/>
      <c r="AC47" s="150">
        <v>9</v>
      </c>
      <c r="AD47" s="157" t="str">
        <f t="shared" si="17"/>
        <v>낙지10미A</v>
      </c>
      <c r="AE47" s="158">
        <f>IFERROR(VLOOKUP(AD47,이월!$W$8:$X$69,2,0),0)</f>
        <v>0</v>
      </c>
      <c r="AF47" s="158">
        <f>IFERROR(VLOOKUP(AD47,$K$51:$L$85,2,0),0)</f>
        <v>0</v>
      </c>
      <c r="AG47" s="159">
        <f>AE47+AF47-S14</f>
        <v>-54000</v>
      </c>
      <c r="AH47" s="160">
        <f t="shared" si="18"/>
        <v>0</v>
      </c>
      <c r="AI47" s="158">
        <f t="shared" si="12"/>
        <v>-54000</v>
      </c>
      <c r="AJ47" s="161">
        <f>IFERROR(AG47/Q14,0)</f>
        <v>-2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pans="1:46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3"/>
        <v>참소라소</v>
      </c>
      <c r="Z48" s="155">
        <f t="shared" si="14"/>
        <v>78500</v>
      </c>
      <c r="AA48" s="152"/>
      <c r="AB48" s="153"/>
      <c r="AC48" s="150">
        <v>10</v>
      </c>
      <c r="AD48" s="157" t="str">
        <f>O15&amp;P15</f>
        <v>고등어30미</v>
      </c>
      <c r="AE48" s="158">
        <f>IFERROR(VLOOKUP(AD48,이월!$W$8:$X$69,2,0),0)</f>
        <v>0</v>
      </c>
      <c r="AF48" s="158">
        <f>IFERROR(VLOOKUP(AD48,$K$51:$L$85,2,0),0)</f>
        <v>0</v>
      </c>
      <c r="AG48" s="159">
        <f>AE48+AF48-S15</f>
        <v>-74700</v>
      </c>
      <c r="AH48" s="160">
        <f>IFERROR((T15-Q15)/T15,0)</f>
        <v>0</v>
      </c>
      <c r="AI48" s="158">
        <f t="shared" si="12"/>
        <v>-74700</v>
      </c>
      <c r="AJ48" s="161">
        <f>IFERROR(AG48/Q15,0)</f>
        <v>-1.66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pans="1:46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3"/>
        <v>낙지10미B</v>
      </c>
      <c r="Z49" s="155">
        <f t="shared" si="14"/>
        <v>144000</v>
      </c>
      <c r="AA49" s="152"/>
      <c r="AB49" s="153"/>
      <c r="AC49" s="150">
        <v>11</v>
      </c>
      <c r="AD49" s="157" t="str">
        <f t="shared" si="17"/>
        <v>대구4미B</v>
      </c>
      <c r="AE49" s="158">
        <f>IFERROR(VLOOKUP(AD49,이월!$W$8:$X$69,2,0),0)</f>
        <v>0</v>
      </c>
      <c r="AF49" s="158">
        <f>IFERROR(VLOOKUP(AD49,$K$51:$L$85,2,0),0)</f>
        <v>0</v>
      </c>
      <c r="AG49" s="159">
        <f>AE49+AF49-S16</f>
        <v>-19000</v>
      </c>
      <c r="AH49" s="160">
        <f t="shared" si="18"/>
        <v>0</v>
      </c>
      <c r="AI49" s="158">
        <f t="shared" si="12"/>
        <v>-19000</v>
      </c>
      <c r="AJ49" s="161">
        <f>IFERROR(AG49/Q16,0)</f>
        <v>-1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3"/>
        <v>활문어</v>
      </c>
      <c r="Z50" s="155">
        <f t="shared" si="14"/>
        <v>420000</v>
      </c>
      <c r="AA50" s="152"/>
      <c r="AB50" s="153"/>
      <c r="AC50" s="150">
        <v>12</v>
      </c>
      <c r="AD50" s="157" t="str">
        <f t="shared" si="17"/>
        <v>생합</v>
      </c>
      <c r="AE50" s="158">
        <f>IFERROR(VLOOKUP(AD50,이월!$W$8:$X$69,2,0),0)</f>
        <v>0</v>
      </c>
      <c r="AF50" s="158">
        <f>IFERROR(VLOOKUP(AD50,$K$51:$L$85,2,0),0)</f>
        <v>0</v>
      </c>
      <c r="AG50" s="159">
        <f>AE50+AF50-S17</f>
        <v>-88000</v>
      </c>
      <c r="AH50" s="160">
        <f t="shared" si="18"/>
        <v>0</v>
      </c>
      <c r="AI50" s="158">
        <f t="shared" si="12"/>
        <v>-88000</v>
      </c>
      <c r="AJ50" s="161">
        <f>IFERROR(AG50/Q17,0)</f>
        <v>-1.76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pans="1:46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3"/>
        <v/>
      </c>
      <c r="Z51" s="155">
        <f t="shared" si="14"/>
        <v>0</v>
      </c>
      <c r="AA51" s="152"/>
      <c r="AB51" s="153"/>
      <c r="AC51" s="150">
        <v>13</v>
      </c>
      <c r="AD51" s="157" t="str">
        <f t="shared" si="17"/>
        <v>참소라소</v>
      </c>
      <c r="AE51" s="158">
        <f>IFERROR(VLOOKUP(AD51,이월!$W$8:$X$69,2,0),0)</f>
        <v>0</v>
      </c>
      <c r="AF51" s="158">
        <f>IFERROR(VLOOKUP(AD51,$K$51:$L$85,2,0),0)</f>
        <v>0</v>
      </c>
      <c r="AG51" s="159">
        <f>AE51+AF51-S18</f>
        <v>-78500</v>
      </c>
      <c r="AH51" s="160">
        <f t="shared" si="18"/>
        <v>0</v>
      </c>
      <c r="AI51" s="158">
        <f t="shared" si="12"/>
        <v>-78500</v>
      </c>
      <c r="AJ51" s="161">
        <f>IFERROR(AG51/Q18,0)</f>
        <v>-1.57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pans="1:46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9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3"/>
        <v/>
      </c>
      <c r="Z52" s="155">
        <f t="shared" si="14"/>
        <v>0</v>
      </c>
      <c r="AA52" s="152"/>
      <c r="AB52" s="153"/>
      <c r="AC52" s="150">
        <v>14</v>
      </c>
      <c r="AD52" s="157" t="str">
        <f t="shared" si="17"/>
        <v>낙지10미B</v>
      </c>
      <c r="AE52" s="158">
        <f>IFERROR(VLOOKUP(AD52,이월!$W$8:$X$69,2,0),0)</f>
        <v>0</v>
      </c>
      <c r="AF52" s="158">
        <f>IFERROR(VLOOKUP(AD52,$K$51:$L$85,2,0),0)</f>
        <v>0</v>
      </c>
      <c r="AG52" s="159">
        <f>AE52+AF52-S19</f>
        <v>-144000</v>
      </c>
      <c r="AH52" s="160">
        <f t="shared" si="18"/>
        <v>0</v>
      </c>
      <c r="AI52" s="158">
        <f t="shared" si="12"/>
        <v>-144000</v>
      </c>
      <c r="AJ52" s="161">
        <f>IFERROR(AG52/Q19,0)</f>
        <v>-6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pans="1:46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9"/>
        <v/>
      </c>
      <c r="L53" s="247">
        <f t="shared" ref="L53:L85" si="20">I53</f>
        <v>0</v>
      </c>
      <c r="V53" s="4"/>
      <c r="W53" s="151"/>
      <c r="X53" s="152">
        <v>18</v>
      </c>
      <c r="Y53" s="152" t="str">
        <f t="shared" si="13"/>
        <v/>
      </c>
      <c r="Z53" s="155">
        <f t="shared" si="14"/>
        <v>0</v>
      </c>
      <c r="AA53" s="152"/>
      <c r="AB53" s="153"/>
      <c r="AC53" s="150">
        <v>15</v>
      </c>
      <c r="AD53" s="157" t="str">
        <f t="shared" si="17"/>
        <v>활문어</v>
      </c>
      <c r="AE53" s="158">
        <f>IFERROR(VLOOKUP(AD53,이월!$W$8:$X$69,2,0),0)</f>
        <v>0</v>
      </c>
      <c r="AF53" s="158">
        <f>IFERROR(VLOOKUP(AD53,$K$51:$L$85,2,0),0)</f>
        <v>0</v>
      </c>
      <c r="AG53" s="159">
        <f>AE53+AF53-S20</f>
        <v>-420000</v>
      </c>
      <c r="AH53" s="160">
        <f t="shared" si="18"/>
        <v>0</v>
      </c>
      <c r="AI53" s="158">
        <f t="shared" si="12"/>
        <v>-420000</v>
      </c>
      <c r="AJ53" s="161">
        <f>IFERROR(AG53/Q20,0)</f>
        <v>-20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9"/>
        <v/>
      </c>
      <c r="L54" s="247">
        <f t="shared" si="20"/>
        <v>0</v>
      </c>
      <c r="V54" s="4"/>
      <c r="W54" s="151"/>
      <c r="X54" s="152">
        <v>19</v>
      </c>
      <c r="Y54" s="152" t="str">
        <f t="shared" si="13"/>
        <v/>
      </c>
      <c r="Z54" s="155">
        <f t="shared" si="14"/>
        <v>0</v>
      </c>
      <c r="AA54" s="152"/>
      <c r="AB54" s="153"/>
      <c r="AC54" s="150">
        <v>16</v>
      </c>
      <c r="AD54" s="157" t="str">
        <f t="shared" si="17"/>
        <v/>
      </c>
      <c r="AE54" s="158">
        <f>IFERROR(VLOOKUP(AD54,이월!$W$8:$X$69,2,0),0)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8"/>
        <v>0</v>
      </c>
      <c r="AI54" s="158">
        <f t="shared" si="12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1:46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9"/>
        <v/>
      </c>
      <c r="L55" s="247">
        <f t="shared" si="20"/>
        <v>0</v>
      </c>
      <c r="V55" s="4"/>
      <c r="W55" s="151"/>
      <c r="X55" s="152">
        <v>20</v>
      </c>
      <c r="Y55" s="152" t="str">
        <f t="shared" si="13"/>
        <v/>
      </c>
      <c r="Z55" s="155">
        <f t="shared" si="14"/>
        <v>0</v>
      </c>
      <c r="AA55" s="152"/>
      <c r="AB55" s="153"/>
      <c r="AC55" s="150">
        <v>17</v>
      </c>
      <c r="AD55" s="157" t="str">
        <f t="shared" si="17"/>
        <v/>
      </c>
      <c r="AE55" s="158">
        <f>IFERROR(VLOOKUP(AD55,이월!$W$8:$X$69,2,0),0)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8"/>
        <v>0</v>
      </c>
      <c r="AI55" s="158">
        <f t="shared" si="12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pans="1:46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9"/>
        <v/>
      </c>
      <c r="L56" s="247">
        <f t="shared" si="20"/>
        <v>0</v>
      </c>
      <c r="V56" s="4"/>
      <c r="W56" s="151"/>
      <c r="X56" s="152">
        <v>21</v>
      </c>
      <c r="Y56" s="152" t="str">
        <f t="shared" si="13"/>
        <v/>
      </c>
      <c r="Z56" s="155">
        <f t="shared" si="14"/>
        <v>0</v>
      </c>
      <c r="AA56" s="152"/>
      <c r="AB56" s="153"/>
      <c r="AC56" s="150">
        <v>18</v>
      </c>
      <c r="AD56" s="157" t="str">
        <f t="shared" si="17"/>
        <v/>
      </c>
      <c r="AE56" s="158">
        <f>IFERROR(VLOOKUP(AD56,이월!$W$8:$X$69,2,0),0)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8"/>
        <v>0</v>
      </c>
      <c r="AI56" s="158">
        <f t="shared" si="12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spans="1:46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9"/>
        <v/>
      </c>
      <c r="L57" s="247">
        <f t="shared" si="20"/>
        <v>0</v>
      </c>
      <c r="V57" s="4"/>
      <c r="W57" s="151"/>
      <c r="X57" s="152">
        <v>22</v>
      </c>
      <c r="Y57" s="152" t="str">
        <f t="shared" si="13"/>
        <v>냉)꽃게암A</v>
      </c>
      <c r="Z57" s="155">
        <f t="shared" si="14"/>
        <v>151800</v>
      </c>
      <c r="AA57" s="152"/>
      <c r="AB57" s="153"/>
      <c r="AC57" s="150">
        <v>19</v>
      </c>
      <c r="AD57" s="157" t="str">
        <f t="shared" si="17"/>
        <v/>
      </c>
      <c r="AE57" s="158">
        <f>IFERROR(VLOOKUP(AD57,이월!$W$8:$X$69,2,0),0)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8"/>
        <v>0</v>
      </c>
      <c r="AI57" s="158">
        <f t="shared" si="12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pans="1:46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9"/>
        <v/>
      </c>
      <c r="L58" s="247">
        <f t="shared" si="20"/>
        <v>0</v>
      </c>
      <c r="V58" s="4"/>
      <c r="W58" s="151"/>
      <c r="X58" s="152">
        <v>23</v>
      </c>
      <c r="Y58" s="152" t="str">
        <f t="shared" si="13"/>
        <v>냉)꽃게암</v>
      </c>
      <c r="Z58" s="155">
        <f t="shared" si="14"/>
        <v>414000</v>
      </c>
      <c r="AA58" s="152"/>
      <c r="AB58" s="153"/>
      <c r="AC58" s="150">
        <v>20</v>
      </c>
      <c r="AD58" s="157" t="str">
        <f t="shared" si="17"/>
        <v/>
      </c>
      <c r="AE58" s="158">
        <f>IFERROR(VLOOKUP(AD58,이월!$W$8:$X$69,2,0),0)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8"/>
        <v>0</v>
      </c>
      <c r="AI58" s="158">
        <f t="shared" si="12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pans="1:46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9"/>
        <v/>
      </c>
      <c r="L59" s="247">
        <f t="shared" si="20"/>
        <v>0</v>
      </c>
      <c r="V59" s="4"/>
      <c r="W59" s="151"/>
      <c r="X59" s="152">
        <v>24</v>
      </c>
      <c r="Y59" s="152" t="str">
        <f t="shared" si="13"/>
        <v>냉)전복15미</v>
      </c>
      <c r="Z59" s="155">
        <f t="shared" si="14"/>
        <v>125999.99999999999</v>
      </c>
      <c r="AA59" s="152"/>
      <c r="AB59" s="153"/>
      <c r="AC59" s="150">
        <v>21</v>
      </c>
      <c r="AD59" s="157" t="str">
        <f t="shared" si="17"/>
        <v/>
      </c>
      <c r="AE59" s="158">
        <f>IFERROR(VLOOKUP(AD59,이월!$W$8:$X$69,2,0),0)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8"/>
        <v>0</v>
      </c>
      <c r="AI59" s="158">
        <f t="shared" si="12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spans="1:46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9"/>
        <v/>
      </c>
      <c r="L60" s="247">
        <f t="shared" si="20"/>
        <v>0</v>
      </c>
      <c r="V60" s="4"/>
      <c r="W60" s="151"/>
      <c r="X60" s="152">
        <v>1</v>
      </c>
      <c r="Y60" s="152" t="str">
        <f t="shared" ref="Y60:Y69" si="21">F37&amp;G37</f>
        <v/>
      </c>
      <c r="Z60" s="152">
        <v>0</v>
      </c>
      <c r="AA60" s="152"/>
      <c r="AB60" s="153"/>
      <c r="AC60" s="150">
        <v>22</v>
      </c>
      <c r="AD60" s="157" t="str">
        <f t="shared" si="17"/>
        <v>냉)꽃게암A</v>
      </c>
      <c r="AE60" s="158">
        <f>IFERROR(VLOOKUP(AD60,이월!$W$8:$X$69,2,0),0)</f>
        <v>0</v>
      </c>
      <c r="AF60" s="158">
        <f>IFERROR(VLOOKUP(AD60,$K$51:$L$85,2,0),0)</f>
        <v>0</v>
      </c>
      <c r="AG60" s="159">
        <f>AE60+AF60-S27</f>
        <v>-151800</v>
      </c>
      <c r="AH60" s="160">
        <f t="shared" si="18"/>
        <v>0.28260869565217389</v>
      </c>
      <c r="AI60" s="158">
        <f t="shared" si="12"/>
        <v>-211599.99999999997</v>
      </c>
      <c r="AJ60" s="161">
        <f>IFERROR(AG60/Q27,0)</f>
        <v>-9.1999999999999993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spans="1:46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9"/>
        <v/>
      </c>
      <c r="L61" s="247">
        <f t="shared" si="20"/>
        <v>0</v>
      </c>
      <c r="V61" s="4"/>
      <c r="W61" s="151"/>
      <c r="X61" s="152">
        <v>2</v>
      </c>
      <c r="Y61" s="152" t="str">
        <f t="shared" si="21"/>
        <v/>
      </c>
      <c r="Z61" s="152">
        <v>0</v>
      </c>
      <c r="AA61" s="152"/>
      <c r="AB61" s="153"/>
      <c r="AC61" s="150">
        <v>23</v>
      </c>
      <c r="AD61" s="157" t="str">
        <f t="shared" si="17"/>
        <v>냉)꽃게암</v>
      </c>
      <c r="AE61" s="158">
        <f>IFERROR(VLOOKUP(AD61,이월!$W$8:$X$69,2,0),0)</f>
        <v>0</v>
      </c>
      <c r="AF61" s="158">
        <f>IFERROR(VLOOKUP(AD61,$K$51:$L$85,2,0),0)</f>
        <v>0</v>
      </c>
      <c r="AG61" s="159">
        <f>AE61+AF61-S28</f>
        <v>-414000</v>
      </c>
      <c r="AH61" s="160">
        <f t="shared" si="18"/>
        <v>0</v>
      </c>
      <c r="AI61" s="158">
        <f t="shared" si="12"/>
        <v>-414000</v>
      </c>
      <c r="AJ61" s="161">
        <f>IFERROR(AG61/Q28,0)</f>
        <v>-30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spans="1:46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9"/>
        <v/>
      </c>
      <c r="L62" s="247">
        <f t="shared" si="20"/>
        <v>0</v>
      </c>
      <c r="V62" s="4"/>
      <c r="W62" s="151"/>
      <c r="X62" s="152">
        <v>3</v>
      </c>
      <c r="Y62" s="152" t="str">
        <f t="shared" si="21"/>
        <v/>
      </c>
      <c r="Z62" s="152">
        <v>0</v>
      </c>
      <c r="AA62" s="152"/>
      <c r="AB62" s="153"/>
      <c r="AC62" s="177">
        <v>24</v>
      </c>
      <c r="AD62" s="157" t="str">
        <f t="shared" si="17"/>
        <v>냉)전복15미</v>
      </c>
      <c r="AE62" s="158">
        <f>IFERROR(VLOOKUP(AD62,이월!$W$8:$X$69,2,0),0)</f>
        <v>0</v>
      </c>
      <c r="AF62" s="158">
        <f>IFERROR(VLOOKUP(AD62,$K$51:$L$85,2,0),0)</f>
        <v>0</v>
      </c>
      <c r="AG62" s="159">
        <f>AE62+AF62-S29</f>
        <v>-125999.99999999999</v>
      </c>
      <c r="AH62" s="160">
        <f t="shared" si="18"/>
        <v>0</v>
      </c>
      <c r="AI62" s="158">
        <f t="shared" si="12"/>
        <v>-125999.99999999999</v>
      </c>
      <c r="AJ62" s="161">
        <f>IFERROR(AG62/Q29,0)</f>
        <v>-0.7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spans="1:46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9"/>
        <v/>
      </c>
      <c r="L63" s="247">
        <f t="shared" si="20"/>
        <v>0</v>
      </c>
      <c r="V63" s="4"/>
      <c r="W63" s="151"/>
      <c r="X63" s="152">
        <v>4</v>
      </c>
      <c r="Y63" s="152" t="str">
        <f t="shared" si="21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0</v>
      </c>
      <c r="AF63" s="197">
        <f>SUM(AF39:AF62)</f>
        <v>0</v>
      </c>
      <c r="AG63" s="197">
        <f>SUM(AG39:AG62)</f>
        <v>-3064130</v>
      </c>
      <c r="AH63" s="198"/>
      <c r="AI63" s="197">
        <f>SUM(AI39:AI62)</f>
        <v>-3123930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spans="1:46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9"/>
        <v/>
      </c>
      <c r="L64" s="247">
        <f t="shared" si="20"/>
        <v>0</v>
      </c>
      <c r="V64" s="4"/>
      <c r="W64" s="151"/>
      <c r="X64" s="152">
        <v>5</v>
      </c>
      <c r="Y64" s="152" t="str">
        <f t="shared" si="21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spans="1:46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9"/>
        <v/>
      </c>
      <c r="L65" s="247">
        <f t="shared" si="20"/>
        <v>0</v>
      </c>
      <c r="V65" s="4"/>
      <c r="W65" s="151"/>
      <c r="X65" s="152">
        <v>6</v>
      </c>
      <c r="Y65" s="152" t="str">
        <f t="shared" si="21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spans="1:46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9"/>
        <v/>
      </c>
      <c r="L66" s="247">
        <f t="shared" si="20"/>
        <v>0</v>
      </c>
      <c r="V66" s="4"/>
      <c r="W66" s="151"/>
      <c r="X66" s="152">
        <v>7</v>
      </c>
      <c r="Y66" s="152" t="str">
        <f t="shared" si="21"/>
        <v/>
      </c>
      <c r="Z66" s="152">
        <v>0</v>
      </c>
      <c r="AA66" s="152"/>
      <c r="AB66" s="153"/>
      <c r="AC66" s="156">
        <v>1</v>
      </c>
      <c r="AD66" s="157" t="str">
        <f t="shared" ref="AD66:AD75" si="22">F37&amp;G37</f>
        <v/>
      </c>
      <c r="AE66" s="158">
        <f>IFERROR(VLOOKUP(AD66,이월!$W$8:$X$69,2,0),0)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spans="1:46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9"/>
        <v/>
      </c>
      <c r="L67" s="247">
        <f t="shared" si="20"/>
        <v>0</v>
      </c>
      <c r="V67" s="4"/>
      <c r="W67" s="151"/>
      <c r="X67" s="152">
        <v>8</v>
      </c>
      <c r="Y67" s="152" t="str">
        <f t="shared" si="21"/>
        <v/>
      </c>
      <c r="Z67" s="152">
        <v>0</v>
      </c>
      <c r="AA67" s="152"/>
      <c r="AB67" s="153"/>
      <c r="AC67" s="150">
        <v>2</v>
      </c>
      <c r="AD67" s="157" t="str">
        <f t="shared" si="22"/>
        <v/>
      </c>
      <c r="AE67" s="158">
        <f>IFERROR(VLOOKUP(AD67,이월!$W$8:$X$69,2,0),0)</f>
        <v>0</v>
      </c>
      <c r="AF67" s="158">
        <f>IFERROR(VLOOKUP(AD67,$K$51:$L$85,2,0),0)</f>
        <v>0</v>
      </c>
      <c r="AG67" s="159">
        <f t="shared" ref="AG67:AG75" si="23">AE67+AF67</f>
        <v>0</v>
      </c>
      <c r="AH67" s="160">
        <f t="shared" ref="AH67:AH75" si="24">IFERROR((I38-H38)/I38,0)</f>
        <v>0</v>
      </c>
      <c r="AI67" s="158">
        <f t="shared" ref="AI67:AI75" si="25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spans="1:46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9"/>
        <v/>
      </c>
      <c r="L68" s="247">
        <f t="shared" si="20"/>
        <v>0</v>
      </c>
      <c r="V68" s="4"/>
      <c r="W68" s="151"/>
      <c r="X68" s="152">
        <v>9</v>
      </c>
      <c r="Y68" s="152" t="str">
        <f t="shared" si="21"/>
        <v/>
      </c>
      <c r="Z68" s="152">
        <v>0</v>
      </c>
      <c r="AA68" s="152"/>
      <c r="AB68" s="153"/>
      <c r="AC68" s="150">
        <v>3</v>
      </c>
      <c r="AD68" s="157" t="str">
        <f t="shared" si="22"/>
        <v/>
      </c>
      <c r="AE68" s="158">
        <f>IFERROR(VLOOKUP(AD68,이월!$W$8:$X$69,2,0),0)</f>
        <v>0</v>
      </c>
      <c r="AF68" s="158">
        <f>IFERROR(VLOOKUP(AD68,$K$51:$L$85,2,0),0)</f>
        <v>0</v>
      </c>
      <c r="AG68" s="159">
        <f t="shared" si="23"/>
        <v>0</v>
      </c>
      <c r="AH68" s="160">
        <f t="shared" si="24"/>
        <v>0</v>
      </c>
      <c r="AI68" s="158">
        <f t="shared" si="25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spans="1:46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9"/>
        <v/>
      </c>
      <c r="L69" s="247">
        <f t="shared" si="20"/>
        <v>0</v>
      </c>
      <c r="V69" s="4"/>
      <c r="W69" s="151"/>
      <c r="X69" s="152">
        <v>10</v>
      </c>
      <c r="Y69" s="152" t="str">
        <f t="shared" si="21"/>
        <v/>
      </c>
      <c r="Z69" s="152">
        <v>0</v>
      </c>
      <c r="AA69" s="152"/>
      <c r="AB69" s="153"/>
      <c r="AC69" s="150">
        <v>4</v>
      </c>
      <c r="AD69" s="157" t="str">
        <f t="shared" si="22"/>
        <v/>
      </c>
      <c r="AE69" s="158">
        <f>IFERROR(VLOOKUP(AD69,이월!$W$8:$X$69,2,0),0)</f>
        <v>0</v>
      </c>
      <c r="AF69" s="158">
        <f>IFERROR(VLOOKUP(AD69,$K$51:$L$85,2,0),0)</f>
        <v>0</v>
      </c>
      <c r="AG69" s="159">
        <f t="shared" si="23"/>
        <v>0</v>
      </c>
      <c r="AH69" s="160">
        <f t="shared" si="24"/>
        <v>0</v>
      </c>
      <c r="AI69" s="158">
        <f t="shared" si="25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spans="1:46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9"/>
        <v/>
      </c>
      <c r="L70" s="247">
        <f t="shared" si="20"/>
        <v>0</v>
      </c>
      <c r="V70" s="4"/>
      <c r="W70" s="151"/>
      <c r="X70" s="151"/>
      <c r="Y70" s="151" t="str">
        <f t="shared" ref="Y70:Y78" si="26">F68&amp;G68</f>
        <v/>
      </c>
      <c r="Z70" s="151"/>
      <c r="AA70" s="151"/>
      <c r="AB70" s="151"/>
      <c r="AC70" s="150">
        <v>5</v>
      </c>
      <c r="AD70" s="157" t="str">
        <f t="shared" si="22"/>
        <v/>
      </c>
      <c r="AE70" s="158">
        <f>IFERROR(VLOOKUP(AD70,이월!$W$8:$X$69,2,0),0)</f>
        <v>0</v>
      </c>
      <c r="AF70" s="158">
        <f>IFERROR(VLOOKUP(AD70,$K$51:$L$85,2,0),0)</f>
        <v>0</v>
      </c>
      <c r="AG70" s="159">
        <f t="shared" si="23"/>
        <v>0</v>
      </c>
      <c r="AH70" s="160">
        <f t="shared" si="24"/>
        <v>0</v>
      </c>
      <c r="AI70" s="158">
        <f t="shared" si="25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spans="1:46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9"/>
        <v/>
      </c>
      <c r="L71" s="247">
        <f t="shared" si="20"/>
        <v>0</v>
      </c>
      <c r="V71" s="4"/>
      <c r="W71" s="151"/>
      <c r="X71" s="151"/>
      <c r="Y71" s="151" t="str">
        <f t="shared" si="26"/>
        <v/>
      </c>
      <c r="Z71" s="151"/>
      <c r="AA71" s="151"/>
      <c r="AB71" s="151"/>
      <c r="AC71" s="150">
        <v>6</v>
      </c>
      <c r="AD71" s="157" t="str">
        <f t="shared" si="22"/>
        <v/>
      </c>
      <c r="AE71" s="158">
        <f>IFERROR(VLOOKUP(AD71,이월!$W$8:$X$69,2,0),0)</f>
        <v>0</v>
      </c>
      <c r="AF71" s="158">
        <f>IFERROR(VLOOKUP(AD71,$K$51:$L$85,2,0),0)</f>
        <v>0</v>
      </c>
      <c r="AG71" s="159">
        <f t="shared" si="23"/>
        <v>0</v>
      </c>
      <c r="AH71" s="160">
        <f t="shared" si="24"/>
        <v>0</v>
      </c>
      <c r="AI71" s="158">
        <f t="shared" si="25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spans="1:46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9"/>
        <v/>
      </c>
      <c r="L72" s="247">
        <f t="shared" si="20"/>
        <v>0</v>
      </c>
      <c r="V72" s="4"/>
      <c r="W72" s="151"/>
      <c r="X72" s="151"/>
      <c r="Y72" s="151" t="str">
        <f t="shared" si="26"/>
        <v/>
      </c>
      <c r="Z72" s="151"/>
      <c r="AA72" s="151"/>
      <c r="AB72" s="151"/>
      <c r="AC72" s="150">
        <v>7</v>
      </c>
      <c r="AD72" s="157" t="str">
        <f t="shared" si="22"/>
        <v/>
      </c>
      <c r="AE72" s="158">
        <f>IFERROR(VLOOKUP(AD72,이월!$W$8:$X$69,2,0),0)</f>
        <v>0</v>
      </c>
      <c r="AF72" s="158">
        <f>IFERROR(VLOOKUP(AD72,$K$51:$L$85,2,0),0)</f>
        <v>0</v>
      </c>
      <c r="AG72" s="159">
        <f t="shared" si="23"/>
        <v>0</v>
      </c>
      <c r="AH72" s="160">
        <f t="shared" si="24"/>
        <v>0</v>
      </c>
      <c r="AI72" s="158">
        <f t="shared" si="25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spans="1:46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9"/>
        <v/>
      </c>
      <c r="L73" s="247">
        <f t="shared" si="20"/>
        <v>0</v>
      </c>
      <c r="V73" s="4"/>
      <c r="W73" s="151"/>
      <c r="X73" s="151"/>
      <c r="Y73" s="151" t="str">
        <f t="shared" si="26"/>
        <v/>
      </c>
      <c r="Z73" s="151"/>
      <c r="AA73" s="151"/>
      <c r="AB73" s="151"/>
      <c r="AC73" s="150">
        <v>8</v>
      </c>
      <c r="AD73" s="157" t="str">
        <f t="shared" si="22"/>
        <v/>
      </c>
      <c r="AE73" s="158">
        <f>IFERROR(VLOOKUP(AD73,이월!$W$8:$X$69,2,0),0)</f>
        <v>0</v>
      </c>
      <c r="AF73" s="158">
        <f>IFERROR(VLOOKUP(AD73,$K$51:$L$85,2,0),0)</f>
        <v>0</v>
      </c>
      <c r="AG73" s="159">
        <f t="shared" si="23"/>
        <v>0</v>
      </c>
      <c r="AH73" s="160">
        <f t="shared" si="24"/>
        <v>0</v>
      </c>
      <c r="AI73" s="158">
        <f t="shared" si="25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spans="1:46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9"/>
        <v/>
      </c>
      <c r="L74" s="247">
        <f t="shared" si="20"/>
        <v>0</v>
      </c>
      <c r="V74" s="4"/>
      <c r="W74" s="151"/>
      <c r="X74" s="151"/>
      <c r="Y74" s="151" t="str">
        <f t="shared" si="26"/>
        <v/>
      </c>
      <c r="Z74" s="151"/>
      <c r="AA74" s="151"/>
      <c r="AB74" s="151"/>
      <c r="AC74" s="150">
        <v>9</v>
      </c>
      <c r="AD74" s="157" t="str">
        <f t="shared" si="22"/>
        <v/>
      </c>
      <c r="AE74" s="158">
        <f>IFERROR(VLOOKUP(AD74,이월!$W$8:$X$69,2,0),0)</f>
        <v>0</v>
      </c>
      <c r="AF74" s="158">
        <f>IFERROR(VLOOKUP(AD74,$K$51:$L$85,2,0),0)</f>
        <v>0</v>
      </c>
      <c r="AG74" s="159">
        <f t="shared" si="23"/>
        <v>0</v>
      </c>
      <c r="AH74" s="160">
        <f t="shared" si="24"/>
        <v>0</v>
      </c>
      <c r="AI74" s="158">
        <f t="shared" si="25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spans="1:46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9"/>
        <v/>
      </c>
      <c r="L75" s="247">
        <f t="shared" si="20"/>
        <v>0</v>
      </c>
      <c r="V75" s="4"/>
      <c r="W75" s="151"/>
      <c r="X75" s="151"/>
      <c r="Y75" s="151" t="str">
        <f t="shared" si="26"/>
        <v/>
      </c>
      <c r="Z75" s="151"/>
      <c r="AA75" s="151"/>
      <c r="AB75" s="151"/>
      <c r="AC75" s="177">
        <v>10</v>
      </c>
      <c r="AD75" s="157" t="str">
        <f t="shared" si="22"/>
        <v/>
      </c>
      <c r="AE75" s="158">
        <f>IFERROR(VLOOKUP(AD75,이월!$W$8:$X$69,2,0),0)</f>
        <v>0</v>
      </c>
      <c r="AF75" s="158">
        <f>IFERROR(VLOOKUP(AD75,$K$51:$L$85,2,0),0)</f>
        <v>0</v>
      </c>
      <c r="AG75" s="159">
        <f t="shared" si="23"/>
        <v>0</v>
      </c>
      <c r="AH75" s="160">
        <f t="shared" si="24"/>
        <v>0</v>
      </c>
      <c r="AI75" s="158">
        <f t="shared" si="25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spans="1:46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9"/>
        <v/>
      </c>
      <c r="L76" s="247">
        <f t="shared" si="20"/>
        <v>0</v>
      </c>
      <c r="V76" s="4"/>
      <c r="W76" s="151"/>
      <c r="X76" s="151"/>
      <c r="Y76" s="151" t="str">
        <f t="shared" si="26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spans="1:46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9"/>
        <v/>
      </c>
      <c r="L77" s="247">
        <f t="shared" si="20"/>
        <v>0</v>
      </c>
      <c r="V77" s="4"/>
      <c r="W77" s="151"/>
      <c r="X77" s="151"/>
      <c r="Y77" s="151" t="str">
        <f t="shared" si="26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spans="1:46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9"/>
        <v/>
      </c>
      <c r="L78" s="247">
        <f t="shared" si="20"/>
        <v>0</v>
      </c>
      <c r="V78" s="4"/>
      <c r="W78" s="151"/>
      <c r="X78" s="151"/>
      <c r="Y78" s="151" t="str">
        <f t="shared" si="26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spans="1:46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9"/>
        <v/>
      </c>
      <c r="L79" s="247">
        <f t="shared" si="20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spans="1:46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9"/>
        <v/>
      </c>
      <c r="L80" s="247">
        <f t="shared" si="20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spans="1:46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9"/>
        <v/>
      </c>
      <c r="L81" s="247">
        <f t="shared" si="20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spans="1:46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9"/>
        <v/>
      </c>
      <c r="L82" s="247">
        <f t="shared" si="20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spans="1:46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9"/>
        <v/>
      </c>
      <c r="L83" s="247">
        <f t="shared" si="20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spans="1:46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9"/>
        <v/>
      </c>
      <c r="L84" s="247">
        <f t="shared" si="20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spans="1:46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9"/>
        <v/>
      </c>
      <c r="L85" s="248">
        <f t="shared" si="20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pans="1:46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pans="1:46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spans="1:46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pans="1:46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pans="1:46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pans="1:46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pans="1:46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pans="1:46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pans="1:46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pans="1:46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spans="1:46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pans="1:46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pans="1:46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pans="1:46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spans="1:46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pans="1:46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pans="1:46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1:46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pans="1:46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pans="1:46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pans="1:46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pans="1:46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pans="1:46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spans="1:46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spans="1:46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spans="1:46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spans="1:46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spans="1:46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spans="1:46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spans="1:46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spans="1:46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</sheetData>
  <mergeCells count="109">
    <mergeCell ref="I45:J45"/>
    <mergeCell ref="I46:J46"/>
    <mergeCell ref="R39:S39"/>
    <mergeCell ref="I37:J37"/>
    <mergeCell ref="AC76:AD76"/>
    <mergeCell ref="AS39:AT39"/>
    <mergeCell ref="N40:T40"/>
    <mergeCell ref="AS40:AT46"/>
    <mergeCell ref="N41:T46"/>
    <mergeCell ref="AC63:AD63"/>
    <mergeCell ref="I39:J39"/>
    <mergeCell ref="R37:S37"/>
    <mergeCell ref="R38:S38"/>
    <mergeCell ref="I38:J38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AR34:AS34"/>
    <mergeCell ref="R35:S35"/>
    <mergeCell ref="AR35:AS35"/>
    <mergeCell ref="I36:J36"/>
    <mergeCell ref="R36:S36"/>
    <mergeCell ref="AC36:AD36"/>
    <mergeCell ref="AR36:AS36"/>
    <mergeCell ref="E35:J35"/>
    <mergeCell ref="E34:I34"/>
    <mergeCell ref="J34:K34"/>
    <mergeCell ref="R34:S34"/>
    <mergeCell ref="R33:S33"/>
    <mergeCell ref="AD2:AI2"/>
    <mergeCell ref="AQ4:AT4"/>
    <mergeCell ref="AE5:AF5"/>
    <mergeCell ref="AH5:AI5"/>
    <mergeCell ref="B7:B8"/>
    <mergeCell ref="C7:C8"/>
    <mergeCell ref="B5:B6"/>
    <mergeCell ref="C5:C6"/>
    <mergeCell ref="N4:T4"/>
    <mergeCell ref="AE4:AF4"/>
    <mergeCell ref="AH4:AI4"/>
    <mergeCell ref="AR29:AS29"/>
    <mergeCell ref="N30:R30"/>
    <mergeCell ref="S30:T30"/>
    <mergeCell ref="AR30:AS30"/>
    <mergeCell ref="B26:B27"/>
    <mergeCell ref="C26:C27"/>
    <mergeCell ref="AR31:AS31"/>
    <mergeCell ref="N32:T32"/>
    <mergeCell ref="AR32:AS32"/>
    <mergeCell ref="AR33:AS33"/>
    <mergeCell ref="B15:B16"/>
    <mergeCell ref="C15:C16"/>
    <mergeCell ref="B17:B18"/>
    <mergeCell ref="C17:C18"/>
    <mergeCell ref="B19:B20"/>
    <mergeCell ref="C19:C20"/>
    <mergeCell ref="I44:J44"/>
    <mergeCell ref="B39:B40"/>
    <mergeCell ref="C39:C40"/>
    <mergeCell ref="I40:J40"/>
    <mergeCell ref="I41:J41"/>
    <mergeCell ref="I42:J42"/>
    <mergeCell ref="I43:J43"/>
    <mergeCell ref="B25:C25"/>
    <mergeCell ref="B2:C2"/>
    <mergeCell ref="E4:K4"/>
    <mergeCell ref="G2:H2"/>
    <mergeCell ref="K2:T2"/>
    <mergeCell ref="B9:B10"/>
    <mergeCell ref="C9:C10"/>
    <mergeCell ref="B11:B12"/>
    <mergeCell ref="C11:C12"/>
    <mergeCell ref="B13:B14"/>
    <mergeCell ref="C13:C14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415" priority="4"/>
  </conditionalFormatting>
  <conditionalFormatting sqref="AE77:AF77">
    <cfRule type="cellIs" dxfId="414" priority="1" operator="lessThan">
      <formula>0</formula>
    </cfRule>
  </conditionalFormatting>
  <conditionalFormatting sqref="AG8:AG35 AG39:AG62 AG66:AG75">
    <cfRule type="cellIs" dxfId="413" priority="2" operator="lessThan">
      <formula>0</formula>
    </cfRule>
  </conditionalFormatting>
  <conditionalFormatting sqref="AH8:AH35">
    <cfRule type="cellIs" dxfId="412" priority="11" operator="equal">
      <formula>0</formula>
    </cfRule>
    <cfRule type="cellIs" dxfId="411" priority="12" operator="greaterThan">
      <formula>0.35</formula>
    </cfRule>
    <cfRule type="cellIs" dxfId="410" priority="13" operator="lessThan">
      <formula>0.25</formula>
    </cfRule>
  </conditionalFormatting>
  <conditionalFormatting sqref="AH39:AH62">
    <cfRule type="cellIs" dxfId="409" priority="8" operator="equal">
      <formula>0</formula>
    </cfRule>
    <cfRule type="cellIs" dxfId="408" priority="9" operator="greaterThan">
      <formula>0.35</formula>
    </cfRule>
    <cfRule type="cellIs" dxfId="407" priority="10" operator="lessThan">
      <formula>0.25</formula>
    </cfRule>
  </conditionalFormatting>
  <conditionalFormatting sqref="AH66:AH75">
    <cfRule type="cellIs" dxfId="406" priority="5" operator="equal">
      <formula>0</formula>
    </cfRule>
    <cfRule type="cellIs" dxfId="405" priority="6" operator="greaterThan">
      <formula>0.35</formula>
    </cfRule>
    <cfRule type="cellIs" dxfId="404" priority="7" operator="lessThan">
      <formula>0.25</formula>
    </cfRule>
  </conditionalFormatting>
  <conditionalFormatting sqref="AH4:AI5">
    <cfRule type="cellIs" dxfId="403" priority="3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DropDown="1" showInputMessage="1" showErrorMessage="1" xr:uid="{E5BC53CE-41E6-41C8-9A4E-F5FF6C37A9FE}">
          <x14:formula1>
            <xm:f>근무표!$AK$5:$AK$20</xm:f>
          </x14:formula1>
          <xm:sqref>B41:C46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E693-9B58-4038-824C-C891AB7B3E52}">
  <sheetPr>
    <pageSetUpPr fitToPage="1"/>
  </sheetPr>
  <dimension ref="A1:AT117"/>
  <sheetViews>
    <sheetView showGridLines="0" zoomScaleNormal="100" workbookViewId="0">
      <pane xSplit="3" topLeftCell="D1" activePane="topRight" state="frozen"/>
      <selection pane="topRight" activeCell="L25" sqref="L25"/>
      <selection activeCell="AM14" sqref="AM14"/>
    </sheetView>
  </sheetViews>
  <sheetFormatPr defaultColWidth="9"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bestFit="1" customWidth="1"/>
    <col min="6" max="6" width="15.875" bestFit="1" customWidth="1"/>
    <col min="7" max="7" width="12.25" customWidth="1"/>
    <col min="8" max="8" width="10.375" customWidth="1"/>
    <col min="9" max="9" width="7.125" bestFit="1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42" max="42" width="11.625" bestFit="1" customWidth="1"/>
    <col min="43" max="43" width="11" bestFit="1" customWidth="1"/>
    <col min="46" max="46" width="15.875" bestFit="1" customWidth="1"/>
    <col min="47" max="47" width="2.875" customWidth="1"/>
  </cols>
  <sheetData>
    <row r="1" spans="1:46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ht="42" customHeight="1">
      <c r="A2" s="121"/>
      <c r="B2" s="350" t="s">
        <v>152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 t="s">
        <v>153</v>
      </c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</row>
    <row r="3" spans="1:46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ht="20.25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4281755</v>
      </c>
      <c r="AF4" s="340"/>
      <c r="AG4" s="134" t="s">
        <v>43</v>
      </c>
      <c r="AH4" s="341">
        <f>C5-AE4-(SUM(R34:S38))</f>
        <v>24245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</row>
    <row r="5" spans="1:46" ht="22.5" customHeight="1">
      <c r="A5" s="121"/>
      <c r="B5" s="378" t="s">
        <v>5</v>
      </c>
      <c r="C5" s="379">
        <f>C22+C23+C24+C36</f>
        <v>4281000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0.2836909164583214</v>
      </c>
      <c r="AF5" s="335"/>
      <c r="AG5" s="141" t="s">
        <v>43</v>
      </c>
      <c r="AH5" s="336">
        <f>IFERROR(C17-AE5-((SUM(R34:S38))/C5),0)</f>
        <v>5.7134283209357819E-3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</row>
    <row r="6" spans="1:46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184000</v>
      </c>
      <c r="I6" s="6">
        <v>2</v>
      </c>
      <c r="J6" s="2">
        <f t="shared" ref="J6:J33" si="0">H6*I6</f>
        <v>368000</v>
      </c>
      <c r="K6" s="108">
        <v>255000</v>
      </c>
      <c r="L6" s="215">
        <f>IF(H6="","",H6/0.7)</f>
        <v>262857.1428571429</v>
      </c>
      <c r="M6" s="4"/>
      <c r="N6" s="146">
        <v>1</v>
      </c>
      <c r="O6" s="8" t="s">
        <v>62</v>
      </c>
      <c r="P6" s="9" t="s">
        <v>63</v>
      </c>
      <c r="Q6" s="10">
        <v>195000</v>
      </c>
      <c r="R6" s="9">
        <v>1.1200000000000001</v>
      </c>
      <c r="S6" s="216">
        <f>Q6*R6</f>
        <v>218400.00000000003</v>
      </c>
      <c r="T6" s="116">
        <v>270000</v>
      </c>
      <c r="U6" s="215">
        <f>IF(Q6="","",Q6/0.7)</f>
        <v>278571.42857142858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</row>
    <row r="7" spans="1:46" ht="22.5" customHeight="1">
      <c r="A7" s="121"/>
      <c r="B7" s="348" t="s">
        <v>64</v>
      </c>
      <c r="C7" s="375">
        <f>IF(C4="",I86,C4)</f>
        <v>3066500</v>
      </c>
      <c r="D7" s="4"/>
      <c r="E7" s="150">
        <v>2</v>
      </c>
      <c r="F7" s="11" t="s">
        <v>65</v>
      </c>
      <c r="G7" s="12" t="s">
        <v>66</v>
      </c>
      <c r="H7" s="13">
        <v>30000</v>
      </c>
      <c r="I7" s="12">
        <v>2.17</v>
      </c>
      <c r="J7" s="3">
        <f t="shared" si="0"/>
        <v>65100</v>
      </c>
      <c r="K7" s="109">
        <v>40000</v>
      </c>
      <c r="L7" s="215">
        <f t="shared" ref="L7:L33" si="1">IF(H7="","",H7/0.7)</f>
        <v>42857.142857142862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1.28</v>
      </c>
      <c r="S7" s="217">
        <f t="shared" ref="S7:S29" si="2">Q7*R7</f>
        <v>204800</v>
      </c>
      <c r="T7" s="113">
        <v>213000</v>
      </c>
      <c r="U7" s="215">
        <f t="shared" ref="U7:U29" si="3"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>IFERROR(AN7/AO7,0)</f>
        <v>0</v>
      </c>
      <c r="AQ7" s="16"/>
      <c r="AR7" s="17"/>
      <c r="AS7" s="148">
        <f t="shared" ref="AS7:AS26" si="4">IFERROR(((AR7-(AP7*AQ7))/AR7),0)</f>
        <v>0</v>
      </c>
      <c r="AT7" s="149">
        <f t="shared" ref="AT7:AT26" si="5">IFERROR((AR7/AQ7)*AO7,0)</f>
        <v>0</v>
      </c>
    </row>
    <row r="8" spans="1:46" ht="22.5" customHeight="1">
      <c r="A8" s="121"/>
      <c r="B8" s="332"/>
      <c r="C8" s="334"/>
      <c r="D8" s="4"/>
      <c r="E8" s="150">
        <v>3</v>
      </c>
      <c r="F8" s="11" t="s">
        <v>73</v>
      </c>
      <c r="G8" s="12" t="s">
        <v>74</v>
      </c>
      <c r="H8" s="13">
        <v>48000</v>
      </c>
      <c r="I8" s="12">
        <v>2</v>
      </c>
      <c r="J8" s="3">
        <f t="shared" si="0"/>
        <v>96000</v>
      </c>
      <c r="K8" s="109">
        <v>70000</v>
      </c>
      <c r="L8" s="215">
        <f t="shared" si="1"/>
        <v>68571.42857142858</v>
      </c>
      <c r="M8" s="4"/>
      <c r="N8" s="150">
        <v>3</v>
      </c>
      <c r="O8" s="15" t="s">
        <v>79</v>
      </c>
      <c r="P8" s="16" t="s">
        <v>80</v>
      </c>
      <c r="Q8" s="17">
        <v>68000</v>
      </c>
      <c r="R8" s="16">
        <v>1</v>
      </c>
      <c r="S8" s="217">
        <f t="shared" si="2"/>
        <v>68000</v>
      </c>
      <c r="T8" s="114">
        <v>90000</v>
      </c>
      <c r="U8" s="215">
        <f t="shared" si="3"/>
        <v>97142.857142857145</v>
      </c>
      <c r="V8" s="127"/>
      <c r="W8" s="151"/>
      <c r="X8" s="152">
        <v>1</v>
      </c>
      <c r="Y8" s="152" t="str">
        <f t="shared" ref="Y8:Y35" si="6">F6&amp;G6</f>
        <v>냉)포크오징어M2</v>
      </c>
      <c r="Z8" s="155">
        <f t="shared" ref="Z8:Z35" si="7">J6</f>
        <v>368000</v>
      </c>
      <c r="AA8" s="152"/>
      <c r="AB8" s="153"/>
      <c r="AC8" s="156">
        <v>1</v>
      </c>
      <c r="AD8" s="157" t="str">
        <f t="shared" ref="AD8:AD35" si="8">F6&amp;G6</f>
        <v>냉)포크오징어M2</v>
      </c>
      <c r="AE8" s="158">
        <f>IFERROR(VLOOKUP(AD8,이월!$Y$8:$Z$69,2,0),0)</f>
        <v>368000</v>
      </c>
      <c r="AF8" s="158">
        <f>IFERROR(VLOOKUP(AD8,$K$51:$L$85,2,0),0)</f>
        <v>0</v>
      </c>
      <c r="AG8" s="159">
        <f>AE8+AF8-J6</f>
        <v>0</v>
      </c>
      <c r="AH8" s="160">
        <f>IFERROR((K6-H6)/K6,0)</f>
        <v>0.27843137254901962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>IFERROR(AN8/AO8,0)</f>
        <v>0</v>
      </c>
      <c r="AQ8" s="16"/>
      <c r="AR8" s="17"/>
      <c r="AS8" s="148">
        <f t="shared" si="4"/>
        <v>0</v>
      </c>
      <c r="AT8" s="149">
        <f t="shared" si="5"/>
        <v>0</v>
      </c>
    </row>
    <row r="9" spans="1:46" ht="22.5" customHeight="1">
      <c r="A9" s="121"/>
      <c r="B9" s="348" t="s">
        <v>76</v>
      </c>
      <c r="C9" s="349">
        <f>이월!C11</f>
        <v>5228260</v>
      </c>
      <c r="D9" s="4"/>
      <c r="E9" s="150">
        <v>4</v>
      </c>
      <c r="F9" s="11" t="s">
        <v>77</v>
      </c>
      <c r="G9" s="12" t="s">
        <v>78</v>
      </c>
      <c r="H9" s="13">
        <v>28500</v>
      </c>
      <c r="I9" s="12">
        <v>0.86</v>
      </c>
      <c r="J9" s="3">
        <f t="shared" si="0"/>
        <v>24510</v>
      </c>
      <c r="K9" s="109">
        <v>38000</v>
      </c>
      <c r="L9" s="215">
        <f t="shared" si="1"/>
        <v>40714.285714285717</v>
      </c>
      <c r="M9" s="4"/>
      <c r="N9" s="150">
        <v>4</v>
      </c>
      <c r="O9" s="15" t="s">
        <v>83</v>
      </c>
      <c r="P9" s="16" t="s">
        <v>63</v>
      </c>
      <c r="Q9" s="17">
        <v>140000</v>
      </c>
      <c r="R9" s="16">
        <v>0.7</v>
      </c>
      <c r="S9" s="217">
        <f t="shared" si="2"/>
        <v>98000</v>
      </c>
      <c r="T9" s="115">
        <v>175000</v>
      </c>
      <c r="U9" s="215">
        <f t="shared" si="3"/>
        <v>200000</v>
      </c>
      <c r="V9" s="127"/>
      <c r="W9" s="151"/>
      <c r="X9" s="152">
        <v>2</v>
      </c>
      <c r="Y9" s="152" t="str">
        <f t="shared" si="6"/>
        <v>냉)꽃게숫200-300</v>
      </c>
      <c r="Z9" s="155">
        <f t="shared" si="7"/>
        <v>65100</v>
      </c>
      <c r="AA9" s="152"/>
      <c r="AB9" s="153"/>
      <c r="AC9" s="150">
        <v>2</v>
      </c>
      <c r="AD9" s="157" t="str">
        <f t="shared" si="8"/>
        <v>냉)꽃게숫200-300</v>
      </c>
      <c r="AE9" s="158">
        <f>IFERROR(VLOOKUP(AD9,이월!$Y$8:$Z$69,2,0),0)</f>
        <v>65100</v>
      </c>
      <c r="AF9" s="158">
        <f>IFERROR(VLOOKUP(AD9,$K$51:$L$85,2,0),0)</f>
        <v>0</v>
      </c>
      <c r="AG9" s="159">
        <f>AE9+AF9-J7</f>
        <v>0</v>
      </c>
      <c r="AH9" s="160">
        <f>IFERROR((K7-H7)/K7,0)</f>
        <v>0.25</v>
      </c>
      <c r="AI9" s="158">
        <f t="shared" ref="AI9:AI35" si="9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>IFERROR(AN9/AO9,0)</f>
        <v>0</v>
      </c>
      <c r="AQ9" s="16"/>
      <c r="AR9" s="17"/>
      <c r="AS9" s="148">
        <f t="shared" si="4"/>
        <v>0</v>
      </c>
      <c r="AT9" s="149">
        <f t="shared" si="5"/>
        <v>0</v>
      </c>
    </row>
    <row r="10" spans="1:46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5.81</v>
      </c>
      <c r="J10" s="3">
        <f t="shared" si="0"/>
        <v>784350</v>
      </c>
      <c r="K10" s="109">
        <v>187000</v>
      </c>
      <c r="L10" s="215">
        <f t="shared" si="1"/>
        <v>192857.14285714287</v>
      </c>
      <c r="M10" s="4"/>
      <c r="N10" s="150">
        <v>5</v>
      </c>
      <c r="O10" s="15" t="s">
        <v>154</v>
      </c>
      <c r="P10" s="16" t="s">
        <v>63</v>
      </c>
      <c r="Q10" s="17">
        <v>38000</v>
      </c>
      <c r="R10" s="16">
        <v>1.4</v>
      </c>
      <c r="S10" s="217">
        <f t="shared" si="2"/>
        <v>53200</v>
      </c>
      <c r="T10" s="117">
        <v>54000</v>
      </c>
      <c r="U10" s="215">
        <f t="shared" si="3"/>
        <v>54285.71428571429</v>
      </c>
      <c r="V10" s="127"/>
      <c r="W10" s="151"/>
      <c r="X10" s="152">
        <v>3</v>
      </c>
      <c r="Y10" s="152" t="str">
        <f t="shared" si="6"/>
        <v>냉)낙지150-200</v>
      </c>
      <c r="Z10" s="155">
        <f t="shared" si="7"/>
        <v>96000</v>
      </c>
      <c r="AA10" s="152"/>
      <c r="AB10" s="153"/>
      <c r="AC10" s="150">
        <v>3</v>
      </c>
      <c r="AD10" s="157" t="str">
        <f t="shared" si="8"/>
        <v>냉)낙지150-200</v>
      </c>
      <c r="AE10" s="158">
        <f>IFERROR(VLOOKUP(AD10,이월!$Y$8:$Z$69,2,0),0)</f>
        <v>96000</v>
      </c>
      <c r="AF10" s="158">
        <f>IFERROR(VLOOKUP(AD10,$K$51:$L$85,2,0),0)</f>
        <v>0</v>
      </c>
      <c r="AG10" s="159">
        <f>AE10+AF10-J8</f>
        <v>0</v>
      </c>
      <c r="AH10" s="160">
        <f>IFERROR((K8-H8)/K8,0)</f>
        <v>0.31428571428571428</v>
      </c>
      <c r="AI10" s="158">
        <f t="shared" si="9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>IFERROR(AN10/AO10,0)</f>
        <v>0</v>
      </c>
      <c r="AQ10" s="16"/>
      <c r="AR10" s="17"/>
      <c r="AS10" s="148">
        <f t="shared" si="4"/>
        <v>0</v>
      </c>
      <c r="AT10" s="149">
        <f t="shared" si="5"/>
        <v>0</v>
      </c>
    </row>
    <row r="11" spans="1:46" ht="22.5" customHeight="1">
      <c r="A11" s="121"/>
      <c r="B11" s="348" t="s">
        <v>84</v>
      </c>
      <c r="C11" s="349">
        <f>J34+S30</f>
        <v>5227700</v>
      </c>
      <c r="D11" s="4"/>
      <c r="E11" s="150">
        <v>6</v>
      </c>
      <c r="F11" s="11" t="s">
        <v>85</v>
      </c>
      <c r="G11" s="12" t="s">
        <v>86</v>
      </c>
      <c r="H11" s="13">
        <v>79000</v>
      </c>
      <c r="I11" s="12">
        <v>0.7</v>
      </c>
      <c r="J11" s="3">
        <f t="shared" si="0"/>
        <v>55300</v>
      </c>
      <c r="K11" s="109">
        <v>100000</v>
      </c>
      <c r="L11" s="215">
        <f t="shared" si="1"/>
        <v>112857.14285714287</v>
      </c>
      <c r="M11" s="4"/>
      <c r="N11" s="150">
        <v>6</v>
      </c>
      <c r="O11" s="15" t="s">
        <v>90</v>
      </c>
      <c r="P11" s="16" t="s">
        <v>91</v>
      </c>
      <c r="Q11" s="17">
        <v>10000</v>
      </c>
      <c r="R11" s="16">
        <v>29.4</v>
      </c>
      <c r="S11" s="217">
        <f t="shared" si="2"/>
        <v>294000</v>
      </c>
      <c r="T11" s="109">
        <v>15000</v>
      </c>
      <c r="U11" s="215">
        <f t="shared" si="3"/>
        <v>14285.714285714286</v>
      </c>
      <c r="V11" s="127"/>
      <c r="W11" s="151"/>
      <c r="X11" s="152">
        <v>4</v>
      </c>
      <c r="Y11" s="152" t="str">
        <f>F9&amp;G9</f>
        <v>냉)동태포15팩</v>
      </c>
      <c r="Z11" s="155">
        <f>J9</f>
        <v>24510</v>
      </c>
      <c r="AA11" s="152"/>
      <c r="AB11" s="153"/>
      <c r="AC11" s="150">
        <v>4</v>
      </c>
      <c r="AD11" s="157" t="str">
        <f>F9&amp;G9</f>
        <v>냉)동태포15팩</v>
      </c>
      <c r="AE11" s="158">
        <f>IFERROR(VLOOKUP(AD11,이월!$Y$8:$Z$69,2,0),0)</f>
        <v>28500</v>
      </c>
      <c r="AF11" s="158">
        <f>IFERROR(VLOOKUP(AD11,$K$51:$L$85,2,0),0)</f>
        <v>0</v>
      </c>
      <c r="AG11" s="159">
        <f>AE11+AF11-J9</f>
        <v>3990</v>
      </c>
      <c r="AH11" s="160">
        <f>IFERROR((K9-H9)/K9,0)</f>
        <v>0.25</v>
      </c>
      <c r="AI11" s="158">
        <f t="shared" si="9"/>
        <v>5320</v>
      </c>
      <c r="AJ11" s="161">
        <f>IFERROR(AG11/H9,0)</f>
        <v>0.14000000000000001</v>
      </c>
      <c r="AK11" s="4"/>
      <c r="AL11" s="25"/>
      <c r="AM11" s="4"/>
      <c r="AN11" s="17"/>
      <c r="AO11" s="16"/>
      <c r="AP11" s="147">
        <f>IFERROR(AN11/AO11,0)</f>
        <v>0</v>
      </c>
      <c r="AQ11" s="16"/>
      <c r="AR11" s="17"/>
      <c r="AS11" s="148">
        <f t="shared" si="4"/>
        <v>0</v>
      </c>
      <c r="AT11" s="149">
        <f t="shared" si="5"/>
        <v>0</v>
      </c>
    </row>
    <row r="12" spans="1:46" ht="22.5" customHeight="1">
      <c r="A12" s="121"/>
      <c r="B12" s="332"/>
      <c r="C12" s="334"/>
      <c r="D12" s="4"/>
      <c r="E12" s="150">
        <v>7</v>
      </c>
      <c r="F12" s="11" t="s">
        <v>88</v>
      </c>
      <c r="G12" s="12" t="s">
        <v>89</v>
      </c>
      <c r="H12" s="13">
        <v>29000</v>
      </c>
      <c r="I12" s="12">
        <v>12.17</v>
      </c>
      <c r="J12" s="3">
        <f t="shared" si="0"/>
        <v>352930</v>
      </c>
      <c r="K12" s="109">
        <v>40000</v>
      </c>
      <c r="L12" s="215">
        <f t="shared" si="1"/>
        <v>41428.571428571435</v>
      </c>
      <c r="M12" s="4"/>
      <c r="N12" s="150">
        <v>7</v>
      </c>
      <c r="O12" s="15" t="s">
        <v>102</v>
      </c>
      <c r="P12" s="16" t="s">
        <v>155</v>
      </c>
      <c r="Q12" s="17">
        <v>45000</v>
      </c>
      <c r="R12" s="12">
        <v>1</v>
      </c>
      <c r="S12" s="217">
        <f t="shared" si="2"/>
        <v>45000</v>
      </c>
      <c r="T12" s="109">
        <v>62500</v>
      </c>
      <c r="U12" s="215">
        <f t="shared" si="3"/>
        <v>64285.71428571429</v>
      </c>
      <c r="V12" s="127"/>
      <c r="W12" s="151"/>
      <c r="X12" s="152">
        <v>5</v>
      </c>
      <c r="Y12" s="152" t="str">
        <f>F10&amp;G10</f>
        <v>냉)선동제주갈치31-33</v>
      </c>
      <c r="Z12" s="155">
        <f>J10</f>
        <v>784350</v>
      </c>
      <c r="AA12" s="152"/>
      <c r="AB12" s="153"/>
      <c r="AC12" s="150">
        <v>5</v>
      </c>
      <c r="AD12" s="157" t="str">
        <f>F10&amp;G10</f>
        <v>냉)선동제주갈치31-33</v>
      </c>
      <c r="AE12" s="158">
        <f>IFERROR(VLOOKUP(AD12,이월!$Y$8:$Z$69,2,0),0)</f>
        <v>342900</v>
      </c>
      <c r="AF12" s="158">
        <f>IFERROR(VLOOKUP(AD12,$K$51:$L$85,2,0),0)</f>
        <v>675000</v>
      </c>
      <c r="AG12" s="159">
        <f>AE12+AF12-J10</f>
        <v>233550</v>
      </c>
      <c r="AH12" s="160">
        <f>IFERROR((K10-H10)/K10,0)</f>
        <v>0.27807486631016043</v>
      </c>
      <c r="AI12" s="158">
        <f t="shared" si="9"/>
        <v>323510</v>
      </c>
      <c r="AJ12" s="161">
        <f>IFERROR(AG12/H10,0)</f>
        <v>1.73</v>
      </c>
      <c r="AK12" s="4"/>
      <c r="AL12" s="25"/>
      <c r="AM12" s="16"/>
      <c r="AN12" s="17"/>
      <c r="AO12" s="16"/>
      <c r="AP12" s="147">
        <f>IFERROR(AN12/AO12,0)</f>
        <v>0</v>
      </c>
      <c r="AQ12" s="16"/>
      <c r="AR12" s="17"/>
      <c r="AS12" s="148">
        <f t="shared" si="4"/>
        <v>0</v>
      </c>
      <c r="AT12" s="149">
        <f t="shared" si="5"/>
        <v>0</v>
      </c>
    </row>
    <row r="13" spans="1:46" ht="22.5" customHeight="1">
      <c r="A13" s="121"/>
      <c r="B13" s="348" t="s">
        <v>92</v>
      </c>
      <c r="C13" s="349">
        <f>C7+C9-C11</f>
        <v>3067060</v>
      </c>
      <c r="D13" s="4"/>
      <c r="E13" s="150">
        <v>8</v>
      </c>
      <c r="F13" s="11" t="s">
        <v>93</v>
      </c>
      <c r="G13" s="12" t="s">
        <v>94</v>
      </c>
      <c r="H13" s="13">
        <v>70000</v>
      </c>
      <c r="I13" s="12">
        <v>3</v>
      </c>
      <c r="J13" s="3">
        <f t="shared" si="0"/>
        <v>210000</v>
      </c>
      <c r="K13" s="109">
        <v>100000</v>
      </c>
      <c r="L13" s="215">
        <f t="shared" si="1"/>
        <v>100000</v>
      </c>
      <c r="M13" s="4"/>
      <c r="N13" s="150">
        <v>8</v>
      </c>
      <c r="O13" s="15" t="s">
        <v>107</v>
      </c>
      <c r="P13" s="16"/>
      <c r="Q13" s="17">
        <v>50000</v>
      </c>
      <c r="R13" s="16">
        <v>6.5</v>
      </c>
      <c r="S13" s="217">
        <f t="shared" si="2"/>
        <v>325000</v>
      </c>
      <c r="T13" s="109">
        <v>70000</v>
      </c>
      <c r="U13" s="215">
        <f t="shared" si="3"/>
        <v>71428.571428571435</v>
      </c>
      <c r="V13" s="127"/>
      <c r="W13" s="151"/>
      <c r="X13" s="152">
        <v>6</v>
      </c>
      <c r="Y13" s="152" t="str">
        <f t="shared" si="6"/>
        <v>냉)자반고등어10손대</v>
      </c>
      <c r="Z13" s="155">
        <f t="shared" si="7"/>
        <v>55300</v>
      </c>
      <c r="AA13" s="152"/>
      <c r="AB13" s="153"/>
      <c r="AC13" s="150">
        <v>6</v>
      </c>
      <c r="AD13" s="157" t="str">
        <f t="shared" si="8"/>
        <v>냉)자반고등어10손대</v>
      </c>
      <c r="AE13" s="158">
        <f>IFERROR(VLOOKUP(AD13,이월!$Y$8:$Z$69,2,0),0)</f>
        <v>158000</v>
      </c>
      <c r="AF13" s="158">
        <f>IFERROR(VLOOKUP(AD13,$K$51:$L$85,2,0),0)</f>
        <v>0</v>
      </c>
      <c r="AG13" s="159">
        <f>AE13+AF13-J11</f>
        <v>102700</v>
      </c>
      <c r="AH13" s="160">
        <f>IFERROR((K11-H11)/K11,0)</f>
        <v>0.21</v>
      </c>
      <c r="AI13" s="158">
        <f t="shared" si="9"/>
        <v>130000</v>
      </c>
      <c r="AJ13" s="161">
        <f>IFERROR(AG13/H11,0)</f>
        <v>1.3</v>
      </c>
      <c r="AK13" s="4"/>
      <c r="AL13" s="25"/>
      <c r="AM13" s="16"/>
      <c r="AN13" s="17"/>
      <c r="AO13" s="16"/>
      <c r="AP13" s="147">
        <f>IFERROR(AN13/AO13,0)</f>
        <v>0</v>
      </c>
      <c r="AQ13" s="16"/>
      <c r="AR13" s="17"/>
      <c r="AS13" s="148">
        <f t="shared" si="4"/>
        <v>0</v>
      </c>
      <c r="AT13" s="149">
        <f t="shared" si="5"/>
        <v>0</v>
      </c>
    </row>
    <row r="14" spans="1:46" ht="22.5" customHeight="1">
      <c r="A14" s="121"/>
      <c r="B14" s="332"/>
      <c r="C14" s="334"/>
      <c r="D14" s="4"/>
      <c r="E14" s="150">
        <v>9</v>
      </c>
      <c r="F14" s="11" t="s">
        <v>96</v>
      </c>
      <c r="G14" s="12" t="s">
        <v>97</v>
      </c>
      <c r="H14" s="13">
        <v>35000</v>
      </c>
      <c r="I14" s="12">
        <v>3</v>
      </c>
      <c r="J14" s="3">
        <f t="shared" si="0"/>
        <v>105000</v>
      </c>
      <c r="K14" s="109">
        <v>49000</v>
      </c>
      <c r="L14" s="215">
        <f t="shared" si="1"/>
        <v>50000</v>
      </c>
      <c r="M14" s="4"/>
      <c r="N14" s="150">
        <v>9</v>
      </c>
      <c r="O14" s="15" t="s">
        <v>98</v>
      </c>
      <c r="P14" s="16" t="s">
        <v>114</v>
      </c>
      <c r="Q14" s="17">
        <v>24000</v>
      </c>
      <c r="R14" s="12">
        <v>6</v>
      </c>
      <c r="S14" s="217">
        <f t="shared" si="2"/>
        <v>144000</v>
      </c>
      <c r="T14" s="109"/>
      <c r="U14" s="215">
        <f t="shared" si="3"/>
        <v>34285.71428571429</v>
      </c>
      <c r="V14" s="127"/>
      <c r="W14" s="151"/>
      <c r="X14" s="152">
        <v>7</v>
      </c>
      <c r="Y14" s="152" t="str">
        <f t="shared" si="6"/>
        <v>냉)참조기40-42</v>
      </c>
      <c r="Z14" s="155">
        <f t="shared" si="7"/>
        <v>352930</v>
      </c>
      <c r="AA14" s="152"/>
      <c r="AB14" s="153"/>
      <c r="AC14" s="150">
        <v>7</v>
      </c>
      <c r="AD14" s="157" t="str">
        <f t="shared" si="8"/>
        <v>냉)참조기40-42</v>
      </c>
      <c r="AE14" s="158">
        <f>IFERROR(VLOOKUP(AD14,이월!$Y$8:$Z$69,2,0),0)</f>
        <v>98310</v>
      </c>
      <c r="AF14" s="158">
        <f>IFERROR(VLOOKUP(AD14,$K$51:$L$85,2,0),0)</f>
        <v>290000</v>
      </c>
      <c r="AG14" s="159">
        <f>AE14+AF14-J12</f>
        <v>35380</v>
      </c>
      <c r="AH14" s="160">
        <f>IFERROR((K12-H12)/K12,0)</f>
        <v>0.27500000000000002</v>
      </c>
      <c r="AI14" s="158">
        <f t="shared" si="9"/>
        <v>48800</v>
      </c>
      <c r="AJ14" s="161">
        <f>IFERROR(AG14/H12,0)</f>
        <v>1.22</v>
      </c>
      <c r="AK14" s="4"/>
      <c r="AL14" s="25"/>
      <c r="AM14" s="16"/>
      <c r="AN14" s="17"/>
      <c r="AO14" s="16"/>
      <c r="AP14" s="147">
        <f>IFERROR(AN14/AO14,0)</f>
        <v>0</v>
      </c>
      <c r="AQ14" s="16"/>
      <c r="AR14" s="17"/>
      <c r="AS14" s="148">
        <f t="shared" si="4"/>
        <v>0</v>
      </c>
      <c r="AT14" s="149">
        <f t="shared" si="5"/>
        <v>0</v>
      </c>
    </row>
    <row r="15" spans="1:46" ht="22.5" customHeight="1">
      <c r="A15" s="121"/>
      <c r="B15" s="348" t="s">
        <v>8</v>
      </c>
      <c r="C15" s="349">
        <f>C5-C13</f>
        <v>1213940</v>
      </c>
      <c r="D15" s="4"/>
      <c r="E15" s="150">
        <v>10</v>
      </c>
      <c r="F15" s="11" t="s">
        <v>100</v>
      </c>
      <c r="G15" s="106" t="s">
        <v>101</v>
      </c>
      <c r="H15" s="13">
        <v>184000</v>
      </c>
      <c r="I15" s="12">
        <v>0.33</v>
      </c>
      <c r="J15" s="3">
        <f t="shared" si="0"/>
        <v>60720</v>
      </c>
      <c r="K15" s="109">
        <v>253000</v>
      </c>
      <c r="L15" s="215">
        <f t="shared" si="1"/>
        <v>262857.1428571429</v>
      </c>
      <c r="M15" s="4"/>
      <c r="N15" s="150">
        <v>10</v>
      </c>
      <c r="O15" s="15" t="s">
        <v>117</v>
      </c>
      <c r="P15" s="16"/>
      <c r="Q15" s="17">
        <v>21000</v>
      </c>
      <c r="R15" s="16">
        <v>10.5</v>
      </c>
      <c r="S15" s="217">
        <f t="shared" si="2"/>
        <v>220500</v>
      </c>
      <c r="T15" s="109">
        <v>30000</v>
      </c>
      <c r="U15" s="215">
        <f t="shared" si="3"/>
        <v>30000.000000000004</v>
      </c>
      <c r="V15" s="127"/>
      <c r="W15" s="151"/>
      <c r="X15" s="152">
        <v>8</v>
      </c>
      <c r="Y15" s="152" t="str">
        <f t="shared" si="6"/>
        <v>냉)쭈꾸미100-150</v>
      </c>
      <c r="Z15" s="155">
        <f t="shared" si="7"/>
        <v>210000</v>
      </c>
      <c r="AA15" s="152"/>
      <c r="AB15" s="153"/>
      <c r="AC15" s="150">
        <v>8</v>
      </c>
      <c r="AD15" s="157" t="str">
        <f t="shared" si="8"/>
        <v>냉)쭈꾸미100-150</v>
      </c>
      <c r="AE15" s="158">
        <f>IFERROR(VLOOKUP(AD15,이월!$Y$8:$Z$69,2,0),0)</f>
        <v>210000</v>
      </c>
      <c r="AF15" s="158">
        <f>IFERROR(VLOOKUP(AD15,$K$51:$L$85,2,0),0)</f>
        <v>0</v>
      </c>
      <c r="AG15" s="159">
        <f>AE15+AF15-J13</f>
        <v>0</v>
      </c>
      <c r="AH15" s="160">
        <f>IFERROR((K13-H13)/K13,0)</f>
        <v>0.3</v>
      </c>
      <c r="AI15" s="158">
        <f t="shared" si="9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>IFERROR(AN15/AO15,0)</f>
        <v>0</v>
      </c>
      <c r="AQ15" s="16"/>
      <c r="AR15" s="17"/>
      <c r="AS15" s="148">
        <f t="shared" si="4"/>
        <v>0</v>
      </c>
      <c r="AT15" s="149">
        <f t="shared" si="5"/>
        <v>0</v>
      </c>
    </row>
    <row r="16" spans="1:46" ht="22.5" customHeight="1">
      <c r="A16" s="121"/>
      <c r="B16" s="332"/>
      <c r="C16" s="334"/>
      <c r="D16" s="4"/>
      <c r="E16" s="150">
        <v>11</v>
      </c>
      <c r="F16" s="11" t="s">
        <v>103</v>
      </c>
      <c r="G16" s="12"/>
      <c r="H16" s="13">
        <v>46000</v>
      </c>
      <c r="I16" s="12">
        <v>1.82</v>
      </c>
      <c r="J16" s="3">
        <f t="shared" si="0"/>
        <v>83720</v>
      </c>
      <c r="K16" s="109">
        <v>65000</v>
      </c>
      <c r="L16" s="215">
        <f t="shared" si="1"/>
        <v>65714.285714285725</v>
      </c>
      <c r="M16" s="4"/>
      <c r="N16" s="150">
        <v>11</v>
      </c>
      <c r="O16" s="15" t="s">
        <v>156</v>
      </c>
      <c r="P16" s="16"/>
      <c r="Q16" s="17">
        <v>17500</v>
      </c>
      <c r="R16" s="16">
        <v>1.2</v>
      </c>
      <c r="S16" s="217">
        <f t="shared" si="2"/>
        <v>21000</v>
      </c>
      <c r="T16" s="109">
        <v>25000</v>
      </c>
      <c r="U16" s="215">
        <f t="shared" si="3"/>
        <v>25000</v>
      </c>
      <c r="V16" s="127"/>
      <c r="W16" s="151"/>
      <c r="X16" s="152">
        <v>9</v>
      </c>
      <c r="Y16" s="152" t="str">
        <f t="shared" si="6"/>
        <v>냉)부세150-200A</v>
      </c>
      <c r="Z16" s="155">
        <f t="shared" si="7"/>
        <v>105000</v>
      </c>
      <c r="AA16" s="152"/>
      <c r="AB16" s="153"/>
      <c r="AC16" s="150">
        <v>9</v>
      </c>
      <c r="AD16" s="157" t="str">
        <f t="shared" si="8"/>
        <v>냉)부세150-200A</v>
      </c>
      <c r="AE16" s="158">
        <f>IFERROR(VLOOKUP(AD16,이월!$Y$8:$Z$69,2,0),0)</f>
        <v>105000</v>
      </c>
      <c r="AF16" s="158">
        <f>IFERROR(VLOOKUP(AD16,$K$51:$L$85,2,0),0)</f>
        <v>0</v>
      </c>
      <c r="AG16" s="159">
        <f>AE16+AF16-J14</f>
        <v>0</v>
      </c>
      <c r="AH16" s="160">
        <f>IFERROR((K14-H14)/K14,0)</f>
        <v>0.2857142857142857</v>
      </c>
      <c r="AI16" s="158">
        <f t="shared" si="9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>IFERROR(AN16/AO16,0)</f>
        <v>0</v>
      </c>
      <c r="AQ16" s="16"/>
      <c r="AR16" s="17"/>
      <c r="AS16" s="148">
        <f t="shared" si="4"/>
        <v>0</v>
      </c>
      <c r="AT16" s="149">
        <f t="shared" si="5"/>
        <v>0</v>
      </c>
    </row>
    <row r="17" spans="1:46" ht="22.5" customHeight="1">
      <c r="A17" s="121"/>
      <c r="B17" s="348" t="s">
        <v>53</v>
      </c>
      <c r="C17" s="352">
        <f>IFERROR(C15/C5,0)</f>
        <v>0.28356458771315113</v>
      </c>
      <c r="D17" s="4"/>
      <c r="E17" s="150">
        <v>12</v>
      </c>
      <c r="F17" s="11" t="s">
        <v>60</v>
      </c>
      <c r="G17" s="12" t="s">
        <v>106</v>
      </c>
      <c r="H17" s="13">
        <v>194000</v>
      </c>
      <c r="I17" s="12">
        <v>1.08</v>
      </c>
      <c r="J17" s="3">
        <f t="shared" si="0"/>
        <v>209520</v>
      </c>
      <c r="K17" s="109">
        <v>269000</v>
      </c>
      <c r="L17" s="215">
        <f t="shared" si="1"/>
        <v>277142.85714285716</v>
      </c>
      <c r="M17" s="4"/>
      <c r="N17" s="150">
        <v>12</v>
      </c>
      <c r="O17" s="15" t="s">
        <v>157</v>
      </c>
      <c r="P17" s="16"/>
      <c r="Q17" s="17">
        <v>11000</v>
      </c>
      <c r="R17" s="16">
        <v>2.25</v>
      </c>
      <c r="S17" s="217">
        <f t="shared" si="2"/>
        <v>24750</v>
      </c>
      <c r="T17" s="109">
        <v>15500</v>
      </c>
      <c r="U17" s="215">
        <f t="shared" si="3"/>
        <v>15714.285714285716</v>
      </c>
      <c r="V17" s="127"/>
      <c r="W17" s="151"/>
      <c r="X17" s="152">
        <v>10</v>
      </c>
      <c r="Y17" s="152" t="str">
        <f t="shared" si="6"/>
        <v>냉)흰다리새우20-30</v>
      </c>
      <c r="Z17" s="155">
        <f t="shared" si="7"/>
        <v>60720</v>
      </c>
      <c r="AA17" s="152"/>
      <c r="AB17" s="153"/>
      <c r="AC17" s="150">
        <v>10</v>
      </c>
      <c r="AD17" s="157" t="str">
        <f t="shared" si="8"/>
        <v>냉)흰다리새우20-30</v>
      </c>
      <c r="AE17" s="158">
        <f>IFERROR(VLOOKUP(AD17,이월!$Y$8:$Z$69,2,0),0)</f>
        <v>200560.00000000003</v>
      </c>
      <c r="AF17" s="158">
        <f>IFERROR(VLOOKUP(AD17,$K$51:$L$85,2,0),0)</f>
        <v>0</v>
      </c>
      <c r="AG17" s="159">
        <f>AE17+AF17-J15</f>
        <v>139840.00000000003</v>
      </c>
      <c r="AH17" s="160">
        <f>IFERROR((K15-H15)/K15,0)</f>
        <v>0.27272727272727271</v>
      </c>
      <c r="AI17" s="158">
        <f t="shared" si="9"/>
        <v>192280.00000000003</v>
      </c>
      <c r="AJ17" s="161">
        <f>IFERROR(AG17/H15,0)</f>
        <v>0.76000000000000012</v>
      </c>
      <c r="AK17" s="4"/>
      <c r="AL17" s="25"/>
      <c r="AM17" s="16"/>
      <c r="AN17" s="17"/>
      <c r="AO17" s="16"/>
      <c r="AP17" s="147">
        <f>IFERROR(AN17/AO17,0)</f>
        <v>0</v>
      </c>
      <c r="AQ17" s="16"/>
      <c r="AR17" s="17"/>
      <c r="AS17" s="148">
        <f t="shared" si="4"/>
        <v>0</v>
      </c>
      <c r="AT17" s="149">
        <f t="shared" si="5"/>
        <v>0</v>
      </c>
    </row>
    <row r="18" spans="1:46" ht="22.5" customHeight="1">
      <c r="A18" s="121"/>
      <c r="B18" s="332"/>
      <c r="C18" s="353"/>
      <c r="D18" s="4"/>
      <c r="E18" s="150">
        <v>13</v>
      </c>
      <c r="F18" s="11" t="s">
        <v>108</v>
      </c>
      <c r="G18" s="12" t="s">
        <v>109</v>
      </c>
      <c r="H18" s="13">
        <v>33000</v>
      </c>
      <c r="I18" s="12">
        <v>2</v>
      </c>
      <c r="J18" s="3">
        <f t="shared" si="0"/>
        <v>66000</v>
      </c>
      <c r="K18" s="109">
        <v>45000</v>
      </c>
      <c r="L18" s="215">
        <f t="shared" si="1"/>
        <v>47142.857142857145</v>
      </c>
      <c r="M18" s="4"/>
      <c r="N18" s="150">
        <v>13</v>
      </c>
      <c r="O18" s="15" t="s">
        <v>158</v>
      </c>
      <c r="P18" s="16" t="s">
        <v>63</v>
      </c>
      <c r="Q18" s="17">
        <v>27000</v>
      </c>
      <c r="R18" s="16">
        <v>1.5</v>
      </c>
      <c r="S18" s="217">
        <f t="shared" si="2"/>
        <v>40500</v>
      </c>
      <c r="T18" s="109">
        <v>38000</v>
      </c>
      <c r="U18" s="215">
        <f t="shared" si="3"/>
        <v>38571.428571428572</v>
      </c>
      <c r="V18" s="127"/>
      <c r="W18" s="151"/>
      <c r="X18" s="152">
        <v>11</v>
      </c>
      <c r="Y18" s="152" t="str">
        <f t="shared" si="6"/>
        <v>냉)꽁치</v>
      </c>
      <c r="Z18" s="155">
        <f t="shared" si="7"/>
        <v>83720</v>
      </c>
      <c r="AA18" s="152"/>
      <c r="AB18" s="153"/>
      <c r="AC18" s="150">
        <v>11</v>
      </c>
      <c r="AD18" s="157" t="str">
        <f t="shared" si="8"/>
        <v>냉)꽁치</v>
      </c>
      <c r="AE18" s="158">
        <f>IFERROR(VLOOKUP(AD18,이월!$Y$8:$Z$69,2,0),0)</f>
        <v>92000</v>
      </c>
      <c r="AF18" s="158">
        <f>IFERROR(VLOOKUP(AD18,$K$51:$L$85,2,0),0)</f>
        <v>0</v>
      </c>
      <c r="AG18" s="159">
        <f>AE18+AF18-J16</f>
        <v>8280</v>
      </c>
      <c r="AH18" s="160">
        <f>IFERROR((K16-H16)/K16,0)</f>
        <v>0.29230769230769232</v>
      </c>
      <c r="AI18" s="158">
        <f t="shared" si="9"/>
        <v>11700.000000000002</v>
      </c>
      <c r="AJ18" s="161">
        <f>IFERROR(AG18/H16,0)</f>
        <v>0.18</v>
      </c>
      <c r="AK18" s="4"/>
      <c r="AL18" s="25"/>
      <c r="AM18" s="16"/>
      <c r="AN18" s="17"/>
      <c r="AO18" s="16"/>
      <c r="AP18" s="147">
        <f>IFERROR(AN18/AO18,0)</f>
        <v>0</v>
      </c>
      <c r="AQ18" s="16"/>
      <c r="AR18" s="17"/>
      <c r="AS18" s="148">
        <f t="shared" si="4"/>
        <v>0</v>
      </c>
      <c r="AT18" s="149">
        <f t="shared" si="5"/>
        <v>0</v>
      </c>
    </row>
    <row r="19" spans="1:46" ht="22.5" customHeight="1">
      <c r="A19" s="121"/>
      <c r="B19" s="348" t="s">
        <v>11</v>
      </c>
      <c r="C19" s="349">
        <f>C15-C36</f>
        <v>1168940</v>
      </c>
      <c r="D19" s="4"/>
      <c r="E19" s="150">
        <v>14</v>
      </c>
      <c r="F19" s="11" t="s">
        <v>112</v>
      </c>
      <c r="G19" s="12" t="s">
        <v>113</v>
      </c>
      <c r="H19" s="13">
        <v>46000</v>
      </c>
      <c r="I19" s="12">
        <v>1</v>
      </c>
      <c r="J19" s="3">
        <f t="shared" si="0"/>
        <v>46000</v>
      </c>
      <c r="K19" s="109">
        <v>65000</v>
      </c>
      <c r="L19" s="215">
        <f t="shared" si="1"/>
        <v>65714.285714285725</v>
      </c>
      <c r="M19" s="4"/>
      <c r="N19" s="150">
        <v>14</v>
      </c>
      <c r="O19" s="15" t="s">
        <v>158</v>
      </c>
      <c r="P19" s="16" t="s">
        <v>80</v>
      </c>
      <c r="Q19" s="17">
        <v>19000</v>
      </c>
      <c r="R19" s="16">
        <v>1.5</v>
      </c>
      <c r="S19" s="217">
        <f t="shared" si="2"/>
        <v>28500</v>
      </c>
      <c r="T19" s="109">
        <v>26000</v>
      </c>
      <c r="U19" s="215">
        <f t="shared" si="3"/>
        <v>27142.857142857145</v>
      </c>
      <c r="V19" s="127"/>
      <c r="W19" s="151"/>
      <c r="X19" s="152">
        <v>12</v>
      </c>
      <c r="Y19" s="152" t="str">
        <f t="shared" si="6"/>
        <v>냉)포크오징어M</v>
      </c>
      <c r="Z19" s="155">
        <f t="shared" si="7"/>
        <v>209520</v>
      </c>
      <c r="AA19" s="152"/>
      <c r="AB19" s="153"/>
      <c r="AC19" s="150">
        <v>12</v>
      </c>
      <c r="AD19" s="157" t="str">
        <f t="shared" si="8"/>
        <v>냉)포크오징어M</v>
      </c>
      <c r="AE19" s="158">
        <f>IFERROR(VLOOKUP(AD19,이월!$Y$8:$Z$69,2,0),0)</f>
        <v>201760</v>
      </c>
      <c r="AF19" s="158">
        <f>IFERROR(VLOOKUP(AD19,$K$51:$L$85,2,0),0)</f>
        <v>194000</v>
      </c>
      <c r="AG19" s="159">
        <f>AE19+AF19-J17</f>
        <v>186240</v>
      </c>
      <c r="AH19" s="160">
        <f>IFERROR((K17-H17)/K17,0)</f>
        <v>0.27881040892193309</v>
      </c>
      <c r="AI19" s="158">
        <f t="shared" si="9"/>
        <v>258240</v>
      </c>
      <c r="AJ19" s="161">
        <f>IFERROR(AG19/H17,0)</f>
        <v>0.96</v>
      </c>
      <c r="AK19" s="4"/>
      <c r="AL19" s="25"/>
      <c r="AM19" s="16"/>
      <c r="AN19" s="17"/>
      <c r="AO19" s="16"/>
      <c r="AP19" s="147">
        <f>IFERROR(AN19/AO19,0)</f>
        <v>0</v>
      </c>
      <c r="AQ19" s="16"/>
      <c r="AR19" s="17"/>
      <c r="AS19" s="148">
        <f t="shared" si="4"/>
        <v>0</v>
      </c>
      <c r="AT19" s="149">
        <f t="shared" si="5"/>
        <v>0</v>
      </c>
    </row>
    <row r="20" spans="1:46" ht="22.5" customHeight="1">
      <c r="A20" s="121"/>
      <c r="B20" s="354"/>
      <c r="C20" s="355"/>
      <c r="D20" s="4"/>
      <c r="E20" s="150">
        <v>15</v>
      </c>
      <c r="F20" s="11" t="s">
        <v>115</v>
      </c>
      <c r="G20" s="12" t="s">
        <v>116</v>
      </c>
      <c r="H20" s="13">
        <v>86000</v>
      </c>
      <c r="I20" s="12">
        <v>1.6</v>
      </c>
      <c r="J20" s="3">
        <f t="shared" si="0"/>
        <v>137600</v>
      </c>
      <c r="K20" s="109">
        <v>120000</v>
      </c>
      <c r="L20" s="215">
        <f t="shared" si="1"/>
        <v>122857.14285714287</v>
      </c>
      <c r="M20" s="4"/>
      <c r="N20" s="150">
        <v>15</v>
      </c>
      <c r="O20" s="15" t="s">
        <v>90</v>
      </c>
      <c r="P20" s="16" t="s">
        <v>159</v>
      </c>
      <c r="Q20" s="17">
        <v>9500</v>
      </c>
      <c r="R20" s="16">
        <v>9</v>
      </c>
      <c r="S20" s="217">
        <f t="shared" si="2"/>
        <v>85500</v>
      </c>
      <c r="T20" s="109">
        <v>14000</v>
      </c>
      <c r="U20" s="215">
        <f t="shared" si="3"/>
        <v>13571.428571428572</v>
      </c>
      <c r="V20" s="127"/>
      <c r="W20" s="151"/>
      <c r="X20" s="152">
        <v>13</v>
      </c>
      <c r="Y20" s="152" t="str">
        <f t="shared" si="6"/>
        <v>냉)갈치200-300</v>
      </c>
      <c r="Z20" s="155">
        <f t="shared" si="7"/>
        <v>66000</v>
      </c>
      <c r="AA20" s="152"/>
      <c r="AB20" s="153"/>
      <c r="AC20" s="150">
        <v>13</v>
      </c>
      <c r="AD20" s="157" t="str">
        <f t="shared" si="8"/>
        <v>냉)갈치200-300</v>
      </c>
      <c r="AE20" s="158">
        <f>IFERROR(VLOOKUP(AD20,이월!$Y$8:$Z$69,2,0),0)</f>
        <v>66000</v>
      </c>
      <c r="AF20" s="158">
        <f>IFERROR(VLOOKUP(AD20,$K$51:$L$85,2,0),0)</f>
        <v>0</v>
      </c>
      <c r="AG20" s="159">
        <f>AE20+AF20-J18</f>
        <v>0</v>
      </c>
      <c r="AH20" s="160">
        <f>IFERROR((K18-H18)/K18,0)</f>
        <v>0.26666666666666666</v>
      </c>
      <c r="AI20" s="158">
        <f t="shared" si="9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>IFERROR(AN20/AO20,0)</f>
        <v>0</v>
      </c>
      <c r="AQ20" s="16"/>
      <c r="AR20" s="17"/>
      <c r="AS20" s="148">
        <f t="shared" si="4"/>
        <v>0</v>
      </c>
      <c r="AT20" s="149">
        <f t="shared" si="5"/>
        <v>0</v>
      </c>
    </row>
    <row r="21" spans="1:46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 t="shared" si="1"/>
        <v/>
      </c>
      <c r="M21" s="4"/>
      <c r="N21" s="150">
        <v>16</v>
      </c>
      <c r="O21" s="11"/>
      <c r="P21" s="12"/>
      <c r="Q21" s="13"/>
      <c r="R21" s="12"/>
      <c r="S21" s="217">
        <f t="shared" si="2"/>
        <v>0</v>
      </c>
      <c r="T21" s="109"/>
      <c r="U21" s="215" t="str">
        <f t="shared" si="3"/>
        <v/>
      </c>
      <c r="V21" s="127"/>
      <c r="W21" s="151"/>
      <c r="X21" s="152">
        <v>14</v>
      </c>
      <c r="Y21" s="152" t="str">
        <f t="shared" si="6"/>
        <v>냉)동태4통</v>
      </c>
      <c r="Z21" s="155">
        <f t="shared" si="7"/>
        <v>46000</v>
      </c>
      <c r="AA21" s="152"/>
      <c r="AB21" s="153"/>
      <c r="AC21" s="150">
        <v>14</v>
      </c>
      <c r="AD21" s="157" t="str">
        <f t="shared" si="8"/>
        <v>냉)동태4통</v>
      </c>
      <c r="AE21" s="158">
        <f>IFERROR(VLOOKUP(AD21,이월!$Y$8:$Z$69,2,0),0)</f>
        <v>46000</v>
      </c>
      <c r="AF21" s="158">
        <f>IFERROR(VLOOKUP(AD21,$K$51:$L$85,2,0),0)</f>
        <v>0</v>
      </c>
      <c r="AG21" s="159">
        <f>AE21+AF21-J19</f>
        <v>0</v>
      </c>
      <c r="AH21" s="160">
        <f>IFERROR((K19-H19)/K19,0)</f>
        <v>0.29230769230769232</v>
      </c>
      <c r="AI21" s="158">
        <f t="shared" si="9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>IFERROR(AN21/AO21,0)</f>
        <v>0</v>
      </c>
      <c r="AQ21" s="16"/>
      <c r="AR21" s="17"/>
      <c r="AS21" s="148">
        <f t="shared" si="4"/>
        <v>0</v>
      </c>
      <c r="AT21" s="149">
        <f t="shared" si="5"/>
        <v>0</v>
      </c>
    </row>
    <row r="22" spans="1:46" ht="22.5" customHeight="1">
      <c r="A22" s="121"/>
      <c r="B22" s="163" t="s">
        <v>6</v>
      </c>
      <c r="C22" s="18">
        <v>1253000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 t="shared" si="1"/>
        <v/>
      </c>
      <c r="M22" s="4"/>
      <c r="N22" s="150">
        <v>17</v>
      </c>
      <c r="O22" s="11"/>
      <c r="P22" s="12"/>
      <c r="Q22" s="13"/>
      <c r="R22" s="12"/>
      <c r="S22" s="217">
        <f t="shared" si="2"/>
        <v>0</v>
      </c>
      <c r="T22" s="109"/>
      <c r="U22" s="215" t="str">
        <f t="shared" si="3"/>
        <v/>
      </c>
      <c r="V22" s="127"/>
      <c r="W22" s="151"/>
      <c r="X22" s="152">
        <v>15</v>
      </c>
      <c r="Y22" s="152" t="str">
        <f t="shared" si="6"/>
        <v>냉)임연수2L</v>
      </c>
      <c r="Z22" s="155">
        <f t="shared" si="7"/>
        <v>137600</v>
      </c>
      <c r="AA22" s="152"/>
      <c r="AB22" s="153"/>
      <c r="AC22" s="150">
        <v>15</v>
      </c>
      <c r="AD22" s="157" t="str">
        <f t="shared" si="8"/>
        <v>냉)임연수2L</v>
      </c>
      <c r="AE22" s="158">
        <f>IFERROR(VLOOKUP(AD22,이월!$Y$8:$Z$69,2,0),0)</f>
        <v>86000</v>
      </c>
      <c r="AF22" s="158">
        <f>IFERROR(VLOOKUP(AD22,$K$51:$L$85,2,0),0)</f>
        <v>172000</v>
      </c>
      <c r="AG22" s="159">
        <f>AE22+AF22-J20</f>
        <v>120400</v>
      </c>
      <c r="AH22" s="160">
        <f>IFERROR((K20-H20)/K20,0)</f>
        <v>0.28333333333333333</v>
      </c>
      <c r="AI22" s="158">
        <f t="shared" si="9"/>
        <v>168000</v>
      </c>
      <c r="AJ22" s="161">
        <f>IFERROR(AG22/H20,0)</f>
        <v>1.4</v>
      </c>
      <c r="AK22" s="4"/>
      <c r="AL22" s="25"/>
      <c r="AM22" s="16"/>
      <c r="AN22" s="17"/>
      <c r="AO22" s="16"/>
      <c r="AP22" s="147">
        <f>IFERROR(AN22/AO22,0)</f>
        <v>0</v>
      </c>
      <c r="AQ22" s="16"/>
      <c r="AR22" s="17"/>
      <c r="AS22" s="148">
        <f t="shared" si="4"/>
        <v>0</v>
      </c>
      <c r="AT22" s="149">
        <f t="shared" si="5"/>
        <v>0</v>
      </c>
    </row>
    <row r="23" spans="1:46" ht="22.5" customHeight="1">
      <c r="A23" s="121"/>
      <c r="B23" s="164" t="s">
        <v>7</v>
      </c>
      <c r="C23" s="19">
        <v>2983000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 t="shared" si="1"/>
        <v/>
      </c>
      <c r="M23" s="4"/>
      <c r="N23" s="150">
        <v>18</v>
      </c>
      <c r="O23" s="11"/>
      <c r="P23" s="16"/>
      <c r="Q23" s="17"/>
      <c r="R23" s="12"/>
      <c r="S23" s="217">
        <f t="shared" si="2"/>
        <v>0</v>
      </c>
      <c r="T23" s="109"/>
      <c r="U23" s="215" t="str">
        <f t="shared" si="3"/>
        <v/>
      </c>
      <c r="V23" s="127"/>
      <c r="W23" s="151"/>
      <c r="X23" s="152">
        <v>16</v>
      </c>
      <c r="Y23" s="152" t="str">
        <f t="shared" si="6"/>
        <v/>
      </c>
      <c r="Z23" s="155">
        <f t="shared" si="7"/>
        <v>0</v>
      </c>
      <c r="AA23" s="152"/>
      <c r="AB23" s="153"/>
      <c r="AC23" s="150">
        <v>16</v>
      </c>
      <c r="AD23" s="157" t="str">
        <f t="shared" si="8"/>
        <v/>
      </c>
      <c r="AE23" s="158">
        <f>IFERROR(VLOOKUP(AD23,이월!$Y$8:$Z$69,2,0),0)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>IFERROR((K21-H21)/K21,0)</f>
        <v>0</v>
      </c>
      <c r="AI23" s="158">
        <f t="shared" si="9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>IFERROR(AN23/AO23,0)</f>
        <v>0</v>
      </c>
      <c r="AQ23" s="16"/>
      <c r="AR23" s="17"/>
      <c r="AS23" s="148">
        <f t="shared" si="4"/>
        <v>0</v>
      </c>
      <c r="AT23" s="149">
        <f t="shared" si="5"/>
        <v>0</v>
      </c>
    </row>
    <row r="24" spans="1:46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 t="shared" si="1"/>
        <v/>
      </c>
      <c r="M24" s="4"/>
      <c r="N24" s="150">
        <v>19</v>
      </c>
      <c r="O24" s="15"/>
      <c r="P24" s="12"/>
      <c r="Q24" s="13"/>
      <c r="R24" s="12"/>
      <c r="S24" s="217">
        <f t="shared" si="2"/>
        <v>0</v>
      </c>
      <c r="T24" s="109"/>
      <c r="U24" s="215" t="str">
        <f t="shared" si="3"/>
        <v/>
      </c>
      <c r="V24" s="127"/>
      <c r="W24" s="151"/>
      <c r="X24" s="152">
        <v>17</v>
      </c>
      <c r="Y24" s="152" t="str">
        <f t="shared" si="6"/>
        <v/>
      </c>
      <c r="Z24" s="155">
        <f t="shared" si="7"/>
        <v>0</v>
      </c>
      <c r="AA24" s="152"/>
      <c r="AB24" s="153"/>
      <c r="AC24" s="150">
        <v>17</v>
      </c>
      <c r="AD24" s="157" t="str">
        <f t="shared" si="8"/>
        <v/>
      </c>
      <c r="AE24" s="158">
        <f>IFERROR(VLOOKUP(AD24,이월!$Y$8:$Z$69,2,0),0)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>IFERROR((K22-H22)/K22,0)</f>
        <v>0</v>
      </c>
      <c r="AI24" s="158">
        <f t="shared" si="9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>IFERROR(AN24/AO24,0)</f>
        <v>0</v>
      </c>
      <c r="AQ24" s="16"/>
      <c r="AR24" s="17"/>
      <c r="AS24" s="148">
        <f t="shared" si="4"/>
        <v>0</v>
      </c>
      <c r="AT24" s="149">
        <f t="shared" si="5"/>
        <v>0</v>
      </c>
    </row>
    <row r="25" spans="1:46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 t="shared" si="1"/>
        <v/>
      </c>
      <c r="M25" s="4"/>
      <c r="N25" s="150">
        <v>20</v>
      </c>
      <c r="O25" s="15"/>
      <c r="P25" s="16"/>
      <c r="Q25" s="17"/>
      <c r="R25" s="12"/>
      <c r="S25" s="217">
        <f t="shared" si="2"/>
        <v>0</v>
      </c>
      <c r="T25" s="109"/>
      <c r="U25" s="215" t="str">
        <f t="shared" si="3"/>
        <v/>
      </c>
      <c r="V25" s="127"/>
      <c r="W25" s="151"/>
      <c r="X25" s="152">
        <v>18</v>
      </c>
      <c r="Y25" s="152" t="str">
        <f t="shared" si="6"/>
        <v/>
      </c>
      <c r="Z25" s="155">
        <f t="shared" si="7"/>
        <v>0</v>
      </c>
      <c r="AA25" s="152"/>
      <c r="AB25" s="153"/>
      <c r="AC25" s="150">
        <v>18</v>
      </c>
      <c r="AD25" s="157" t="str">
        <f t="shared" si="8"/>
        <v/>
      </c>
      <c r="AE25" s="158">
        <f>IFERROR(VLOOKUP(AD25,이월!$Y$8:$Z$69,2,0),0)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>IFERROR((K23-H23)/K23,0)</f>
        <v>0</v>
      </c>
      <c r="AI25" s="158">
        <f t="shared" si="9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>IFERROR(AN25/AO25,0)</f>
        <v>0</v>
      </c>
      <c r="AQ25" s="16"/>
      <c r="AR25" s="17"/>
      <c r="AS25" s="148">
        <f t="shared" si="4"/>
        <v>0</v>
      </c>
      <c r="AT25" s="149">
        <f t="shared" si="5"/>
        <v>0</v>
      </c>
    </row>
    <row r="26" spans="1:46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 t="shared" si="1"/>
        <v/>
      </c>
      <c r="M26" s="4"/>
      <c r="N26" s="150">
        <v>21</v>
      </c>
      <c r="O26" s="21"/>
      <c r="P26" s="16"/>
      <c r="Q26" s="17"/>
      <c r="R26" s="12"/>
      <c r="S26" s="217">
        <f t="shared" si="2"/>
        <v>0</v>
      </c>
      <c r="T26" s="109"/>
      <c r="U26" s="215" t="str">
        <f t="shared" si="3"/>
        <v/>
      </c>
      <c r="V26" s="127"/>
      <c r="W26" s="151"/>
      <c r="X26" s="152">
        <v>19</v>
      </c>
      <c r="Y26" s="152" t="str">
        <f t="shared" si="6"/>
        <v/>
      </c>
      <c r="Z26" s="155">
        <f t="shared" si="7"/>
        <v>0</v>
      </c>
      <c r="AA26" s="152"/>
      <c r="AB26" s="153"/>
      <c r="AC26" s="150">
        <v>19</v>
      </c>
      <c r="AD26" s="157" t="str">
        <f t="shared" si="8"/>
        <v/>
      </c>
      <c r="AE26" s="158">
        <f>IFERROR(VLOOKUP(AD26,이월!$Y$8:$Z$69,2,0),0)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>IFERROR((K24-H24)/K24,0)</f>
        <v>0</v>
      </c>
      <c r="AI26" s="158">
        <f t="shared" si="9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>IFERROR(AN26/AO26,0)</f>
        <v>0</v>
      </c>
      <c r="AQ26" s="24"/>
      <c r="AR26" s="50"/>
      <c r="AS26" s="167">
        <f t="shared" si="4"/>
        <v>0</v>
      </c>
      <c r="AT26" s="168">
        <f t="shared" si="5"/>
        <v>0</v>
      </c>
    </row>
    <row r="27" spans="1:46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 t="shared" si="1"/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9.1999999999999993</v>
      </c>
      <c r="S27" s="217">
        <f t="shared" si="2"/>
        <v>151800</v>
      </c>
      <c r="T27" s="109">
        <v>23000</v>
      </c>
      <c r="U27" s="215">
        <f t="shared" si="3"/>
        <v>23571.428571428572</v>
      </c>
      <c r="V27" s="127"/>
      <c r="W27" s="151"/>
      <c r="X27" s="152">
        <v>20</v>
      </c>
      <c r="Y27" s="152" t="str">
        <f t="shared" si="6"/>
        <v/>
      </c>
      <c r="Z27" s="155">
        <f t="shared" si="7"/>
        <v>0</v>
      </c>
      <c r="AA27" s="152"/>
      <c r="AB27" s="153"/>
      <c r="AC27" s="150">
        <v>20</v>
      </c>
      <c r="AD27" s="157" t="str">
        <f t="shared" si="8"/>
        <v/>
      </c>
      <c r="AE27" s="158">
        <f>IFERROR(VLOOKUP(AD27,이월!$Y$8:$Z$69,2,0),0)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>IFERROR((K25-H25)/K25,0)</f>
        <v>0</v>
      </c>
      <c r="AI27" s="158">
        <f t="shared" si="9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 t="shared" si="1"/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17">
        <f t="shared" si="2"/>
        <v>414000</v>
      </c>
      <c r="T28" s="109">
        <v>17000</v>
      </c>
      <c r="U28" s="215">
        <f t="shared" si="3"/>
        <v>19714.285714285714</v>
      </c>
      <c r="V28" s="127"/>
      <c r="W28" s="151"/>
      <c r="X28" s="152">
        <v>21</v>
      </c>
      <c r="Y28" s="152" t="str">
        <f t="shared" si="6"/>
        <v/>
      </c>
      <c r="Z28" s="155">
        <f t="shared" si="7"/>
        <v>0</v>
      </c>
      <c r="AA28" s="152"/>
      <c r="AB28" s="153"/>
      <c r="AC28" s="150">
        <v>21</v>
      </c>
      <c r="AD28" s="157" t="str">
        <f t="shared" si="8"/>
        <v/>
      </c>
      <c r="AE28" s="158">
        <f>IFERROR(VLOOKUP(AD28,이월!$Y$8:$Z$69,2,0),0)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>IFERROR((K26-H26)/K26,0)</f>
        <v>0</v>
      </c>
      <c r="AI28" s="158">
        <f t="shared" si="9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</row>
    <row r="29" spans="1:46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 t="shared" si="1"/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0.7</v>
      </c>
      <c r="S29" s="217">
        <f t="shared" si="2"/>
        <v>125999.99999999999</v>
      </c>
      <c r="T29" s="110"/>
      <c r="U29" s="218">
        <f t="shared" si="3"/>
        <v>257142.85714285716</v>
      </c>
      <c r="V29" s="127"/>
      <c r="W29" s="151"/>
      <c r="X29" s="152">
        <v>22</v>
      </c>
      <c r="Y29" s="152" t="str">
        <f t="shared" si="6"/>
        <v/>
      </c>
      <c r="Z29" s="155">
        <f t="shared" si="7"/>
        <v>0</v>
      </c>
      <c r="AA29" s="152"/>
      <c r="AB29" s="153"/>
      <c r="AC29" s="150">
        <v>22</v>
      </c>
      <c r="AD29" s="157" t="str">
        <f t="shared" si="8"/>
        <v/>
      </c>
      <c r="AE29" s="158">
        <f>IFERROR(VLOOKUP(AD29,이월!$Y$8:$Z$69,2,0),0)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>IFERROR((K27-H27)/K27,0)</f>
        <v>0</v>
      </c>
      <c r="AI29" s="158">
        <f t="shared" si="9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</row>
    <row r="30" spans="1:46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 t="shared" si="1"/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2562950</v>
      </c>
      <c r="T30" s="321"/>
      <c r="U30" s="171"/>
      <c r="V30" s="127"/>
      <c r="W30" s="151"/>
      <c r="X30" s="152">
        <v>23</v>
      </c>
      <c r="Y30" s="152" t="str">
        <f t="shared" si="6"/>
        <v/>
      </c>
      <c r="Z30" s="155">
        <f t="shared" si="7"/>
        <v>0</v>
      </c>
      <c r="AA30" s="152"/>
      <c r="AB30" s="153"/>
      <c r="AC30" s="150">
        <v>23</v>
      </c>
      <c r="AD30" s="157" t="str">
        <f t="shared" si="8"/>
        <v/>
      </c>
      <c r="AE30" s="158">
        <f>IFERROR(VLOOKUP(AD30,이월!$Y$8:$Z$69,2,0),0)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>IFERROR((K28-H28)/K28,0)</f>
        <v>0</v>
      </c>
      <c r="AI30" s="158">
        <f t="shared" si="9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</row>
    <row r="31" spans="1:46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 t="shared" si="1"/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6"/>
        <v/>
      </c>
      <c r="Z31" s="155">
        <f t="shared" si="7"/>
        <v>0</v>
      </c>
      <c r="AA31" s="152"/>
      <c r="AB31" s="153"/>
      <c r="AC31" s="150">
        <v>24</v>
      </c>
      <c r="AD31" s="157" t="str">
        <f t="shared" si="8"/>
        <v/>
      </c>
      <c r="AE31" s="158">
        <f>IFERROR(VLOOKUP(AD31,이월!$Y$8:$Z$69,2,0),0)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>IFERROR((K29-H29)/K29,0)</f>
        <v>0</v>
      </c>
      <c r="AI31" s="158">
        <f t="shared" si="9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>IFERROR(((AN31*AO31)+(AP31*AQ31))/(AO31+AQ31),0)</f>
        <v>0</v>
      </c>
      <c r="AS31" s="307"/>
      <c r="AT31" s="4"/>
    </row>
    <row r="32" spans="1:46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 t="shared" si="1"/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6"/>
        <v/>
      </c>
      <c r="Z32" s="155">
        <f t="shared" si="7"/>
        <v>0</v>
      </c>
      <c r="AA32" s="152"/>
      <c r="AB32" s="153"/>
      <c r="AC32" s="150">
        <v>25</v>
      </c>
      <c r="AD32" s="157" t="str">
        <f t="shared" si="8"/>
        <v/>
      </c>
      <c r="AE32" s="158">
        <f>IFERROR(VLOOKUP(AD32,이월!$Y$8:$Z$69,2,0),0)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>IFERROR((K30-H30)/K30,0)</f>
        <v>0</v>
      </c>
      <c r="AI32" s="158">
        <f t="shared" si="9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>IFERROR(((AN32*AO32)+(AP32*AQ32))/(AO32+AQ32),0)</f>
        <v>0</v>
      </c>
      <c r="AS32" s="307"/>
      <c r="AT32" s="4"/>
    </row>
    <row r="33" spans="1:46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 t="shared" si="1"/>
        <v/>
      </c>
      <c r="M33" s="4"/>
      <c r="N33" s="172" t="s">
        <v>161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6"/>
        <v/>
      </c>
      <c r="Z33" s="155">
        <f t="shared" si="7"/>
        <v>0</v>
      </c>
      <c r="AA33" s="152"/>
      <c r="AB33" s="153"/>
      <c r="AC33" s="150">
        <v>26</v>
      </c>
      <c r="AD33" s="157" t="str">
        <f t="shared" si="8"/>
        <v/>
      </c>
      <c r="AE33" s="158">
        <f>IFERROR(VLOOKUP(AD33,이월!$Y$8:$Z$69,2,0),0)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>IFERROR((K31-H31)/K31,0)</f>
        <v>0</v>
      </c>
      <c r="AI33" s="158">
        <f t="shared" si="9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>IFERROR(((AN33*AO33)+(AP33*AQ33))/(AO33+AQ33),0)</f>
        <v>0</v>
      </c>
      <c r="AS33" s="307"/>
      <c r="AT33" s="4"/>
    </row>
    <row r="34" spans="1:46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2664750</v>
      </c>
      <c r="K34" s="321"/>
      <c r="L34" s="4"/>
      <c r="M34" s="4"/>
      <c r="N34" s="175">
        <v>1</v>
      </c>
      <c r="O34" s="9" t="s">
        <v>75</v>
      </c>
      <c r="P34" s="9"/>
      <c r="Q34" s="9" t="s">
        <v>162</v>
      </c>
      <c r="R34" s="324">
        <v>-15000</v>
      </c>
      <c r="S34" s="325"/>
      <c r="T34" s="44"/>
      <c r="U34" s="111"/>
      <c r="V34" s="127"/>
      <c r="W34" s="151"/>
      <c r="X34" s="152">
        <v>27</v>
      </c>
      <c r="Y34" s="152" t="str">
        <f t="shared" si="6"/>
        <v/>
      </c>
      <c r="Z34" s="155">
        <f t="shared" si="7"/>
        <v>0</v>
      </c>
      <c r="AA34" s="152"/>
      <c r="AB34" s="153"/>
      <c r="AC34" s="150">
        <v>27</v>
      </c>
      <c r="AD34" s="157" t="str">
        <f t="shared" si="8"/>
        <v/>
      </c>
      <c r="AE34" s="158">
        <f>IFERROR(VLOOKUP(AD34,이월!$Y$8:$Z$69,2,0),0)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>IFERROR((K32-H32)/K32,0)</f>
        <v>0</v>
      </c>
      <c r="AI34" s="158">
        <f t="shared" si="9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>IFERROR(((AN34*AO34)+(AP34*AQ34))/(AO34+AQ34),0)</f>
        <v>0</v>
      </c>
      <c r="AS34" s="307"/>
      <c r="AT34" s="4"/>
    </row>
    <row r="35" spans="1:46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117</v>
      </c>
      <c r="P35" s="29"/>
      <c r="Q35" s="29" t="s">
        <v>163</v>
      </c>
      <c r="R35" s="298">
        <v>-10000</v>
      </c>
      <c r="S35" s="299"/>
      <c r="T35" s="45"/>
      <c r="U35" s="111"/>
      <c r="V35" s="127"/>
      <c r="W35" s="151"/>
      <c r="X35" s="152">
        <v>28</v>
      </c>
      <c r="Y35" s="152" t="str">
        <f t="shared" si="6"/>
        <v/>
      </c>
      <c r="Z35" s="155">
        <f t="shared" si="7"/>
        <v>0</v>
      </c>
      <c r="AA35" s="152"/>
      <c r="AB35" s="153"/>
      <c r="AC35" s="177">
        <v>28</v>
      </c>
      <c r="AD35" s="157" t="str">
        <f t="shared" si="8"/>
        <v/>
      </c>
      <c r="AE35" s="158">
        <f>IFERROR(VLOOKUP(AD35,이월!$Y$8:$Z$69,2,0),0)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>IFERROR((K33-H33)/K33,0)</f>
        <v>0</v>
      </c>
      <c r="AI35" s="158">
        <f t="shared" si="9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>IFERROR(((AN35*AO35)+(AP35*AQ35))/(AO35+AQ35),0)</f>
        <v>0</v>
      </c>
      <c r="AS35" s="307"/>
      <c r="AT35" s="4"/>
    </row>
    <row r="36" spans="1:46" ht="22.5" customHeight="1">
      <c r="A36" s="121"/>
      <c r="B36" s="205" t="s">
        <v>135</v>
      </c>
      <c r="C36" s="1">
        <f>SUM(C28:C35)</f>
        <v>45000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>O6&amp;P6</f>
        <v>전복10미</v>
      </c>
      <c r="Z36" s="155">
        <f>S6</f>
        <v>218400.00000000003</v>
      </c>
      <c r="AA36" s="152"/>
      <c r="AB36" s="153"/>
      <c r="AC36" s="308" t="s">
        <v>33</v>
      </c>
      <c r="AD36" s="309"/>
      <c r="AE36" s="179">
        <f>SUM(AE8:AE35)</f>
        <v>2164130</v>
      </c>
      <c r="AF36" s="179">
        <f>SUM(AF8:AF35)</f>
        <v>1331000</v>
      </c>
      <c r="AG36" s="179">
        <f>SUM(AG8:AG35)</f>
        <v>830380</v>
      </c>
      <c r="AH36" s="180"/>
      <c r="AI36" s="179">
        <f>SUM(AI8:AI35)</f>
        <v>1137850</v>
      </c>
      <c r="AJ36" s="181"/>
      <c r="AK36" s="4"/>
      <c r="AL36" s="35"/>
      <c r="AM36" s="43"/>
      <c r="AN36" s="54"/>
      <c r="AO36" s="33"/>
      <c r="AP36" s="54"/>
      <c r="AQ36" s="33"/>
      <c r="AR36" s="310">
        <f>IFERROR(((AN36*AO36)+(AP36*AQ36))/(AO36+AQ36),0)</f>
        <v>0</v>
      </c>
      <c r="AS36" s="311"/>
      <c r="AT36" s="4"/>
    </row>
    <row r="37" spans="1:46" ht="22.5" customHeight="1">
      <c r="A37" s="121"/>
      <c r="B37" s="182"/>
      <c r="C37" s="183"/>
      <c r="D37" s="4"/>
      <c r="E37" s="146">
        <v>1</v>
      </c>
      <c r="F37" s="75" t="s">
        <v>95</v>
      </c>
      <c r="G37" s="75"/>
      <c r="H37" s="76">
        <v>38000</v>
      </c>
      <c r="I37" s="296">
        <v>45000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>O7&amp;P7</f>
        <v>전복20미</v>
      </c>
      <c r="Z37" s="155">
        <f>S7</f>
        <v>204800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spans="1:46" ht="22.5" customHeight="1">
      <c r="A38" s="121"/>
      <c r="B38" s="162"/>
      <c r="C38" s="162"/>
      <c r="D38" s="4"/>
      <c r="E38" s="150">
        <v>2</v>
      </c>
      <c r="F38" s="12" t="s">
        <v>87</v>
      </c>
      <c r="G38" s="12"/>
      <c r="H38" s="13">
        <v>26000</v>
      </c>
      <c r="I38" s="270">
        <v>37000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 t="s">
        <v>164</v>
      </c>
      <c r="U38" s="111"/>
      <c r="V38" s="127"/>
      <c r="W38" s="151"/>
      <c r="X38" s="152">
        <v>3</v>
      </c>
      <c r="Y38" s="152" t="str">
        <f>O8&amp;P8</f>
        <v>냉)초코오징어30미</v>
      </c>
      <c r="Z38" s="155">
        <f>S8</f>
        <v>68000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64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</row>
    <row r="39" spans="1:46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110</v>
      </c>
      <c r="G39" s="12" t="s">
        <v>111</v>
      </c>
      <c r="H39" s="13">
        <v>50000</v>
      </c>
      <c r="I39" s="270">
        <v>70000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>O9&amp;P9</f>
        <v>제주갈치10미</v>
      </c>
      <c r="Z39" s="155">
        <f>S9</f>
        <v>98000</v>
      </c>
      <c r="AA39" s="152"/>
      <c r="AB39" s="153"/>
      <c r="AC39" s="156">
        <v>1</v>
      </c>
      <c r="AD39" s="157" t="str">
        <f>O6&amp;P6</f>
        <v>전복10미</v>
      </c>
      <c r="AE39" s="158">
        <f>IFERROR(VLOOKUP(AD39,이월!$Y$8:$Z$69,2,0),0)</f>
        <v>495300</v>
      </c>
      <c r="AF39" s="158">
        <f>IFERROR(VLOOKUP(AD39,$K$51:$L$85,2,0),0)</f>
        <v>0</v>
      </c>
      <c r="AG39" s="159">
        <f>AE39+AF39-S6</f>
        <v>276900</v>
      </c>
      <c r="AH39" s="160">
        <f>IFERROR((T6-Q6)/T6,0)</f>
        <v>0.27777777777777779</v>
      </c>
      <c r="AI39" s="158">
        <f>IFERROR(AG39/(1-AH39),0)</f>
        <v>383400</v>
      </c>
      <c r="AJ39" s="161">
        <f>IFERROR(AG39/Q6,0)</f>
        <v>1.42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</row>
    <row r="40" spans="1:46" ht="22.5" customHeight="1">
      <c r="A40" s="121"/>
      <c r="B40" s="303"/>
      <c r="C40" s="303"/>
      <c r="D40" s="4"/>
      <c r="E40" s="150">
        <v>4</v>
      </c>
      <c r="F40" s="12" t="s">
        <v>98</v>
      </c>
      <c r="G40" s="12" t="s">
        <v>99</v>
      </c>
      <c r="H40" s="13">
        <v>27000</v>
      </c>
      <c r="I40" s="270">
        <v>36000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>O10&amp;P10</f>
        <v>삼치10미</v>
      </c>
      <c r="Z40" s="155">
        <f>S10</f>
        <v>53200</v>
      </c>
      <c r="AA40" s="152"/>
      <c r="AB40" s="153"/>
      <c r="AC40" s="150">
        <v>2</v>
      </c>
      <c r="AD40" s="157" t="str">
        <f>O7&amp;P7</f>
        <v>전복20미</v>
      </c>
      <c r="AE40" s="158">
        <f>IFERROR(VLOOKUP(AD40,이월!$Y$8:$Z$69,2,0),0)</f>
        <v>390400</v>
      </c>
      <c r="AF40" s="158">
        <f t="shared" ref="AF39:AF40" si="10">IFERROR(VLOOKUP(AD40,$K$51:$L$85,2,0),0)</f>
        <v>0</v>
      </c>
      <c r="AG40" s="159">
        <f>AE40+AF40-S7</f>
        <v>185600</v>
      </c>
      <c r="AH40" s="160">
        <f>IFERROR((T7-Q7)/T7,0)</f>
        <v>0.24882629107981222</v>
      </c>
      <c r="AI40" s="158">
        <f t="shared" ref="AI40:AI62" si="11">IFERROR(AG40/(1-AH40),0)</f>
        <v>247080</v>
      </c>
      <c r="AJ40" s="161">
        <f>IFERROR(AG40/Q7,0)</f>
        <v>1.1599999999999999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</row>
    <row r="41" spans="1:46" ht="22.5" customHeight="1">
      <c r="A41" s="121"/>
      <c r="B41" s="34" t="s">
        <v>23</v>
      </c>
      <c r="C41" s="31"/>
      <c r="D41" s="4"/>
      <c r="E41" s="150">
        <v>5</v>
      </c>
      <c r="F41" s="12" t="s">
        <v>104</v>
      </c>
      <c r="G41" s="12" t="s">
        <v>105</v>
      </c>
      <c r="H41" s="13">
        <v>19000</v>
      </c>
      <c r="I41" s="270">
        <v>26000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ref="Y41:Y59" si="12">O11&amp;P11</f>
        <v>꽃게사게A</v>
      </c>
      <c r="Z41" s="155">
        <f t="shared" ref="Z41:Z59" si="13">S11</f>
        <v>294000</v>
      </c>
      <c r="AA41" s="152"/>
      <c r="AB41" s="153"/>
      <c r="AC41" s="150">
        <v>3</v>
      </c>
      <c r="AD41" s="157" t="str">
        <f>O8&amp;P8</f>
        <v>냉)초코오징어30미</v>
      </c>
      <c r="AE41" s="158">
        <f>IFERROR(VLOOKUP(AD41,이월!$Y$8:$Z$69,2,0),0)</f>
        <v>99280</v>
      </c>
      <c r="AF41" s="158">
        <f>IFERROR(VLOOKUP(AD41,$K$51:$L$85,2,0),0)</f>
        <v>0</v>
      </c>
      <c r="AG41" s="159">
        <f>AE41+AF41-S8</f>
        <v>31280</v>
      </c>
      <c r="AH41" s="160">
        <f>IFERROR((T8-Q8)/T8,0)</f>
        <v>0.24444444444444444</v>
      </c>
      <c r="AI41" s="158">
        <f t="shared" si="11"/>
        <v>41400</v>
      </c>
      <c r="AJ41" s="161">
        <f>IFERROR(AG41/Q8,0)</f>
        <v>0.46</v>
      </c>
      <c r="AK41" s="4"/>
      <c r="AL41" s="58"/>
      <c r="AM41" s="59"/>
      <c r="AN41" s="60"/>
      <c r="AO41" s="60"/>
      <c r="AP41" s="59"/>
      <c r="AQ41" s="189">
        <f t="shared" ref="AQ41:AQ46" si="14">AO41*AP41</f>
        <v>0</v>
      </c>
      <c r="AR41" s="190">
        <f>IFERROR((AO41-AN41)/AO41,0)</f>
        <v>0</v>
      </c>
      <c r="AS41" s="274"/>
      <c r="AT41" s="275"/>
    </row>
    <row r="42" spans="1:46" ht="22.5" customHeight="1">
      <c r="A42" s="121"/>
      <c r="B42" s="25" t="s">
        <v>24</v>
      </c>
      <c r="C42" s="32"/>
      <c r="D42" s="4"/>
      <c r="E42" s="150">
        <v>6</v>
      </c>
      <c r="F42" s="12" t="s">
        <v>104</v>
      </c>
      <c r="G42" s="12" t="s">
        <v>165</v>
      </c>
      <c r="H42" s="13">
        <v>26000</v>
      </c>
      <c r="I42" s="270">
        <v>36000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>O12&amp;P12</f>
        <v>고등어28미</v>
      </c>
      <c r="Z42" s="155">
        <f t="shared" si="13"/>
        <v>45000</v>
      </c>
      <c r="AA42" s="152"/>
      <c r="AB42" s="153"/>
      <c r="AC42" s="150">
        <v>4</v>
      </c>
      <c r="AD42" s="157" t="str">
        <f>O9&amp;P9</f>
        <v>제주갈치10미</v>
      </c>
      <c r="AE42" s="158">
        <f>IFERROR(VLOOKUP(AD42,이월!$Y$8:$Z$69,2,0),0)</f>
        <v>98000</v>
      </c>
      <c r="AF42" s="158">
        <f t="shared" ref="AF42:AF62" si="15">IFERROR(VLOOKUP(AD42,$K$51:$L$85,2,0),0)</f>
        <v>0</v>
      </c>
      <c r="AG42" s="159">
        <f>AE42+AF42-S9</f>
        <v>0</v>
      </c>
      <c r="AH42" s="160">
        <f>IFERROR((T9-Q9)/T9,0)</f>
        <v>0.2</v>
      </c>
      <c r="AI42" s="158">
        <f t="shared" si="11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4"/>
        <v>0</v>
      </c>
      <c r="AR42" s="190">
        <f>IFERROR((AO42-AN42)/AO42,0)</f>
        <v>0</v>
      </c>
      <c r="AS42" s="274"/>
      <c r="AT42" s="275"/>
    </row>
    <row r="43" spans="1:46" ht="22.5" customHeight="1">
      <c r="A43" s="121"/>
      <c r="B43" s="25" t="s">
        <v>25</v>
      </c>
      <c r="C43" s="32"/>
      <c r="D43" s="4"/>
      <c r="E43" s="150">
        <v>7</v>
      </c>
      <c r="F43" s="12" t="s">
        <v>75</v>
      </c>
      <c r="G43" s="12"/>
      <c r="H43" s="13">
        <v>2500</v>
      </c>
      <c r="I43" s="270">
        <v>4000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2"/>
        <v>생합</v>
      </c>
      <c r="Z43" s="155">
        <f t="shared" si="13"/>
        <v>325000</v>
      </c>
      <c r="AA43" s="152"/>
      <c r="AB43" s="153"/>
      <c r="AC43" s="150">
        <v>5</v>
      </c>
      <c r="AD43" s="157" t="str">
        <f>O10&amp;P10</f>
        <v>삼치10미</v>
      </c>
      <c r="AE43" s="158">
        <f>IFERROR(VLOOKUP(AD43,이월!$Y$8:$Z$69,2,0),0)</f>
        <v>0</v>
      </c>
      <c r="AF43" s="158">
        <f t="shared" si="15"/>
        <v>114000</v>
      </c>
      <c r="AG43" s="159">
        <f>AE43+AF43-S10</f>
        <v>60800</v>
      </c>
      <c r="AH43" s="160">
        <f>IFERROR((T10-Q10)/T10,0)</f>
        <v>0.29629629629629628</v>
      </c>
      <c r="AI43" s="158">
        <f t="shared" si="11"/>
        <v>86400</v>
      </c>
      <c r="AJ43" s="161">
        <f>IFERROR(AG43/Q10,0)</f>
        <v>1.6</v>
      </c>
      <c r="AK43" s="4"/>
      <c r="AL43" s="58"/>
      <c r="AM43" s="59"/>
      <c r="AN43" s="60"/>
      <c r="AO43" s="60"/>
      <c r="AP43" s="59"/>
      <c r="AQ43" s="189">
        <f t="shared" si="14"/>
        <v>0</v>
      </c>
      <c r="AR43" s="190">
        <f>IFERROR((AO43-AN43)/AO43,0)</f>
        <v>0</v>
      </c>
      <c r="AS43" s="274"/>
      <c r="AT43" s="275"/>
    </row>
    <row r="44" spans="1:46" ht="22.5" customHeight="1">
      <c r="A44" s="121"/>
      <c r="B44" s="25"/>
      <c r="C44" s="32"/>
      <c r="D44" s="4"/>
      <c r="E44" s="150">
        <v>8</v>
      </c>
      <c r="F44" s="12" t="s">
        <v>102</v>
      </c>
      <c r="G44" s="12" t="s">
        <v>80</v>
      </c>
      <c r="H44" s="13">
        <v>45000</v>
      </c>
      <c r="I44" s="270">
        <v>60000</v>
      </c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2"/>
        <v>낙지10미B</v>
      </c>
      <c r="Z44" s="155">
        <f t="shared" si="13"/>
        <v>144000</v>
      </c>
      <c r="AA44" s="152"/>
      <c r="AB44" s="153"/>
      <c r="AC44" s="150">
        <v>6</v>
      </c>
      <c r="AD44" s="157" t="str">
        <f t="shared" ref="AD44:AD62" si="16">O11&amp;P11</f>
        <v>꽃게사게A</v>
      </c>
      <c r="AE44" s="158">
        <f>IFERROR(VLOOKUP(AD44,이월!$Y$8:$Z$69,2,0),0)</f>
        <v>294000</v>
      </c>
      <c r="AF44" s="158">
        <f t="shared" si="15"/>
        <v>0</v>
      </c>
      <c r="AG44" s="159">
        <f>AE44+AF44-S11</f>
        <v>0</v>
      </c>
      <c r="AH44" s="160">
        <f>IFERROR((T11-Q11)/T11,0)</f>
        <v>0.33333333333333331</v>
      </c>
      <c r="AI44" s="158">
        <f t="shared" si="11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4"/>
        <v>0</v>
      </c>
      <c r="AR44" s="190">
        <f>IFERROR((AO44-AN44)/AO44,0)</f>
        <v>0</v>
      </c>
      <c r="AS44" s="274"/>
      <c r="AT44" s="275"/>
    </row>
    <row r="45" spans="1:46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 t="s">
        <v>166</v>
      </c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>O15&amp;P15</f>
        <v>활문어</v>
      </c>
      <c r="Z45" s="155">
        <f t="shared" si="13"/>
        <v>220500</v>
      </c>
      <c r="AA45" s="152"/>
      <c r="AB45" s="153"/>
      <c r="AC45" s="150">
        <v>7</v>
      </c>
      <c r="AD45" s="157" t="str">
        <f>O12&amp;P12</f>
        <v>고등어28미</v>
      </c>
      <c r="AE45" s="158">
        <f>IFERROR(VLOOKUP(AD45,이월!$Y$8:$Z$69,2,0),0)</f>
        <v>0</v>
      </c>
      <c r="AF45" s="158">
        <f t="shared" si="15"/>
        <v>270000</v>
      </c>
      <c r="AG45" s="159">
        <f>AE45+AF45-S12</f>
        <v>225000</v>
      </c>
      <c r="AH45" s="160">
        <f>IFERROR((T12-Q12)/T12,0)</f>
        <v>0.28000000000000003</v>
      </c>
      <c r="AI45" s="158">
        <f t="shared" si="11"/>
        <v>312500</v>
      </c>
      <c r="AJ45" s="161">
        <f>IFERROR(AG45/Q12,0)</f>
        <v>5</v>
      </c>
      <c r="AK45" s="4"/>
      <c r="AL45" s="58"/>
      <c r="AM45" s="59"/>
      <c r="AN45" s="60"/>
      <c r="AO45" s="60"/>
      <c r="AP45" s="59"/>
      <c r="AQ45" s="189">
        <f t="shared" si="14"/>
        <v>0</v>
      </c>
      <c r="AR45" s="190">
        <f>IFERROR((AO45-AN45)/AO45,0)</f>
        <v>0</v>
      </c>
      <c r="AS45" s="274"/>
      <c r="AT45" s="275"/>
    </row>
    <row r="46" spans="1:46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2"/>
        <v>간재미</v>
      </c>
      <c r="Z46" s="155">
        <f t="shared" si="13"/>
        <v>21000</v>
      </c>
      <c r="AA46" s="152"/>
      <c r="AB46" s="153"/>
      <c r="AC46" s="150">
        <v>8</v>
      </c>
      <c r="AD46" s="157" t="str">
        <f t="shared" si="16"/>
        <v>생합</v>
      </c>
      <c r="AE46" s="158">
        <f>IFERROR(VLOOKUP(AD46,이월!$Y$8:$Z$69,2,0),0)</f>
        <v>88000</v>
      </c>
      <c r="AF46" s="158">
        <f t="shared" si="15"/>
        <v>400000</v>
      </c>
      <c r="AG46" s="159">
        <f>AE46+AF46-S13</f>
        <v>163000</v>
      </c>
      <c r="AH46" s="160">
        <f>IFERROR((T13-Q13)/T13,0)</f>
        <v>0.2857142857142857</v>
      </c>
      <c r="AI46" s="158">
        <f t="shared" si="11"/>
        <v>228200</v>
      </c>
      <c r="AJ46" s="161">
        <f>IFERROR(AG46/Q13,0)</f>
        <v>3.26</v>
      </c>
      <c r="AK46" s="4"/>
      <c r="AL46" s="61"/>
      <c r="AM46" s="62"/>
      <c r="AN46" s="63"/>
      <c r="AO46" s="63"/>
      <c r="AP46" s="62"/>
      <c r="AQ46" s="191">
        <f t="shared" si="14"/>
        <v>0</v>
      </c>
      <c r="AR46" s="192">
        <f>IFERROR((AO46-AN46)/AO46,0)</f>
        <v>0</v>
      </c>
      <c r="AS46" s="276"/>
      <c r="AT46" s="277"/>
    </row>
    <row r="47" spans="1:46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2"/>
        <v>전어</v>
      </c>
      <c r="Z47" s="155">
        <f t="shared" si="13"/>
        <v>24750</v>
      </c>
      <c r="AA47" s="152"/>
      <c r="AB47" s="153"/>
      <c r="AC47" s="150">
        <v>9</v>
      </c>
      <c r="AD47" s="157" t="str">
        <f t="shared" si="16"/>
        <v>낙지10미B</v>
      </c>
      <c r="AE47" s="158">
        <f>IFERROR(VLOOKUP(AD47,이월!$Y$8:$Z$69,2,0),0)</f>
        <v>144000</v>
      </c>
      <c r="AF47" s="158">
        <f t="shared" si="15"/>
        <v>0</v>
      </c>
      <c r="AG47" s="159">
        <f>AE47+AF47-S14</f>
        <v>0</v>
      </c>
      <c r="AH47" s="160">
        <f>IFERROR((T14-Q14)/T14,0)</f>
        <v>0</v>
      </c>
      <c r="AI47" s="158">
        <f t="shared" si="11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pans="1:46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2"/>
        <v>쭈꾸미10미</v>
      </c>
      <c r="Z48" s="155">
        <f t="shared" si="13"/>
        <v>40500</v>
      </c>
      <c r="AA48" s="152"/>
      <c r="AB48" s="153"/>
      <c r="AC48" s="150">
        <v>10</v>
      </c>
      <c r="AD48" s="157" t="str">
        <f>O15&amp;P15</f>
        <v>활문어</v>
      </c>
      <c r="AE48" s="158">
        <f>IFERROR(VLOOKUP(AD48,이월!$Y$8:$Z$69,2,0),0)</f>
        <v>420000</v>
      </c>
      <c r="AF48" s="158">
        <f t="shared" si="15"/>
        <v>0</v>
      </c>
      <c r="AG48" s="159">
        <f>AE48+AF48-S15</f>
        <v>199500</v>
      </c>
      <c r="AH48" s="160">
        <f>IFERROR((T15-Q15)/T15,0)</f>
        <v>0.3</v>
      </c>
      <c r="AI48" s="158">
        <f t="shared" si="11"/>
        <v>285000</v>
      </c>
      <c r="AJ48" s="161">
        <f>IFERROR(AG48/Q15,0)</f>
        <v>9.5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pans="1:46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2"/>
        <v>쭈꾸미30미</v>
      </c>
      <c r="Z49" s="155">
        <f t="shared" si="13"/>
        <v>28500</v>
      </c>
      <c r="AA49" s="152"/>
      <c r="AB49" s="153"/>
      <c r="AC49" s="150">
        <v>11</v>
      </c>
      <c r="AD49" s="157" t="str">
        <f t="shared" si="16"/>
        <v>간재미</v>
      </c>
      <c r="AE49" s="158">
        <f>IFERROR(VLOOKUP(AD49,이월!$Y$8:$Z$69,2,0),0)</f>
        <v>0</v>
      </c>
      <c r="AF49" s="158">
        <f t="shared" si="15"/>
        <v>52500</v>
      </c>
      <c r="AG49" s="159">
        <f>AE49+AF49-S16</f>
        <v>31500</v>
      </c>
      <c r="AH49" s="160">
        <f>IFERROR((T16-Q16)/T16,0)</f>
        <v>0.3</v>
      </c>
      <c r="AI49" s="158">
        <f t="shared" si="11"/>
        <v>45000</v>
      </c>
      <c r="AJ49" s="161">
        <f>IFERROR(AG49/Q16,0)</f>
        <v>1.8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2"/>
        <v>꽃게사게</v>
      </c>
      <c r="Z50" s="155">
        <f t="shared" si="13"/>
        <v>85500</v>
      </c>
      <c r="AA50" s="152"/>
      <c r="AB50" s="153"/>
      <c r="AC50" s="150">
        <v>12</v>
      </c>
      <c r="AD50" s="157" t="str">
        <f t="shared" si="16"/>
        <v>전어</v>
      </c>
      <c r="AE50" s="158">
        <f>IFERROR(VLOOKUP(AD50,이월!$Y$8:$Z$69,2,0),0)</f>
        <v>0</v>
      </c>
      <c r="AF50" s="158">
        <f t="shared" si="15"/>
        <v>77000</v>
      </c>
      <c r="AG50" s="159">
        <f>AE50+AF50-S17</f>
        <v>52250</v>
      </c>
      <c r="AH50" s="160">
        <f>IFERROR((T17-Q17)/T17,0)</f>
        <v>0.29032258064516131</v>
      </c>
      <c r="AI50" s="158">
        <f t="shared" si="11"/>
        <v>73625</v>
      </c>
      <c r="AJ50" s="161">
        <f>IFERROR(AG50/Q17,0)</f>
        <v>4.75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pans="1:46" ht="22.5" customHeight="1">
      <c r="A51" s="4"/>
      <c r="B51" s="4"/>
      <c r="C51" s="4"/>
      <c r="D51" s="4"/>
      <c r="E51" s="146">
        <v>1</v>
      </c>
      <c r="F51" s="241" t="s">
        <v>167</v>
      </c>
      <c r="G51" s="242">
        <v>6</v>
      </c>
      <c r="H51" s="243">
        <v>45000</v>
      </c>
      <c r="I51" s="292">
        <v>270000</v>
      </c>
      <c r="J51" s="293"/>
      <c r="K51" s="235" t="str">
        <f>SUBSTITUTE(SUBSTITUTE(SUBSTITUTE(F51,"[",""),"]","")," ","")</f>
        <v>고등어28미</v>
      </c>
      <c r="L51" s="246">
        <f>I51</f>
        <v>270000</v>
      </c>
      <c r="V51" s="4"/>
      <c r="W51" s="151"/>
      <c r="X51" s="152">
        <v>16</v>
      </c>
      <c r="Y51" s="152" t="str">
        <f t="shared" si="12"/>
        <v/>
      </c>
      <c r="Z51" s="155">
        <f t="shared" si="13"/>
        <v>0</v>
      </c>
      <c r="AA51" s="152"/>
      <c r="AB51" s="153"/>
      <c r="AC51" s="150">
        <v>13</v>
      </c>
      <c r="AD51" s="157" t="str">
        <f t="shared" si="16"/>
        <v>쭈꾸미10미</v>
      </c>
      <c r="AE51" s="158">
        <f>IFERROR(VLOOKUP(AD51,이월!$Y$8:$Z$69,2,0),0)</f>
        <v>0</v>
      </c>
      <c r="AF51" s="158">
        <f t="shared" si="15"/>
        <v>162000</v>
      </c>
      <c r="AG51" s="159">
        <f>AE51+AF51-S18</f>
        <v>121500</v>
      </c>
      <c r="AH51" s="160">
        <f>IFERROR((T18-Q18)/T18,0)</f>
        <v>0.28947368421052633</v>
      </c>
      <c r="AI51" s="158">
        <f t="shared" si="11"/>
        <v>171000</v>
      </c>
      <c r="AJ51" s="161">
        <f>IFERROR(AG51/Q18,0)</f>
        <v>4.5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pans="1:46" ht="22.5" customHeight="1">
      <c r="A52" s="4"/>
      <c r="B52" s="4"/>
      <c r="C52" s="4"/>
      <c r="D52" s="4"/>
      <c r="E52" s="150">
        <v>2</v>
      </c>
      <c r="F52" s="241" t="s">
        <v>168</v>
      </c>
      <c r="G52" s="244">
        <v>3</v>
      </c>
      <c r="H52" s="243">
        <v>38000</v>
      </c>
      <c r="I52" s="294">
        <v>114000</v>
      </c>
      <c r="J52" s="295"/>
      <c r="K52" s="236" t="str">
        <f t="shared" ref="K52:K85" si="17">SUBSTITUTE(SUBSTITUTE(SUBSTITUTE(F52,"[",""),"]","")," ","")</f>
        <v>삼치10미</v>
      </c>
      <c r="L52" s="247">
        <f>I52</f>
        <v>114000</v>
      </c>
      <c r="V52" s="4"/>
      <c r="W52" s="151"/>
      <c r="X52" s="152">
        <v>17</v>
      </c>
      <c r="Y52" s="152" t="str">
        <f t="shared" si="12"/>
        <v/>
      </c>
      <c r="Z52" s="155">
        <f t="shared" si="13"/>
        <v>0</v>
      </c>
      <c r="AA52" s="152"/>
      <c r="AB52" s="153"/>
      <c r="AC52" s="150">
        <v>14</v>
      </c>
      <c r="AD52" s="157" t="str">
        <f t="shared" si="16"/>
        <v>쭈꾸미30미</v>
      </c>
      <c r="AE52" s="158">
        <f>IFERROR(VLOOKUP(AD52,이월!$Y$8:$Z$69,2,0),0)</f>
        <v>0</v>
      </c>
      <c r="AF52" s="158">
        <f t="shared" si="15"/>
        <v>95000</v>
      </c>
      <c r="AG52" s="159">
        <f>AE52+AF52-S19</f>
        <v>66500</v>
      </c>
      <c r="AH52" s="160">
        <f>IFERROR((T19-Q19)/T19,0)</f>
        <v>0.26923076923076922</v>
      </c>
      <c r="AI52" s="158">
        <f t="shared" si="11"/>
        <v>90999.999999999985</v>
      </c>
      <c r="AJ52" s="161">
        <f>IFERROR(AG52/Q19,0)</f>
        <v>3.5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pans="1:46" ht="22.5" customHeight="1">
      <c r="A53" s="4"/>
      <c r="B53" s="4"/>
      <c r="C53" s="4"/>
      <c r="D53" s="4"/>
      <c r="E53" s="150">
        <v>3</v>
      </c>
      <c r="F53" s="241" t="s">
        <v>156</v>
      </c>
      <c r="G53" s="244">
        <v>3</v>
      </c>
      <c r="H53" s="243">
        <v>17500</v>
      </c>
      <c r="I53" s="294">
        <v>52500</v>
      </c>
      <c r="J53" s="295"/>
      <c r="K53" s="236" t="str">
        <f>SUBSTITUTE(SUBSTITUTE(SUBSTITUTE(F53,"[",""),"]","")," ","")</f>
        <v>간재미</v>
      </c>
      <c r="L53" s="247">
        <f t="shared" ref="L53:L85" si="18">I53</f>
        <v>52500</v>
      </c>
      <c r="V53" s="4"/>
      <c r="W53" s="151"/>
      <c r="X53" s="152">
        <v>18</v>
      </c>
      <c r="Y53" s="152" t="str">
        <f t="shared" si="12"/>
        <v/>
      </c>
      <c r="Z53" s="155">
        <f t="shared" si="13"/>
        <v>0</v>
      </c>
      <c r="AA53" s="152"/>
      <c r="AB53" s="153"/>
      <c r="AC53" s="150">
        <v>15</v>
      </c>
      <c r="AD53" s="157" t="str">
        <f t="shared" si="16"/>
        <v>꽃게사게</v>
      </c>
      <c r="AE53" s="158">
        <f>IFERROR(VLOOKUP(AD53,이월!$Y$8:$Z$69,2,0),0)</f>
        <v>0</v>
      </c>
      <c r="AF53" s="158">
        <f t="shared" si="15"/>
        <v>513000</v>
      </c>
      <c r="AG53" s="159">
        <f>AE53+AF53-S20</f>
        <v>427500</v>
      </c>
      <c r="AH53" s="160">
        <f>IFERROR((T20-Q20)/T20,0)</f>
        <v>0.32142857142857145</v>
      </c>
      <c r="AI53" s="158">
        <f t="shared" si="11"/>
        <v>630000</v>
      </c>
      <c r="AJ53" s="161">
        <f>IFERROR(AG53/Q20,0)</f>
        <v>45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ht="22.5" customHeight="1">
      <c r="A54" s="4"/>
      <c r="B54" s="4"/>
      <c r="C54" s="4"/>
      <c r="D54" s="4"/>
      <c r="E54" s="150">
        <v>4</v>
      </c>
      <c r="F54" s="241" t="s">
        <v>157</v>
      </c>
      <c r="G54" s="244">
        <v>7</v>
      </c>
      <c r="H54" s="243">
        <v>11000</v>
      </c>
      <c r="I54" s="294">
        <v>77000</v>
      </c>
      <c r="J54" s="295"/>
      <c r="K54" s="236" t="str">
        <f t="shared" si="17"/>
        <v>전어</v>
      </c>
      <c r="L54" s="247">
        <f t="shared" si="18"/>
        <v>77000</v>
      </c>
      <c r="V54" s="4"/>
      <c r="W54" s="151"/>
      <c r="X54" s="152">
        <v>19</v>
      </c>
      <c r="Y54" s="152" t="str">
        <f t="shared" si="12"/>
        <v/>
      </c>
      <c r="Z54" s="155">
        <f t="shared" si="13"/>
        <v>0</v>
      </c>
      <c r="AA54" s="152"/>
      <c r="AB54" s="153"/>
      <c r="AC54" s="150">
        <v>16</v>
      </c>
      <c r="AD54" s="157" t="str">
        <f t="shared" si="16"/>
        <v/>
      </c>
      <c r="AE54" s="158">
        <f>IFERROR(VLOOKUP(AD54,이월!$Y$8:$Z$69,2,0),0)</f>
        <v>0</v>
      </c>
      <c r="AF54" s="158">
        <f t="shared" si="15"/>
        <v>0</v>
      </c>
      <c r="AG54" s="159">
        <f>AE54+AF54-S21</f>
        <v>0</v>
      </c>
      <c r="AH54" s="160">
        <f>IFERROR((T21-Q21)/T21,0)</f>
        <v>0</v>
      </c>
      <c r="AI54" s="158">
        <f t="shared" si="11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1:46" ht="22.5" customHeight="1">
      <c r="A55" s="4"/>
      <c r="B55" s="4"/>
      <c r="C55" s="4"/>
      <c r="D55" s="4"/>
      <c r="E55" s="150">
        <v>5</v>
      </c>
      <c r="F55" s="241" t="s">
        <v>169</v>
      </c>
      <c r="G55" s="244">
        <v>2</v>
      </c>
      <c r="H55" s="243">
        <v>26000</v>
      </c>
      <c r="I55" s="294">
        <v>52000</v>
      </c>
      <c r="J55" s="295"/>
      <c r="K55" s="236" t="str">
        <f t="shared" si="17"/>
        <v>대구6미B</v>
      </c>
      <c r="L55" s="247">
        <f t="shared" si="18"/>
        <v>52000</v>
      </c>
      <c r="V55" s="4"/>
      <c r="W55" s="151"/>
      <c r="X55" s="152">
        <v>20</v>
      </c>
      <c r="Y55" s="152" t="str">
        <f t="shared" si="12"/>
        <v/>
      </c>
      <c r="Z55" s="155">
        <f t="shared" si="13"/>
        <v>0</v>
      </c>
      <c r="AA55" s="152"/>
      <c r="AB55" s="153"/>
      <c r="AC55" s="150">
        <v>17</v>
      </c>
      <c r="AD55" s="157" t="str">
        <f t="shared" si="16"/>
        <v/>
      </c>
      <c r="AE55" s="158">
        <f>IFERROR(VLOOKUP(AD55,이월!$Y$8:$Z$69,2,0),0)</f>
        <v>0</v>
      </c>
      <c r="AF55" s="158">
        <f t="shared" si="15"/>
        <v>0</v>
      </c>
      <c r="AG55" s="159">
        <f>AE55+AF55-S22</f>
        <v>0</v>
      </c>
      <c r="AH55" s="160">
        <f>IFERROR((T22-Q22)/T22,0)</f>
        <v>0</v>
      </c>
      <c r="AI55" s="158">
        <f t="shared" si="11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pans="1:46" ht="22.5" customHeight="1">
      <c r="A56" s="4"/>
      <c r="B56" s="4"/>
      <c r="C56" s="4"/>
      <c r="D56" s="4"/>
      <c r="E56" s="150">
        <v>6</v>
      </c>
      <c r="F56" s="241" t="s">
        <v>107</v>
      </c>
      <c r="G56" s="244">
        <v>8</v>
      </c>
      <c r="H56" s="243">
        <v>50000</v>
      </c>
      <c r="I56" s="294">
        <v>400000</v>
      </c>
      <c r="J56" s="295"/>
      <c r="K56" s="236" t="str">
        <f t="shared" si="17"/>
        <v>생합</v>
      </c>
      <c r="L56" s="247">
        <f t="shared" si="18"/>
        <v>400000</v>
      </c>
      <c r="V56" s="4"/>
      <c r="W56" s="151"/>
      <c r="X56" s="152">
        <v>21</v>
      </c>
      <c r="Y56" s="152" t="str">
        <f t="shared" si="12"/>
        <v/>
      </c>
      <c r="Z56" s="155">
        <f t="shared" si="13"/>
        <v>0</v>
      </c>
      <c r="AA56" s="152"/>
      <c r="AB56" s="153"/>
      <c r="AC56" s="150">
        <v>18</v>
      </c>
      <c r="AD56" s="157" t="str">
        <f t="shared" si="16"/>
        <v/>
      </c>
      <c r="AE56" s="158">
        <f>IFERROR(VLOOKUP(AD56,이월!$Y$8:$Z$69,2,0),0)</f>
        <v>0</v>
      </c>
      <c r="AF56" s="158">
        <f t="shared" si="15"/>
        <v>0</v>
      </c>
      <c r="AG56" s="159">
        <f>AE56+AF56-S23</f>
        <v>0</v>
      </c>
      <c r="AH56" s="160">
        <f>IFERROR((T23-Q23)/T23,0)</f>
        <v>0</v>
      </c>
      <c r="AI56" s="158">
        <f t="shared" si="11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spans="1:46" ht="22.5" customHeight="1">
      <c r="A57" s="4"/>
      <c r="B57" s="4"/>
      <c r="C57" s="4"/>
      <c r="D57" s="4"/>
      <c r="E57" s="150">
        <v>7</v>
      </c>
      <c r="F57" s="241" t="s">
        <v>170</v>
      </c>
      <c r="G57" s="244">
        <v>6</v>
      </c>
      <c r="H57" s="243">
        <v>27000</v>
      </c>
      <c r="I57" s="294">
        <v>162000</v>
      </c>
      <c r="J57" s="295"/>
      <c r="K57" s="236" t="str">
        <f t="shared" si="17"/>
        <v>쭈꾸미10미</v>
      </c>
      <c r="L57" s="247">
        <f t="shared" si="18"/>
        <v>162000</v>
      </c>
      <c r="V57" s="4"/>
      <c r="W57" s="151"/>
      <c r="X57" s="152">
        <v>22</v>
      </c>
      <c r="Y57" s="152" t="str">
        <f t="shared" si="12"/>
        <v>냉)꽃게암A</v>
      </c>
      <c r="Z57" s="155">
        <f t="shared" si="13"/>
        <v>151800</v>
      </c>
      <c r="AA57" s="152"/>
      <c r="AB57" s="153"/>
      <c r="AC57" s="150">
        <v>19</v>
      </c>
      <c r="AD57" s="157" t="str">
        <f t="shared" si="16"/>
        <v/>
      </c>
      <c r="AE57" s="158">
        <f>IFERROR(VLOOKUP(AD57,이월!$Y$8:$Z$69,2,0),0)</f>
        <v>0</v>
      </c>
      <c r="AF57" s="158">
        <f t="shared" si="15"/>
        <v>0</v>
      </c>
      <c r="AG57" s="159">
        <f>AE57+AF57-S24</f>
        <v>0</v>
      </c>
      <c r="AH57" s="160">
        <f>IFERROR((T24-Q24)/T24,0)</f>
        <v>0</v>
      </c>
      <c r="AI57" s="158">
        <f t="shared" si="11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pans="1:46" ht="22.5" customHeight="1">
      <c r="A58" s="4"/>
      <c r="B58" s="4"/>
      <c r="C58" s="4"/>
      <c r="D58" s="4"/>
      <c r="E58" s="150">
        <v>8</v>
      </c>
      <c r="F58" s="241" t="s">
        <v>171</v>
      </c>
      <c r="G58" s="244">
        <v>5</v>
      </c>
      <c r="H58" s="243">
        <v>19000</v>
      </c>
      <c r="I58" s="294">
        <v>95000</v>
      </c>
      <c r="J58" s="295"/>
      <c r="K58" s="236" t="str">
        <f t="shared" si="17"/>
        <v>쭈꾸미30미</v>
      </c>
      <c r="L58" s="247">
        <f t="shared" si="18"/>
        <v>95000</v>
      </c>
      <c r="V58" s="4"/>
      <c r="W58" s="151"/>
      <c r="X58" s="152">
        <v>23</v>
      </c>
      <c r="Y58" s="152" t="str">
        <f t="shared" si="12"/>
        <v>냉)꽃게암</v>
      </c>
      <c r="Z58" s="155">
        <f t="shared" si="13"/>
        <v>414000</v>
      </c>
      <c r="AA58" s="152"/>
      <c r="AB58" s="153"/>
      <c r="AC58" s="150">
        <v>20</v>
      </c>
      <c r="AD58" s="157" t="str">
        <f t="shared" si="16"/>
        <v/>
      </c>
      <c r="AE58" s="158">
        <f>IFERROR(VLOOKUP(AD58,이월!$Y$8:$Z$69,2,0),0)</f>
        <v>0</v>
      </c>
      <c r="AF58" s="158">
        <f t="shared" si="15"/>
        <v>0</v>
      </c>
      <c r="AG58" s="159">
        <f>AE58+AF58-S25</f>
        <v>0</v>
      </c>
      <c r="AH58" s="160">
        <f>IFERROR((T25-Q25)/T25,0)</f>
        <v>0</v>
      </c>
      <c r="AI58" s="158">
        <f t="shared" si="11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pans="1:46" ht="22.5" customHeight="1">
      <c r="A59" s="4"/>
      <c r="B59" s="4"/>
      <c r="C59" s="4"/>
      <c r="D59" s="4"/>
      <c r="E59" s="150">
        <v>9</v>
      </c>
      <c r="F59" s="229" t="s">
        <v>172</v>
      </c>
      <c r="G59" s="231">
        <v>54</v>
      </c>
      <c r="H59" s="250">
        <v>9500</v>
      </c>
      <c r="I59" s="265">
        <v>513000</v>
      </c>
      <c r="J59" s="260"/>
      <c r="K59" s="236" t="str">
        <f t="shared" si="17"/>
        <v>꽃게사게</v>
      </c>
      <c r="L59" s="247">
        <f>I59</f>
        <v>513000</v>
      </c>
      <c r="V59" s="4"/>
      <c r="W59" s="151"/>
      <c r="X59" s="152">
        <v>24</v>
      </c>
      <c r="Y59" s="152" t="str">
        <f t="shared" si="12"/>
        <v>냉)전복15미</v>
      </c>
      <c r="Z59" s="155">
        <f t="shared" si="13"/>
        <v>125999.99999999999</v>
      </c>
      <c r="AA59" s="152"/>
      <c r="AB59" s="153"/>
      <c r="AC59" s="150">
        <v>21</v>
      </c>
      <c r="AD59" s="157" t="str">
        <f t="shared" si="16"/>
        <v/>
      </c>
      <c r="AE59" s="158">
        <f>IFERROR(VLOOKUP(AD59,이월!$Y$8:$Z$69,2,0),0)</f>
        <v>0</v>
      </c>
      <c r="AF59" s="158">
        <f t="shared" si="15"/>
        <v>0</v>
      </c>
      <c r="AG59" s="159">
        <f>AE59+AF59-S26</f>
        <v>0</v>
      </c>
      <c r="AH59" s="160">
        <f>IFERROR((T26-Q26)/T26,0)</f>
        <v>0</v>
      </c>
      <c r="AI59" s="158">
        <f t="shared" si="11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spans="1:46" ht="22.5" customHeight="1">
      <c r="A60" s="4"/>
      <c r="B60" s="4"/>
      <c r="C60" s="4"/>
      <c r="D60" s="4"/>
      <c r="E60" s="150">
        <v>10</v>
      </c>
      <c r="F60" s="229" t="s">
        <v>173</v>
      </c>
      <c r="G60" s="231">
        <v>10</v>
      </c>
      <c r="H60" s="250">
        <v>29000</v>
      </c>
      <c r="I60" s="265">
        <v>290000</v>
      </c>
      <c r="J60" s="376"/>
      <c r="K60" s="236" t="str">
        <f t="shared" si="17"/>
        <v>냉)참조기40-42</v>
      </c>
      <c r="L60" s="247">
        <f>I60</f>
        <v>290000</v>
      </c>
      <c r="V60" s="4"/>
      <c r="W60" s="151"/>
      <c r="X60" s="152">
        <v>1</v>
      </c>
      <c r="Y60" s="152" t="str">
        <f t="shared" ref="Y60:Y69" si="19">F37&amp;G37</f>
        <v>바지락</v>
      </c>
      <c r="Z60" s="152">
        <v>0</v>
      </c>
      <c r="AA60" s="152"/>
      <c r="AB60" s="153"/>
      <c r="AC60" s="150">
        <v>22</v>
      </c>
      <c r="AD60" s="157" t="str">
        <f t="shared" si="16"/>
        <v>냉)꽃게암A</v>
      </c>
      <c r="AE60" s="158">
        <f>IFERROR(VLOOKUP(AD60,이월!$Y$8:$Z$69,2,0),0)</f>
        <v>151800</v>
      </c>
      <c r="AF60" s="158">
        <f t="shared" si="15"/>
        <v>0</v>
      </c>
      <c r="AG60" s="159">
        <f>AE60+AF60-S27</f>
        <v>0</v>
      </c>
      <c r="AH60" s="160">
        <f>IFERROR((T27-Q27)/T27,0)</f>
        <v>0.28260869565217389</v>
      </c>
      <c r="AI60" s="158">
        <f t="shared" si="11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spans="1:46" ht="22.5" customHeight="1">
      <c r="A61" s="4"/>
      <c r="B61" s="4"/>
      <c r="C61" s="4"/>
      <c r="D61" s="4"/>
      <c r="E61" s="150">
        <v>11</v>
      </c>
      <c r="F61" s="229" t="s">
        <v>174</v>
      </c>
      <c r="G61" s="231">
        <v>5</v>
      </c>
      <c r="H61" s="250">
        <v>135000</v>
      </c>
      <c r="I61" s="265">
        <v>675000</v>
      </c>
      <c r="J61" s="376"/>
      <c r="K61" s="236" t="str">
        <f t="shared" si="17"/>
        <v>냉)선동제주갈치31-33</v>
      </c>
      <c r="L61" s="247">
        <f>I61</f>
        <v>675000</v>
      </c>
      <c r="V61" s="4"/>
      <c r="W61" s="151"/>
      <c r="X61" s="152">
        <v>2</v>
      </c>
      <c r="Y61" s="152" t="str">
        <f t="shared" si="19"/>
        <v>도미</v>
      </c>
      <c r="Z61" s="152">
        <v>0</v>
      </c>
      <c r="AA61" s="152"/>
      <c r="AB61" s="153"/>
      <c r="AC61" s="150">
        <v>23</v>
      </c>
      <c r="AD61" s="157" t="str">
        <f t="shared" si="16"/>
        <v>냉)꽃게암</v>
      </c>
      <c r="AE61" s="158">
        <f>IFERROR(VLOOKUP(AD61,이월!$Y$8:$Z$69,2,0),0)</f>
        <v>414000</v>
      </c>
      <c r="AF61" s="158">
        <f t="shared" si="15"/>
        <v>0</v>
      </c>
      <c r="AG61" s="159">
        <f>AE61+AF61-S28</f>
        <v>0</v>
      </c>
      <c r="AH61" s="160">
        <f>IFERROR((T28-Q28)/T28,0)</f>
        <v>0.18823529411764706</v>
      </c>
      <c r="AI61" s="158">
        <f t="shared" si="11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spans="1:46" ht="22.5" customHeight="1">
      <c r="A62" s="4"/>
      <c r="B62" s="4"/>
      <c r="C62" s="4"/>
      <c r="D62" s="4"/>
      <c r="E62" s="150">
        <v>12</v>
      </c>
      <c r="F62" s="229" t="s">
        <v>175</v>
      </c>
      <c r="G62" s="231">
        <v>1</v>
      </c>
      <c r="H62" s="250">
        <v>194000</v>
      </c>
      <c r="I62" s="265">
        <v>194000</v>
      </c>
      <c r="J62" s="376"/>
      <c r="K62" s="236" t="str">
        <f t="shared" si="17"/>
        <v>냉)포크오징어M</v>
      </c>
      <c r="L62" s="247">
        <f>I62</f>
        <v>194000</v>
      </c>
      <c r="V62" s="4"/>
      <c r="W62" s="151"/>
      <c r="X62" s="152">
        <v>3</v>
      </c>
      <c r="Y62" s="152" t="str">
        <f t="shared" si="19"/>
        <v>참소라소</v>
      </c>
      <c r="Z62" s="152">
        <v>0</v>
      </c>
      <c r="AA62" s="152"/>
      <c r="AB62" s="153"/>
      <c r="AC62" s="177">
        <v>24</v>
      </c>
      <c r="AD62" s="157" t="str">
        <f t="shared" si="16"/>
        <v>냉)전복15미</v>
      </c>
      <c r="AE62" s="158">
        <f>IFERROR(VLOOKUP(AD62,이월!$Y$8:$Z$69,2,0),0)</f>
        <v>125999.99999999999</v>
      </c>
      <c r="AF62" s="158">
        <f t="shared" si="15"/>
        <v>0</v>
      </c>
      <c r="AG62" s="159">
        <f>AE62+AF62-S29</f>
        <v>0</v>
      </c>
      <c r="AH62" s="160">
        <f>IFERROR((T29-Q29)/T29,0)</f>
        <v>0</v>
      </c>
      <c r="AI62" s="158">
        <f t="shared" si="11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spans="1:46" ht="22.5" customHeight="1">
      <c r="A63" s="4"/>
      <c r="B63" s="4"/>
      <c r="C63" s="4"/>
      <c r="D63" s="4"/>
      <c r="E63" s="150">
        <v>13</v>
      </c>
      <c r="F63" s="229" t="s">
        <v>176</v>
      </c>
      <c r="G63" s="231">
        <v>2</v>
      </c>
      <c r="H63" s="250">
        <v>86000</v>
      </c>
      <c r="I63" s="265">
        <v>172000</v>
      </c>
      <c r="J63" s="376"/>
      <c r="K63" s="236" t="str">
        <f t="shared" si="17"/>
        <v>냉)임연수2L</v>
      </c>
      <c r="L63" s="247">
        <f>I63</f>
        <v>172000</v>
      </c>
      <c r="V63" s="4"/>
      <c r="W63" s="151"/>
      <c r="X63" s="152">
        <v>4</v>
      </c>
      <c r="Y63" s="152" t="str">
        <f t="shared" si="19"/>
        <v>낙지10미A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2720780</v>
      </c>
      <c r="AF63" s="197">
        <f>SUM(AF39:AF62)</f>
        <v>1683500</v>
      </c>
      <c r="AG63" s="197">
        <f>SUM(AG39:AG62)</f>
        <v>1841330</v>
      </c>
      <c r="AH63" s="198"/>
      <c r="AI63" s="197">
        <f>SUM(AI39:AI62)</f>
        <v>2594605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spans="1:46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377"/>
      <c r="K64" s="236" t="str">
        <f t="shared" si="17"/>
        <v/>
      </c>
      <c r="L64" s="247">
        <f>I64</f>
        <v>0</v>
      </c>
      <c r="V64" s="4"/>
      <c r="W64" s="151"/>
      <c r="X64" s="152">
        <v>5</v>
      </c>
      <c r="Y64" s="152" t="str">
        <f t="shared" si="19"/>
        <v>대구4미B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spans="1:46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대구6미B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64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spans="1:46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멍게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바지락</v>
      </c>
      <c r="AE66" s="158">
        <f>IFERROR(VLOOKUP(AD66,이월!$Y$8:$Z$69,2,0),0)</f>
        <v>38000</v>
      </c>
      <c r="AF66" s="158">
        <f>IFERROR(VLOOKUP(AD66,$K$51:$L$85,2,0),0)</f>
        <v>0</v>
      </c>
      <c r="AG66" s="159">
        <f>AE66+AF66</f>
        <v>38000</v>
      </c>
      <c r="AH66" s="160">
        <f>IFERROR((I37-H37)/I37,0)</f>
        <v>0.15555555555555556</v>
      </c>
      <c r="AI66" s="158">
        <f>IFERROR(AG66/(1-AH66),0)</f>
        <v>45000</v>
      </c>
      <c r="AJ66" s="161">
        <f>IFERROR(AG66/H37,0)</f>
        <v>1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spans="1:46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>고등어30미</v>
      </c>
      <c r="Z67" s="152">
        <v>0</v>
      </c>
      <c r="AA67" s="152"/>
      <c r="AB67" s="153"/>
      <c r="AC67" s="150">
        <v>2</v>
      </c>
      <c r="AD67" s="157" t="str">
        <f t="shared" si="20"/>
        <v>도미</v>
      </c>
      <c r="AE67" s="158">
        <f>IFERROR(VLOOKUP(AD67,이월!$Y$8:$Z$69,2,0),0)</f>
        <v>10400</v>
      </c>
      <c r="AF67" s="158">
        <f>IFERROR(VLOOKUP(AD67,$K$51:$L$85,2,0),0)</f>
        <v>0</v>
      </c>
      <c r="AG67" s="159">
        <f t="shared" ref="AG67:AG75" si="21">AE67+AF67</f>
        <v>10400</v>
      </c>
      <c r="AH67" s="160">
        <f t="shared" ref="AH67:AH75" si="22">IFERROR((I38-H38)/I38,0)</f>
        <v>0.29729729729729731</v>
      </c>
      <c r="AI67" s="158">
        <f t="shared" ref="AI67:AI75" si="23">IFERROR(AG67/(1-AH67),0)</f>
        <v>14800.000000000002</v>
      </c>
      <c r="AJ67" s="161">
        <f>IFERROR(AG67/H38,0)</f>
        <v>0.4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spans="1:46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참소라소</v>
      </c>
      <c r="AE68" s="158">
        <f>IFERROR(VLOOKUP(AD68,이월!$Y$8:$Z$69,2,0),0)</f>
        <v>78500</v>
      </c>
      <c r="AF68" s="158">
        <f t="shared" ref="AF68:AF75" si="24">IFERROR(VLOOKUP(AD68,$K$51:$L$85,2,0),0)</f>
        <v>0</v>
      </c>
      <c r="AG68" s="159">
        <f>AE68+AF68</f>
        <v>78500</v>
      </c>
      <c r="AH68" s="160">
        <f t="shared" si="22"/>
        <v>0.2857142857142857</v>
      </c>
      <c r="AI68" s="158">
        <f t="shared" si="23"/>
        <v>109900</v>
      </c>
      <c r="AJ68" s="161">
        <f>IFERROR(AG68/H39,0)</f>
        <v>1.57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spans="1:46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낙지10미A</v>
      </c>
      <c r="AE69" s="158">
        <f>IFERROR(VLOOKUP(AD69,이월!$Y$8:$Z$69,2,0),0)</f>
        <v>54000</v>
      </c>
      <c r="AF69" s="158">
        <f t="shared" si="24"/>
        <v>0</v>
      </c>
      <c r="AG69" s="159">
        <f t="shared" si="21"/>
        <v>54000</v>
      </c>
      <c r="AH69" s="160">
        <f t="shared" si="22"/>
        <v>0.25</v>
      </c>
      <c r="AI69" s="158">
        <f t="shared" si="23"/>
        <v>72000</v>
      </c>
      <c r="AJ69" s="161">
        <f>IFERROR(AG69/H40,0)</f>
        <v>2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spans="1:46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5">F68&amp;G68</f>
        <v/>
      </c>
      <c r="Z70" s="151"/>
      <c r="AA70" s="151"/>
      <c r="AB70" s="151"/>
      <c r="AC70" s="150">
        <v>5</v>
      </c>
      <c r="AD70" s="157" t="str">
        <f t="shared" si="20"/>
        <v>대구4미B</v>
      </c>
      <c r="AE70" s="158">
        <f>IFERROR(VLOOKUP(AD70,이월!$Y$8:$Z$69,2,0),0)</f>
        <v>19000</v>
      </c>
      <c r="AF70" s="158">
        <f t="shared" si="24"/>
        <v>0</v>
      </c>
      <c r="AG70" s="159">
        <f t="shared" si="21"/>
        <v>19000</v>
      </c>
      <c r="AH70" s="160">
        <f t="shared" si="22"/>
        <v>0.26923076923076922</v>
      </c>
      <c r="AI70" s="158">
        <f t="shared" si="23"/>
        <v>25999.999999999996</v>
      </c>
      <c r="AJ70" s="161">
        <f>IFERROR(AG70/H41,0)</f>
        <v>1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spans="1:46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5"/>
        <v/>
      </c>
      <c r="Z71" s="151"/>
      <c r="AA71" s="151"/>
      <c r="AB71" s="151"/>
      <c r="AC71" s="150">
        <v>6</v>
      </c>
      <c r="AD71" s="157" t="str">
        <f t="shared" si="20"/>
        <v>대구6미B</v>
      </c>
      <c r="AE71" s="158">
        <f>IFERROR(VLOOKUP(AD71,이월!$Y$8:$Z$69,2,0),0)</f>
        <v>0</v>
      </c>
      <c r="AF71" s="158">
        <f t="shared" si="24"/>
        <v>52000</v>
      </c>
      <c r="AG71" s="159">
        <f t="shared" si="21"/>
        <v>52000</v>
      </c>
      <c r="AH71" s="160">
        <f t="shared" si="22"/>
        <v>0.27777777777777779</v>
      </c>
      <c r="AI71" s="158">
        <f t="shared" si="23"/>
        <v>72000</v>
      </c>
      <c r="AJ71" s="161">
        <f>IFERROR(AG71/H42,0)</f>
        <v>2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spans="1:46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5"/>
        <v/>
      </c>
      <c r="Z72" s="151"/>
      <c r="AA72" s="151"/>
      <c r="AB72" s="151"/>
      <c r="AC72" s="150">
        <v>7</v>
      </c>
      <c r="AD72" s="157" t="str">
        <f t="shared" si="20"/>
        <v>멍게</v>
      </c>
      <c r="AE72" s="158">
        <f>IFERROR(VLOOKUP(AD72,이월!$Y$8:$Z$69,2,0),0)</f>
        <v>68750</v>
      </c>
      <c r="AF72" s="158">
        <f t="shared" si="24"/>
        <v>0</v>
      </c>
      <c r="AG72" s="159">
        <f t="shared" si="21"/>
        <v>68750</v>
      </c>
      <c r="AH72" s="160">
        <f t="shared" si="22"/>
        <v>0.375</v>
      </c>
      <c r="AI72" s="158">
        <f t="shared" si="23"/>
        <v>110000</v>
      </c>
      <c r="AJ72" s="161">
        <f>IFERROR(AG72/H43,0)</f>
        <v>27.5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spans="1:46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5"/>
        <v/>
      </c>
      <c r="Z73" s="151"/>
      <c r="AA73" s="151"/>
      <c r="AB73" s="151"/>
      <c r="AC73" s="150">
        <v>8</v>
      </c>
      <c r="AD73" s="157" t="str">
        <f t="shared" si="20"/>
        <v>고등어30미</v>
      </c>
      <c r="AE73" s="158">
        <f>IFERROR(VLOOKUP(AD73,이월!$Y$8:$Z$69,2,0),0)</f>
        <v>74700</v>
      </c>
      <c r="AF73" s="158">
        <f t="shared" si="24"/>
        <v>0</v>
      </c>
      <c r="AG73" s="159">
        <f t="shared" si="21"/>
        <v>74700</v>
      </c>
      <c r="AH73" s="160">
        <f t="shared" si="22"/>
        <v>0.25</v>
      </c>
      <c r="AI73" s="158">
        <f t="shared" si="23"/>
        <v>99600</v>
      </c>
      <c r="AJ73" s="161">
        <f>IFERROR(AG73/H44,0)</f>
        <v>1.66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spans="1:46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5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IFERROR(VLOOKUP(AD74,이월!$Y$8:$Z$69,2,0),0)</f>
        <v>0</v>
      </c>
      <c r="AF74" s="158">
        <f t="shared" si="24"/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spans="1:46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5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IFERROR(VLOOKUP(AD75,이월!$Y$8:$Z$69,2,0),0)</f>
        <v>0</v>
      </c>
      <c r="AF75" s="158">
        <f t="shared" si="24"/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spans="1:46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5"/>
        <v/>
      </c>
      <c r="Z76" s="151"/>
      <c r="AA76" s="151"/>
      <c r="AB76" s="151"/>
      <c r="AC76" s="266" t="s">
        <v>33</v>
      </c>
      <c r="AD76" s="267"/>
      <c r="AE76" s="197">
        <f>SUM(AE66:AE75)</f>
        <v>343350</v>
      </c>
      <c r="AF76" s="197">
        <f>SUM(AF66:AF75)</f>
        <v>52000</v>
      </c>
      <c r="AG76" s="197">
        <f>SUM(AG66:AG75)</f>
        <v>395350</v>
      </c>
      <c r="AH76" s="198"/>
      <c r="AI76" s="197">
        <f>SUM(AI66:AI75)</f>
        <v>549300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spans="1:46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5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spans="1:46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5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spans="1:46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spans="1:46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spans="1:46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spans="1:46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spans="1:46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spans="1:46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spans="1:46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pans="1:46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3066500</v>
      </c>
      <c r="J86" s="264"/>
      <c r="K86" s="240"/>
      <c r="L86" s="249">
        <f>SUM(L51:L85)</f>
        <v>3066500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pans="1:46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spans="1:46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pans="1:46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pans="1:46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pans="1:46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pans="1:46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pans="1:46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pans="1:46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pans="1:46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spans="1:46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pans="1:46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pans="1:46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pans="1:46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spans="1:46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pans="1:46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pans="1:46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1:46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pans="1:46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pans="1:46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pans="1:46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pans="1:46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pans="1:46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spans="1:46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spans="1:46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spans="1:46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spans="1:46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spans="1:46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spans="1:46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spans="1:46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spans="1:46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spans="1:46">
      <c r="W117" s="85"/>
      <c r="X117" s="85"/>
      <c r="Y117" s="85"/>
      <c r="Z117" s="85"/>
      <c r="AA117" s="85"/>
      <c r="AB117" s="85"/>
    </row>
  </sheetData>
  <mergeCells count="109">
    <mergeCell ref="AS39:AT39"/>
    <mergeCell ref="AS40:AT46"/>
    <mergeCell ref="R39:S39"/>
    <mergeCell ref="N41:T46"/>
    <mergeCell ref="N40:T40"/>
    <mergeCell ref="AQ4:AT4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B2:C2"/>
    <mergeCell ref="E4:K4"/>
    <mergeCell ref="N4:T4"/>
    <mergeCell ref="B5:B6"/>
    <mergeCell ref="C5:C6"/>
    <mergeCell ref="G2:H2"/>
    <mergeCell ref="K2:T2"/>
    <mergeCell ref="B13:B14"/>
    <mergeCell ref="C13:C14"/>
    <mergeCell ref="B7:B8"/>
    <mergeCell ref="C7:C8"/>
    <mergeCell ref="B9:B10"/>
    <mergeCell ref="C9:C10"/>
    <mergeCell ref="B11:B12"/>
    <mergeCell ref="C11:C12"/>
    <mergeCell ref="B39:B40"/>
    <mergeCell ref="C39:C40"/>
    <mergeCell ref="E35:J35"/>
    <mergeCell ref="R35:S35"/>
    <mergeCell ref="R36:S36"/>
    <mergeCell ref="B19:B20"/>
    <mergeCell ref="C19:C20"/>
    <mergeCell ref="B26:B27"/>
    <mergeCell ref="C26:C27"/>
    <mergeCell ref="N30:R30"/>
    <mergeCell ref="N32:T32"/>
    <mergeCell ref="R33:S33"/>
    <mergeCell ref="E34:I34"/>
    <mergeCell ref="J34:K34"/>
    <mergeCell ref="R34:S34"/>
    <mergeCell ref="B25:C25"/>
    <mergeCell ref="I36:J36"/>
    <mergeCell ref="B15:B16"/>
    <mergeCell ref="C15:C16"/>
    <mergeCell ref="B17:B18"/>
    <mergeCell ref="C17:C18"/>
    <mergeCell ref="AC76:AD76"/>
    <mergeCell ref="AE4:AF4"/>
    <mergeCell ref="AE5:AF5"/>
    <mergeCell ref="AH4:AI4"/>
    <mergeCell ref="AH5:AI5"/>
    <mergeCell ref="I44:J44"/>
    <mergeCell ref="I46:J46"/>
    <mergeCell ref="R37:S37"/>
    <mergeCell ref="I38:J38"/>
    <mergeCell ref="R38:S38"/>
    <mergeCell ref="I41:J41"/>
    <mergeCell ref="I42:J42"/>
    <mergeCell ref="I37:J37"/>
    <mergeCell ref="I39:J39"/>
    <mergeCell ref="I40:J40"/>
    <mergeCell ref="I45:J45"/>
    <mergeCell ref="AC36:AD36"/>
    <mergeCell ref="I62:J62"/>
    <mergeCell ref="I63:J63"/>
    <mergeCell ref="I64:J64"/>
    <mergeCell ref="I65:J65"/>
    <mergeCell ref="I66:J66"/>
    <mergeCell ref="AD2:AI2"/>
    <mergeCell ref="I43:J43"/>
    <mergeCell ref="S30:T30"/>
    <mergeCell ref="AC63:AD63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85:J85"/>
    <mergeCell ref="F49:J49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50:J50"/>
    <mergeCell ref="I51:J51"/>
    <mergeCell ref="I52:J52"/>
  </mergeCells>
  <phoneticPr fontId="2" type="noConversion"/>
  <conditionalFormatting sqref="AD8:AD35 AD66:AD75 AD39:AD62">
    <cfRule type="duplicateValues" dxfId="402" priority="10"/>
  </conditionalFormatting>
  <conditionalFormatting sqref="AE77:AF77">
    <cfRule type="cellIs" dxfId="401" priority="7" operator="lessThan">
      <formula>0</formula>
    </cfRule>
  </conditionalFormatting>
  <conditionalFormatting sqref="AG8:AG35 AG39:AG62 AG66:AG75">
    <cfRule type="cellIs" dxfId="400" priority="8" operator="lessThan">
      <formula>0</formula>
    </cfRule>
  </conditionalFormatting>
  <conditionalFormatting sqref="AH8:AH35">
    <cfRule type="cellIs" dxfId="399" priority="18" operator="equal">
      <formula>0</formula>
    </cfRule>
    <cfRule type="cellIs" dxfId="398" priority="19" operator="greaterThan">
      <formula>0.35</formula>
    </cfRule>
    <cfRule type="cellIs" dxfId="397" priority="20" operator="lessThan">
      <formula>0.25</formula>
    </cfRule>
  </conditionalFormatting>
  <conditionalFormatting sqref="AH39:AH62">
    <cfRule type="cellIs" dxfId="396" priority="15" operator="equal">
      <formula>0</formula>
    </cfRule>
    <cfRule type="cellIs" dxfId="395" priority="16" operator="greaterThan">
      <formula>0.35</formula>
    </cfRule>
    <cfRule type="cellIs" dxfId="394" priority="17" operator="lessThan">
      <formula>0.25</formula>
    </cfRule>
  </conditionalFormatting>
  <conditionalFormatting sqref="AH66:AH75">
    <cfRule type="cellIs" dxfId="393" priority="12" operator="equal">
      <formula>0</formula>
    </cfRule>
    <cfRule type="cellIs" dxfId="392" priority="13" operator="greaterThan">
      <formula>0.35</formula>
    </cfRule>
    <cfRule type="cellIs" dxfId="391" priority="14" operator="lessThan">
      <formula>0.25</formula>
    </cfRule>
  </conditionalFormatting>
  <conditionalFormatting sqref="AH4:AI5">
    <cfRule type="cellIs" dxfId="390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63169740-672A-4BF2-A5C6-0718337E0AA1}">
          <x14:formula1>
            <xm:f>근무표!$AK$5:$AK$20</xm:f>
          </x14:formula1>
          <xm:sqref>B41:C46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2897-294B-49BF-AE1C-10729CE1727C}">
  <sheetPr>
    <pageSetUpPr fitToPage="1"/>
  </sheetPr>
  <dimension ref="A1:AV116"/>
  <sheetViews>
    <sheetView showGridLines="0" zoomScaleNormal="100" workbookViewId="0">
      <pane xSplit="3" topLeftCell="D19" activePane="topRight" state="frozen"/>
      <selection pane="topRight" activeCell="T27" sqref="T27:T28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177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4248895</v>
      </c>
      <c r="AF4" s="340"/>
      <c r="AG4" s="134" t="s">
        <v>43</v>
      </c>
      <c r="AH4" s="341">
        <f>C5-AE4-(SUM(R34:S38))</f>
        <v>23105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4217000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0.28360903246608826</v>
      </c>
      <c r="AF5" s="335"/>
      <c r="AG5" s="141" t="s">
        <v>43</v>
      </c>
      <c r="AH5" s="336">
        <f>IFERROR(C17-AE5-((SUM(R34:S38))/C5),0)</f>
        <v>7.6240716363542189E-3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184000</v>
      </c>
      <c r="I6" s="6">
        <v>2</v>
      </c>
      <c r="J6" s="2">
        <f t="shared" ref="J6:J33" si="0">H6*I6</f>
        <v>368000</v>
      </c>
      <c r="K6" s="108">
        <v>255000</v>
      </c>
      <c r="L6" s="215">
        <f>IF(H6="","",H6/0.7)</f>
        <v>262857.1428571429</v>
      </c>
      <c r="M6" s="4"/>
      <c r="N6" s="146">
        <v>1</v>
      </c>
      <c r="O6" s="8" t="s">
        <v>62</v>
      </c>
      <c r="P6" s="9" t="s">
        <v>178</v>
      </c>
      <c r="Q6" s="10">
        <v>180000</v>
      </c>
      <c r="R6" s="9">
        <v>1.6</v>
      </c>
      <c r="S6" s="214">
        <f>Q6*R6</f>
        <v>288000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3293000</v>
      </c>
      <c r="D7" s="4"/>
      <c r="E7" s="150">
        <v>2</v>
      </c>
      <c r="F7" s="11" t="s">
        <v>65</v>
      </c>
      <c r="G7" s="12" t="s">
        <v>66</v>
      </c>
      <c r="H7" s="13">
        <v>30000</v>
      </c>
      <c r="I7" s="12">
        <v>2.17</v>
      </c>
      <c r="J7" s="3">
        <f t="shared" si="0"/>
        <v>65100</v>
      </c>
      <c r="K7" s="109">
        <v>40000</v>
      </c>
      <c r="L7" s="215">
        <f>IF(H7="","",H7/0.7)</f>
        <v>42857.142857142862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3.42</v>
      </c>
      <c r="S7" s="219">
        <f>Q7*R7</f>
        <v>547200</v>
      </c>
      <c r="T7" s="113">
        <v>213000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/>
      <c r="AQ7" s="16"/>
      <c r="AR7" s="17"/>
      <c r="AS7" s="148">
        <f t="shared" ref="AS7:AS26" si="1">IFERROR(((AR7-(AP7*AQ7))/AR7),0)</f>
        <v>0</v>
      </c>
      <c r="AT7" s="149">
        <f t="shared" ref="AT7:AT26" si="2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73</v>
      </c>
      <c r="G8" s="12" t="s">
        <v>74</v>
      </c>
      <c r="H8" s="13">
        <v>48000</v>
      </c>
      <c r="I8" s="12">
        <v>2</v>
      </c>
      <c r="J8" s="3">
        <f t="shared" si="0"/>
        <v>96000</v>
      </c>
      <c r="K8" s="109">
        <v>70000</v>
      </c>
      <c r="L8" s="215">
        <f>IF(H8="","",H8/0.7)</f>
        <v>68571.42857142858</v>
      </c>
      <c r="M8" s="4"/>
      <c r="N8" s="150">
        <v>3</v>
      </c>
      <c r="O8" s="15" t="s">
        <v>79</v>
      </c>
      <c r="P8" s="16" t="s">
        <v>80</v>
      </c>
      <c r="Q8" s="17">
        <v>68000</v>
      </c>
      <c r="R8" s="16">
        <v>0.3</v>
      </c>
      <c r="S8" s="219">
        <f>Q8*R8</f>
        <v>20400</v>
      </c>
      <c r="T8" s="114">
        <v>90000</v>
      </c>
      <c r="U8" s="215">
        <f>IF(Q8="","",Q8/0.7)</f>
        <v>97142.857142857145</v>
      </c>
      <c r="V8" s="127"/>
      <c r="W8" s="151"/>
      <c r="X8" s="152">
        <v>1</v>
      </c>
      <c r="Y8" s="152" t="str">
        <f t="shared" ref="Y8:Y35" si="3">F6&amp;G6</f>
        <v>냉)포크오징어M2</v>
      </c>
      <c r="Z8" s="155">
        <f t="shared" ref="Z8:Z35" si="4">J6</f>
        <v>368000</v>
      </c>
      <c r="AA8" s="152"/>
      <c r="AB8" s="153"/>
      <c r="AC8" s="156">
        <v>1</v>
      </c>
      <c r="AD8" s="157" t="str">
        <f t="shared" ref="AD8:AD35" si="5">F6&amp;G6</f>
        <v>냉)포크오징어M2</v>
      </c>
      <c r="AE8" s="158">
        <f>IFERROR(VLOOKUP(AD8,'1'!$Y$8:$Z$69,2,0),0)</f>
        <v>368000</v>
      </c>
      <c r="AF8" s="158">
        <f>IFERROR(VLOOKUP(AD8,$K$51:$L$85,2,0),0)</f>
        <v>0</v>
      </c>
      <c r="AG8" s="159">
        <f>AE8+AF8-J6</f>
        <v>0</v>
      </c>
      <c r="AH8" s="160">
        <f t="shared" ref="AH8:AH35" si="6">IFERROR((K6-H6)/K6,0)</f>
        <v>0.27843137254901962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ref="AP7:AP26" si="7">IFERROR(AN8/AO8,0)</f>
        <v>0</v>
      </c>
      <c r="AQ8" s="16"/>
      <c r="AR8" s="17"/>
      <c r="AS8" s="148">
        <f t="shared" si="1"/>
        <v>0</v>
      </c>
      <c r="AT8" s="149">
        <f t="shared" si="2"/>
        <v>0</v>
      </c>
      <c r="AU8" s="4"/>
      <c r="AV8" s="4"/>
    </row>
    <row r="9" spans="1:48" ht="22.5" customHeight="1">
      <c r="A9" s="121"/>
      <c r="B9" s="348" t="s">
        <v>76</v>
      </c>
      <c r="C9" s="349">
        <f>'1'!C11</f>
        <v>5227700</v>
      </c>
      <c r="D9" s="4"/>
      <c r="E9" s="150">
        <v>4</v>
      </c>
      <c r="F9" s="11" t="s">
        <v>77</v>
      </c>
      <c r="G9" s="12" t="s">
        <v>78</v>
      </c>
      <c r="H9" s="13">
        <v>28500</v>
      </c>
      <c r="I9" s="12">
        <v>0.66</v>
      </c>
      <c r="J9" s="3">
        <f t="shared" si="0"/>
        <v>18810</v>
      </c>
      <c r="K9" s="109">
        <v>38000</v>
      </c>
      <c r="L9" s="215">
        <f>IF(H9="","",H9/0.7)</f>
        <v>40714.285714285717</v>
      </c>
      <c r="M9" s="4"/>
      <c r="N9" s="150">
        <v>4</v>
      </c>
      <c r="O9" s="15" t="s">
        <v>154</v>
      </c>
      <c r="P9" s="16" t="s">
        <v>179</v>
      </c>
      <c r="Q9" s="17">
        <v>142000</v>
      </c>
      <c r="R9" s="16">
        <v>1.56</v>
      </c>
      <c r="S9" s="219">
        <f>Q9*R9</f>
        <v>221520</v>
      </c>
      <c r="T9" s="115">
        <v>200000</v>
      </c>
      <c r="U9" s="215">
        <f>IF(Q9="","",Q9/0.7)</f>
        <v>202857.14285714287</v>
      </c>
      <c r="V9" s="127"/>
      <c r="W9" s="151"/>
      <c r="X9" s="152">
        <v>2</v>
      </c>
      <c r="Y9" s="152" t="str">
        <f t="shared" si="3"/>
        <v>냉)꽃게숫200-300</v>
      </c>
      <c r="Z9" s="155">
        <f t="shared" si="4"/>
        <v>65100</v>
      </c>
      <c r="AA9" s="152"/>
      <c r="AB9" s="153"/>
      <c r="AC9" s="150">
        <v>2</v>
      </c>
      <c r="AD9" s="157" t="str">
        <f t="shared" si="5"/>
        <v>냉)꽃게숫200-300</v>
      </c>
      <c r="AE9" s="158">
        <f>IFERROR(VLOOKUP(AD9,'1'!$Y$8:$Z$69,2,0),0)</f>
        <v>65100</v>
      </c>
      <c r="AF9" s="158">
        <f>IFERROR(VLOOKUP(AD9,$K$51:$L$85,2,0),0)</f>
        <v>0</v>
      </c>
      <c r="AG9" s="159">
        <f>AE9+AF9-J7</f>
        <v>0</v>
      </c>
      <c r="AH9" s="160">
        <f t="shared" si="6"/>
        <v>0.25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7"/>
        <v>0</v>
      </c>
      <c r="AQ9" s="16"/>
      <c r="AR9" s="17"/>
      <c r="AS9" s="148">
        <f t="shared" si="1"/>
        <v>0</v>
      </c>
      <c r="AT9" s="149">
        <f t="shared" si="2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4.09</v>
      </c>
      <c r="J10" s="3">
        <f t="shared" si="0"/>
        <v>552150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180</v>
      </c>
      <c r="P10" s="16"/>
      <c r="Q10" s="17">
        <v>70000</v>
      </c>
      <c r="R10" s="16">
        <v>1</v>
      </c>
      <c r="S10" s="220">
        <f>Q10*R10</f>
        <v>70000</v>
      </c>
      <c r="T10" s="117">
        <v>100000</v>
      </c>
      <c r="U10" s="215">
        <f>IF(Q10="","",Q10/0.7)</f>
        <v>100000</v>
      </c>
      <c r="V10" s="127"/>
      <c r="W10" s="151"/>
      <c r="X10" s="152">
        <v>3</v>
      </c>
      <c r="Y10" s="152" t="str">
        <f t="shared" si="3"/>
        <v>냉)낙지150-200</v>
      </c>
      <c r="Z10" s="155">
        <f t="shared" si="4"/>
        <v>96000</v>
      </c>
      <c r="AA10" s="152"/>
      <c r="AB10" s="153"/>
      <c r="AC10" s="150">
        <v>3</v>
      </c>
      <c r="AD10" s="157" t="str">
        <f t="shared" si="5"/>
        <v>냉)낙지150-200</v>
      </c>
      <c r="AE10" s="158">
        <f>IFERROR(VLOOKUP(AD10,'1'!$Y$8:$Z$69,2,0),0)</f>
        <v>96000</v>
      </c>
      <c r="AF10" s="158">
        <f>IFERROR(VLOOKUP(AD10,$K$51:$L$85,2,0),0)</f>
        <v>0</v>
      </c>
      <c r="AG10" s="159">
        <f>AE10+AF10-J8</f>
        <v>0</v>
      </c>
      <c r="AH10" s="160">
        <f t="shared" si="6"/>
        <v>0.31428571428571428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7"/>
        <v>0</v>
      </c>
      <c r="AQ10" s="16"/>
      <c r="AR10" s="17"/>
      <c r="AS10" s="148">
        <f t="shared" si="1"/>
        <v>0</v>
      </c>
      <c r="AT10" s="149">
        <f t="shared" si="2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5476830</v>
      </c>
      <c r="D11" s="4"/>
      <c r="E11" s="150">
        <v>6</v>
      </c>
      <c r="F11" s="11" t="s">
        <v>85</v>
      </c>
      <c r="G11" s="12" t="s">
        <v>86</v>
      </c>
      <c r="H11" s="13">
        <v>79000</v>
      </c>
      <c r="I11" s="12">
        <v>1.7</v>
      </c>
      <c r="J11" s="3">
        <f t="shared" si="0"/>
        <v>134300</v>
      </c>
      <c r="K11" s="109">
        <v>100000</v>
      </c>
      <c r="L11" s="215">
        <f>IF(H11="","",H11/0.7)</f>
        <v>112857.14285714287</v>
      </c>
      <c r="M11" s="4"/>
      <c r="N11" s="150">
        <v>6</v>
      </c>
      <c r="O11" s="15" t="s">
        <v>90</v>
      </c>
      <c r="P11" s="16" t="s">
        <v>91</v>
      </c>
      <c r="Q11" s="17">
        <v>10000</v>
      </c>
      <c r="R11" s="16">
        <v>20.7</v>
      </c>
      <c r="S11" s="220">
        <f>Q11*R11</f>
        <v>207000</v>
      </c>
      <c r="T11" s="109">
        <v>15000</v>
      </c>
      <c r="U11" s="215">
        <f>IF(Q11="","",Q11/0.7)</f>
        <v>14285.714285714286</v>
      </c>
      <c r="V11" s="127"/>
      <c r="W11" s="151"/>
      <c r="X11" s="152">
        <v>4</v>
      </c>
      <c r="Y11" s="152" t="str">
        <f t="shared" si="3"/>
        <v>냉)동태포15팩</v>
      </c>
      <c r="Z11" s="155">
        <f t="shared" si="4"/>
        <v>18810</v>
      </c>
      <c r="AA11" s="152"/>
      <c r="AB11" s="153"/>
      <c r="AC11" s="150">
        <v>4</v>
      </c>
      <c r="AD11" s="157" t="str">
        <f t="shared" si="5"/>
        <v>냉)동태포15팩</v>
      </c>
      <c r="AE11" s="158">
        <f>IFERROR(VLOOKUP(AD11,'1'!$Y$8:$Z$69,2,0),0)</f>
        <v>24510</v>
      </c>
      <c r="AF11" s="158">
        <f>IFERROR(VLOOKUP(AD11,$K$51:$L$85,2,0),0)</f>
        <v>0</v>
      </c>
      <c r="AG11" s="159">
        <f>AE11+AF11-J9</f>
        <v>5700</v>
      </c>
      <c r="AH11" s="160">
        <f t="shared" si="6"/>
        <v>0.25</v>
      </c>
      <c r="AI11" s="158">
        <f t="shared" si="8"/>
        <v>7600</v>
      </c>
      <c r="AJ11" s="161">
        <f>IFERROR(AG11/H9,0)</f>
        <v>0.2</v>
      </c>
      <c r="AK11" s="4"/>
      <c r="AL11" s="25"/>
      <c r="AM11" s="4"/>
      <c r="AN11" s="17"/>
      <c r="AO11" s="16"/>
      <c r="AP11" s="147">
        <f t="shared" si="7"/>
        <v>0</v>
      </c>
      <c r="AQ11" s="16"/>
      <c r="AR11" s="17"/>
      <c r="AS11" s="148">
        <f t="shared" si="1"/>
        <v>0</v>
      </c>
      <c r="AT11" s="149">
        <f t="shared" si="2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88</v>
      </c>
      <c r="G12" s="12" t="s">
        <v>89</v>
      </c>
      <c r="H12" s="13">
        <v>29000</v>
      </c>
      <c r="I12" s="12">
        <v>6.85</v>
      </c>
      <c r="J12" s="3">
        <f t="shared" si="0"/>
        <v>198650</v>
      </c>
      <c r="K12" s="109">
        <v>40000</v>
      </c>
      <c r="L12" s="215">
        <f>IF(H12="","",H12/0.7)</f>
        <v>41428.571428571435</v>
      </c>
      <c r="M12" s="4"/>
      <c r="N12" s="150">
        <v>7</v>
      </c>
      <c r="O12" s="15" t="s">
        <v>104</v>
      </c>
      <c r="P12" s="16" t="s">
        <v>181</v>
      </c>
      <c r="Q12" s="17">
        <v>32000</v>
      </c>
      <c r="R12" s="12">
        <v>2.33</v>
      </c>
      <c r="S12" s="220">
        <f>Q12*R12</f>
        <v>74560</v>
      </c>
      <c r="T12" s="109">
        <v>45000</v>
      </c>
      <c r="U12" s="215">
        <f>IF(Q12="","",Q12/0.7)</f>
        <v>45714.285714285717</v>
      </c>
      <c r="V12" s="127"/>
      <c r="W12" s="151"/>
      <c r="X12" s="152">
        <v>5</v>
      </c>
      <c r="Y12" s="152" t="str">
        <f t="shared" si="3"/>
        <v>냉)선동제주갈치31-33</v>
      </c>
      <c r="Z12" s="155">
        <f t="shared" si="4"/>
        <v>552150</v>
      </c>
      <c r="AA12" s="152"/>
      <c r="AB12" s="153"/>
      <c r="AC12" s="150">
        <v>5</v>
      </c>
      <c r="AD12" s="157" t="str">
        <f t="shared" si="5"/>
        <v>냉)선동제주갈치31-33</v>
      </c>
      <c r="AE12" s="158">
        <f>IFERROR(VLOOKUP(AD12,'1'!$Y$8:$Z$69,2,0),0)</f>
        <v>784350</v>
      </c>
      <c r="AF12" s="158">
        <f>IFERROR(VLOOKUP(AD12,$K$51:$L$85,2,0),0)</f>
        <v>0</v>
      </c>
      <c r="AG12" s="159">
        <f>AE12+AF12-J10</f>
        <v>232200</v>
      </c>
      <c r="AH12" s="160">
        <f t="shared" si="6"/>
        <v>0.27807486631016043</v>
      </c>
      <c r="AI12" s="158">
        <f t="shared" si="8"/>
        <v>321640</v>
      </c>
      <c r="AJ12" s="161">
        <f>IFERROR(AG12/H10,0)</f>
        <v>1.72</v>
      </c>
      <c r="AK12" s="4"/>
      <c r="AL12" s="25"/>
      <c r="AM12" s="16"/>
      <c r="AN12" s="17"/>
      <c r="AO12" s="16"/>
      <c r="AP12" s="147">
        <f t="shared" si="7"/>
        <v>0</v>
      </c>
      <c r="AQ12" s="16"/>
      <c r="AR12" s="17"/>
      <c r="AS12" s="148">
        <f t="shared" si="1"/>
        <v>0</v>
      </c>
      <c r="AT12" s="149">
        <f t="shared" si="2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3043870</v>
      </c>
      <c r="D13" s="4"/>
      <c r="E13" s="150">
        <v>8</v>
      </c>
      <c r="F13" s="11" t="s">
        <v>93</v>
      </c>
      <c r="G13" s="12" t="s">
        <v>94</v>
      </c>
      <c r="H13" s="13">
        <v>70000</v>
      </c>
      <c r="I13" s="12">
        <v>3</v>
      </c>
      <c r="J13" s="3">
        <f t="shared" si="0"/>
        <v>210000</v>
      </c>
      <c r="K13" s="109">
        <v>100000</v>
      </c>
      <c r="L13" s="215">
        <f>IF(H13="","",H13/0.7)</f>
        <v>100000</v>
      </c>
      <c r="M13" s="4"/>
      <c r="N13" s="150">
        <v>8</v>
      </c>
      <c r="O13" s="15" t="s">
        <v>107</v>
      </c>
      <c r="P13" s="16"/>
      <c r="Q13" s="17">
        <v>50000</v>
      </c>
      <c r="R13" s="16">
        <v>1.93</v>
      </c>
      <c r="S13" s="220">
        <f>Q13*R13</f>
        <v>96500</v>
      </c>
      <c r="T13" s="109">
        <v>70000</v>
      </c>
      <c r="U13" s="215">
        <f>IF(Q13="","",Q13/0.7)</f>
        <v>71428.571428571435</v>
      </c>
      <c r="V13" s="127"/>
      <c r="W13" s="151"/>
      <c r="X13" s="152">
        <v>6</v>
      </c>
      <c r="Y13" s="152" t="str">
        <f t="shared" si="3"/>
        <v>냉)자반고등어10손대</v>
      </c>
      <c r="Z13" s="155">
        <f t="shared" si="4"/>
        <v>134300</v>
      </c>
      <c r="AA13" s="152"/>
      <c r="AB13" s="153"/>
      <c r="AC13" s="150">
        <v>6</v>
      </c>
      <c r="AD13" s="157" t="str">
        <f t="shared" si="5"/>
        <v>냉)자반고등어10손대</v>
      </c>
      <c r="AE13" s="158">
        <f>IFERROR(VLOOKUP(AD13,'1'!$Y$8:$Z$69,2,0),0)</f>
        <v>55300</v>
      </c>
      <c r="AF13" s="158">
        <f>IFERROR(VLOOKUP(AD13,$K$51:$L$85,2,0),0)</f>
        <v>158000</v>
      </c>
      <c r="AG13" s="159">
        <f>AE13+AF13-J11</f>
        <v>79000</v>
      </c>
      <c r="AH13" s="160">
        <f t="shared" si="6"/>
        <v>0.21</v>
      </c>
      <c r="AI13" s="158">
        <f t="shared" si="8"/>
        <v>100000</v>
      </c>
      <c r="AJ13" s="161">
        <f>IFERROR(AG13/H11,0)</f>
        <v>1</v>
      </c>
      <c r="AK13" s="4"/>
      <c r="AL13" s="25"/>
      <c r="AM13" s="16"/>
      <c r="AN13" s="17"/>
      <c r="AO13" s="16"/>
      <c r="AP13" s="147">
        <f t="shared" si="7"/>
        <v>0</v>
      </c>
      <c r="AQ13" s="16"/>
      <c r="AR13" s="17"/>
      <c r="AS13" s="148">
        <f t="shared" si="1"/>
        <v>0</v>
      </c>
      <c r="AT13" s="149">
        <f t="shared" si="2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96</v>
      </c>
      <c r="G14" s="12" t="s">
        <v>97</v>
      </c>
      <c r="H14" s="13">
        <v>35000</v>
      </c>
      <c r="I14" s="12">
        <v>3</v>
      </c>
      <c r="J14" s="3">
        <f t="shared" si="0"/>
        <v>105000</v>
      </c>
      <c r="K14" s="109">
        <v>49000</v>
      </c>
      <c r="L14" s="215">
        <f>IF(H14="","",H14/0.7)</f>
        <v>50000</v>
      </c>
      <c r="M14" s="4"/>
      <c r="N14" s="150">
        <v>9</v>
      </c>
      <c r="O14" s="15" t="s">
        <v>98</v>
      </c>
      <c r="P14" s="16" t="s">
        <v>114</v>
      </c>
      <c r="Q14" s="17">
        <v>24000</v>
      </c>
      <c r="R14" s="12">
        <v>5</v>
      </c>
      <c r="S14" s="220">
        <f>Q14*R14</f>
        <v>120000</v>
      </c>
      <c r="T14" s="109">
        <v>33000</v>
      </c>
      <c r="U14" s="215">
        <f>IF(Q14="","",Q14/0.7)</f>
        <v>34285.71428571429</v>
      </c>
      <c r="V14" s="127"/>
      <c r="W14" s="151"/>
      <c r="X14" s="152">
        <v>7</v>
      </c>
      <c r="Y14" s="152" t="str">
        <f t="shared" si="3"/>
        <v>냉)참조기40-42</v>
      </c>
      <c r="Z14" s="155">
        <f t="shared" si="4"/>
        <v>198650</v>
      </c>
      <c r="AA14" s="152"/>
      <c r="AB14" s="153"/>
      <c r="AC14" s="150">
        <v>7</v>
      </c>
      <c r="AD14" s="157" t="str">
        <f t="shared" si="5"/>
        <v>냉)참조기40-42</v>
      </c>
      <c r="AE14" s="158">
        <f>IFERROR(VLOOKUP(AD14,'1'!$Y$8:$Z$69,2,0),0)</f>
        <v>352930</v>
      </c>
      <c r="AF14" s="158">
        <f>IFERROR(VLOOKUP(AD14,$K$51:$L$85,2,0),0)</f>
        <v>0</v>
      </c>
      <c r="AG14" s="159">
        <f>AE14+AF14-J12</f>
        <v>154280</v>
      </c>
      <c r="AH14" s="160">
        <f t="shared" si="6"/>
        <v>0.27500000000000002</v>
      </c>
      <c r="AI14" s="158">
        <f t="shared" si="8"/>
        <v>212800</v>
      </c>
      <c r="AJ14" s="161">
        <f>IFERROR(AG14/H12,0)</f>
        <v>5.32</v>
      </c>
      <c r="AK14" s="4"/>
      <c r="AL14" s="25"/>
      <c r="AM14" s="16"/>
      <c r="AN14" s="17"/>
      <c r="AO14" s="16"/>
      <c r="AP14" s="147">
        <f t="shared" si="7"/>
        <v>0</v>
      </c>
      <c r="AQ14" s="16"/>
      <c r="AR14" s="17"/>
      <c r="AS14" s="148">
        <f t="shared" si="1"/>
        <v>0</v>
      </c>
      <c r="AT14" s="149">
        <f t="shared" si="2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1173130</v>
      </c>
      <c r="D15" s="4"/>
      <c r="E15" s="150">
        <v>10</v>
      </c>
      <c r="F15" s="11" t="s">
        <v>100</v>
      </c>
      <c r="G15" s="106" t="s">
        <v>101</v>
      </c>
      <c r="H15" s="13">
        <v>184000</v>
      </c>
      <c r="I15" s="12">
        <v>1.58</v>
      </c>
      <c r="J15" s="3">
        <f t="shared" si="0"/>
        <v>290720</v>
      </c>
      <c r="K15" s="109">
        <v>253000</v>
      </c>
      <c r="L15" s="215">
        <f>IF(H15="","",H15/0.7)</f>
        <v>262857.1428571429</v>
      </c>
      <c r="M15" s="4"/>
      <c r="N15" s="150">
        <v>10</v>
      </c>
      <c r="O15" s="15" t="s">
        <v>117</v>
      </c>
      <c r="P15" s="16"/>
      <c r="Q15" s="17">
        <v>21000</v>
      </c>
      <c r="R15" s="16">
        <v>6.5</v>
      </c>
      <c r="S15" s="220">
        <f>Q15*R15</f>
        <v>136500</v>
      </c>
      <c r="T15" s="109">
        <v>30000</v>
      </c>
      <c r="U15" s="215">
        <f>IF(Q15="","",Q15/0.7)</f>
        <v>30000.000000000004</v>
      </c>
      <c r="V15" s="127"/>
      <c r="W15" s="151"/>
      <c r="X15" s="152">
        <v>8</v>
      </c>
      <c r="Y15" s="152" t="str">
        <f t="shared" si="3"/>
        <v>냉)쭈꾸미100-150</v>
      </c>
      <c r="Z15" s="155">
        <f t="shared" si="4"/>
        <v>210000</v>
      </c>
      <c r="AA15" s="152"/>
      <c r="AB15" s="153"/>
      <c r="AC15" s="150">
        <v>8</v>
      </c>
      <c r="AD15" s="157" t="str">
        <f t="shared" si="5"/>
        <v>냉)쭈꾸미100-150</v>
      </c>
      <c r="AE15" s="158">
        <f>IFERROR(VLOOKUP(AD15,'1'!$Y$8:$Z$69,2,0),0)</f>
        <v>210000</v>
      </c>
      <c r="AF15" s="158">
        <f>IFERROR(VLOOKUP(AD15,$K$51:$L$85,2,0),0)</f>
        <v>0</v>
      </c>
      <c r="AG15" s="159">
        <f>AE15+AF15-J13</f>
        <v>0</v>
      </c>
      <c r="AH15" s="160">
        <f t="shared" si="6"/>
        <v>0.3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7"/>
        <v>0</v>
      </c>
      <c r="AQ15" s="16"/>
      <c r="AR15" s="17"/>
      <c r="AS15" s="148">
        <f t="shared" si="1"/>
        <v>0</v>
      </c>
      <c r="AT15" s="149">
        <f t="shared" si="2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103</v>
      </c>
      <c r="G16" s="12"/>
      <c r="H16" s="13">
        <v>46000</v>
      </c>
      <c r="I16" s="12">
        <v>1</v>
      </c>
      <c r="J16" s="3">
        <f t="shared" si="0"/>
        <v>46000</v>
      </c>
      <c r="K16" s="109">
        <v>65000</v>
      </c>
      <c r="L16" s="215">
        <f>IF(H16="","",H16/0.7)</f>
        <v>65714.285714285725</v>
      </c>
      <c r="M16" s="4"/>
      <c r="N16" s="150">
        <v>11</v>
      </c>
      <c r="O16" s="15" t="s">
        <v>158</v>
      </c>
      <c r="P16" s="16" t="s">
        <v>63</v>
      </c>
      <c r="Q16" s="17">
        <v>27000</v>
      </c>
      <c r="R16" s="16">
        <v>4.6500000000000004</v>
      </c>
      <c r="S16" s="220">
        <f>Q16*R16</f>
        <v>125550.00000000001</v>
      </c>
      <c r="T16" s="109">
        <v>38000</v>
      </c>
      <c r="U16" s="215">
        <f>IF(Q16="","",Q16/0.7)</f>
        <v>38571.428571428572</v>
      </c>
      <c r="V16" s="127"/>
      <c r="W16" s="151"/>
      <c r="X16" s="152">
        <v>9</v>
      </c>
      <c r="Y16" s="152" t="str">
        <f t="shared" si="3"/>
        <v>냉)부세150-200A</v>
      </c>
      <c r="Z16" s="155">
        <f t="shared" si="4"/>
        <v>105000</v>
      </c>
      <c r="AA16" s="152"/>
      <c r="AB16" s="153"/>
      <c r="AC16" s="150">
        <v>9</v>
      </c>
      <c r="AD16" s="157" t="str">
        <f t="shared" si="5"/>
        <v>냉)부세150-200A</v>
      </c>
      <c r="AE16" s="158">
        <f>IFERROR(VLOOKUP(AD16,'1'!$Y$8:$Z$69,2,0),0)</f>
        <v>105000</v>
      </c>
      <c r="AF16" s="158">
        <f>IFERROR(VLOOKUP(AD16,$K$51:$L$85,2,0),0)</f>
        <v>0</v>
      </c>
      <c r="AG16" s="159">
        <f>AE16+AF16-J14</f>
        <v>0</v>
      </c>
      <c r="AH16" s="160">
        <f t="shared" si="6"/>
        <v>0.2857142857142857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7"/>
        <v>0</v>
      </c>
      <c r="AQ16" s="16"/>
      <c r="AR16" s="17"/>
      <c r="AS16" s="148">
        <f t="shared" si="1"/>
        <v>0</v>
      </c>
      <c r="AT16" s="149">
        <f t="shared" si="2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0.27819065686506994</v>
      </c>
      <c r="D17" s="4"/>
      <c r="E17" s="150">
        <v>12</v>
      </c>
      <c r="F17" s="11" t="s">
        <v>60</v>
      </c>
      <c r="G17" s="12" t="s">
        <v>106</v>
      </c>
      <c r="H17" s="13">
        <v>194000</v>
      </c>
      <c r="I17" s="12">
        <v>1.58</v>
      </c>
      <c r="J17" s="3">
        <f t="shared" si="0"/>
        <v>306520</v>
      </c>
      <c r="K17" s="109">
        <v>269000</v>
      </c>
      <c r="L17" s="215">
        <f>IF(H17="","",H17/0.7)</f>
        <v>277142.85714285716</v>
      </c>
      <c r="M17" s="4"/>
      <c r="N17" s="150">
        <v>12</v>
      </c>
      <c r="O17" s="15" t="s">
        <v>158</v>
      </c>
      <c r="P17" s="16" t="s">
        <v>182</v>
      </c>
      <c r="Q17" s="17">
        <v>27500</v>
      </c>
      <c r="R17" s="16">
        <v>5.8</v>
      </c>
      <c r="S17" s="220">
        <f>Q17*R17</f>
        <v>159500</v>
      </c>
      <c r="T17" s="109">
        <v>38000</v>
      </c>
      <c r="U17" s="215">
        <f>IF(Q17="","",Q17/0.7)</f>
        <v>39285.71428571429</v>
      </c>
      <c r="V17" s="127"/>
      <c r="W17" s="151"/>
      <c r="X17" s="152">
        <v>10</v>
      </c>
      <c r="Y17" s="152" t="str">
        <f t="shared" si="3"/>
        <v>냉)흰다리새우20-30</v>
      </c>
      <c r="Z17" s="155">
        <f t="shared" si="4"/>
        <v>290720</v>
      </c>
      <c r="AA17" s="152"/>
      <c r="AB17" s="153"/>
      <c r="AC17" s="150">
        <v>10</v>
      </c>
      <c r="AD17" s="157" t="str">
        <f t="shared" si="5"/>
        <v>냉)흰다리새우20-30</v>
      </c>
      <c r="AE17" s="158">
        <f>IFERROR(VLOOKUP(AD17,'1'!$Y$8:$Z$69,2,0),0)</f>
        <v>60720</v>
      </c>
      <c r="AF17" s="158">
        <f>IFERROR(VLOOKUP(AD17,$K$51:$L$85,2,0),0)</f>
        <v>368000</v>
      </c>
      <c r="AG17" s="159">
        <f>AE17+AF17-J15</f>
        <v>138000</v>
      </c>
      <c r="AH17" s="160">
        <f t="shared" si="6"/>
        <v>0.27272727272727271</v>
      </c>
      <c r="AI17" s="158">
        <f t="shared" si="8"/>
        <v>189750</v>
      </c>
      <c r="AJ17" s="161">
        <f>IFERROR(AG17/H15,0)</f>
        <v>0.75</v>
      </c>
      <c r="AK17" s="4"/>
      <c r="AL17" s="25"/>
      <c r="AM17" s="16"/>
      <c r="AN17" s="17"/>
      <c r="AO17" s="16"/>
      <c r="AP17" s="147">
        <f t="shared" si="7"/>
        <v>0</v>
      </c>
      <c r="AQ17" s="16"/>
      <c r="AR17" s="17"/>
      <c r="AS17" s="148">
        <f t="shared" si="1"/>
        <v>0</v>
      </c>
      <c r="AT17" s="149">
        <f t="shared" si="2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108</v>
      </c>
      <c r="G18" s="12" t="s">
        <v>109</v>
      </c>
      <c r="H18" s="13">
        <v>33000</v>
      </c>
      <c r="I18" s="12">
        <v>2</v>
      </c>
      <c r="J18" s="3">
        <f t="shared" si="0"/>
        <v>66000</v>
      </c>
      <c r="K18" s="109">
        <v>45000</v>
      </c>
      <c r="L18" s="215">
        <f>IF(H18="","",H18/0.7)</f>
        <v>47142.857142857145</v>
      </c>
      <c r="M18" s="4"/>
      <c r="N18" s="150">
        <v>13</v>
      </c>
      <c r="O18" s="15" t="s">
        <v>90</v>
      </c>
      <c r="P18" s="16" t="s">
        <v>159</v>
      </c>
      <c r="Q18" s="17">
        <v>9500</v>
      </c>
      <c r="R18" s="16">
        <v>9</v>
      </c>
      <c r="S18" s="220">
        <f>Q18*R18</f>
        <v>85500</v>
      </c>
      <c r="T18" s="109">
        <v>14000</v>
      </c>
      <c r="U18" s="215">
        <f>IF(Q18="","",Q18/0.7)</f>
        <v>13571.428571428572</v>
      </c>
      <c r="V18" s="127"/>
      <c r="W18" s="151"/>
      <c r="X18" s="152">
        <v>11</v>
      </c>
      <c r="Y18" s="152" t="str">
        <f t="shared" si="3"/>
        <v>냉)꽁치</v>
      </c>
      <c r="Z18" s="155">
        <f t="shared" si="4"/>
        <v>46000</v>
      </c>
      <c r="AA18" s="152"/>
      <c r="AB18" s="153"/>
      <c r="AC18" s="150">
        <v>11</v>
      </c>
      <c r="AD18" s="157" t="str">
        <f t="shared" si="5"/>
        <v>냉)꽁치</v>
      </c>
      <c r="AE18" s="158">
        <f>IFERROR(VLOOKUP(AD18,'1'!$Y$8:$Z$69,2,0),0)</f>
        <v>83720</v>
      </c>
      <c r="AF18" s="158">
        <f>IFERROR(VLOOKUP(AD18,$K$51:$L$85,2,0),0)</f>
        <v>0</v>
      </c>
      <c r="AG18" s="159">
        <f>AE18+AF18-J16</f>
        <v>37720</v>
      </c>
      <c r="AH18" s="160">
        <f t="shared" si="6"/>
        <v>0.29230769230769232</v>
      </c>
      <c r="AI18" s="158">
        <f t="shared" si="8"/>
        <v>53300.000000000007</v>
      </c>
      <c r="AJ18" s="161">
        <f>IFERROR(AG18/H16,0)</f>
        <v>0.82</v>
      </c>
      <c r="AK18" s="4"/>
      <c r="AL18" s="25"/>
      <c r="AM18" s="16"/>
      <c r="AN18" s="17"/>
      <c r="AO18" s="16"/>
      <c r="AP18" s="147">
        <f t="shared" si="7"/>
        <v>0</v>
      </c>
      <c r="AQ18" s="16"/>
      <c r="AR18" s="17"/>
      <c r="AS18" s="148">
        <f t="shared" si="1"/>
        <v>0</v>
      </c>
      <c r="AT18" s="149">
        <f t="shared" si="2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1088130</v>
      </c>
      <c r="D19" s="4"/>
      <c r="E19" s="150">
        <v>14</v>
      </c>
      <c r="F19" s="11" t="s">
        <v>112</v>
      </c>
      <c r="G19" s="12" t="s">
        <v>113</v>
      </c>
      <c r="H19" s="13">
        <v>46000</v>
      </c>
      <c r="I19" s="12">
        <v>1</v>
      </c>
      <c r="J19" s="3">
        <f t="shared" si="0"/>
        <v>46000</v>
      </c>
      <c r="K19" s="109">
        <v>65000</v>
      </c>
      <c r="L19" s="215">
        <f>IF(H19="","",H19/0.7)</f>
        <v>65714.285714285725</v>
      </c>
      <c r="M19" s="4"/>
      <c r="N19" s="150">
        <v>14</v>
      </c>
      <c r="O19" s="15" t="s">
        <v>75</v>
      </c>
      <c r="P19" s="16"/>
      <c r="Q19" s="17">
        <v>2500</v>
      </c>
      <c r="R19" s="16">
        <v>24.3</v>
      </c>
      <c r="S19" s="220">
        <f>Q19*R19</f>
        <v>60750</v>
      </c>
      <c r="T19" s="109">
        <v>4000</v>
      </c>
      <c r="U19" s="215">
        <f>IF(Q19="","",Q19/0.7)</f>
        <v>3571.4285714285716</v>
      </c>
      <c r="V19" s="127"/>
      <c r="W19" s="151"/>
      <c r="X19" s="152">
        <v>12</v>
      </c>
      <c r="Y19" s="152" t="str">
        <f t="shared" si="3"/>
        <v>냉)포크오징어M</v>
      </c>
      <c r="Z19" s="155">
        <f t="shared" si="4"/>
        <v>306520</v>
      </c>
      <c r="AA19" s="152"/>
      <c r="AB19" s="153"/>
      <c r="AC19" s="150">
        <v>12</v>
      </c>
      <c r="AD19" s="157" t="str">
        <f t="shared" si="5"/>
        <v>냉)포크오징어M</v>
      </c>
      <c r="AE19" s="158">
        <f>IFERROR(VLOOKUP(AD19,'1'!$Y$8:$Z$69,2,0),0)</f>
        <v>209520</v>
      </c>
      <c r="AF19" s="158">
        <f>IFERROR(VLOOKUP(AD19,$K$51:$L$85,2,0),0)</f>
        <v>194000</v>
      </c>
      <c r="AG19" s="159">
        <f>AE19+AF19-J17</f>
        <v>97000</v>
      </c>
      <c r="AH19" s="160">
        <f t="shared" si="6"/>
        <v>0.27881040892193309</v>
      </c>
      <c r="AI19" s="158">
        <f t="shared" si="8"/>
        <v>134500</v>
      </c>
      <c r="AJ19" s="161">
        <f>IFERROR(AG19/H17,0)</f>
        <v>0.5</v>
      </c>
      <c r="AK19" s="4"/>
      <c r="AL19" s="25"/>
      <c r="AM19" s="16"/>
      <c r="AN19" s="17"/>
      <c r="AO19" s="16"/>
      <c r="AP19" s="147">
        <f t="shared" si="7"/>
        <v>0</v>
      </c>
      <c r="AQ19" s="16"/>
      <c r="AR19" s="17"/>
      <c r="AS19" s="148">
        <f t="shared" si="1"/>
        <v>0</v>
      </c>
      <c r="AT19" s="149">
        <f t="shared" si="2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 t="s">
        <v>115</v>
      </c>
      <c r="G20" s="12" t="s">
        <v>116</v>
      </c>
      <c r="H20" s="13">
        <v>86000</v>
      </c>
      <c r="I20" s="12">
        <v>0.8</v>
      </c>
      <c r="J20" s="3">
        <f t="shared" si="0"/>
        <v>68800</v>
      </c>
      <c r="K20" s="109">
        <v>120000</v>
      </c>
      <c r="L20" s="215">
        <f>IF(H20="","",H20/0.7)</f>
        <v>122857.14285714287</v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3"/>
        <v>냉)갈치200-300</v>
      </c>
      <c r="Z20" s="155">
        <f t="shared" si="4"/>
        <v>66000</v>
      </c>
      <c r="AA20" s="152"/>
      <c r="AB20" s="153"/>
      <c r="AC20" s="150">
        <v>13</v>
      </c>
      <c r="AD20" s="157" t="str">
        <f t="shared" si="5"/>
        <v>냉)갈치200-300</v>
      </c>
      <c r="AE20" s="158">
        <f>IFERROR(VLOOKUP(AD20,'1'!$Y$8:$Z$69,2,0),0)</f>
        <v>66000</v>
      </c>
      <c r="AF20" s="158">
        <f>IFERROR(VLOOKUP(AD20,$K$51:$L$85,2,0),0)</f>
        <v>0</v>
      </c>
      <c r="AG20" s="159">
        <f>AE20+AF20-J18</f>
        <v>0</v>
      </c>
      <c r="AH20" s="160">
        <f t="shared" si="6"/>
        <v>0.26666666666666666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7"/>
        <v>0</v>
      </c>
      <c r="AQ20" s="16"/>
      <c r="AR20" s="17"/>
      <c r="AS20" s="148">
        <f t="shared" si="1"/>
        <v>0</v>
      </c>
      <c r="AT20" s="149">
        <f t="shared" si="2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3"/>
        <v>냉)동태4통</v>
      </c>
      <c r="Z21" s="155">
        <f t="shared" si="4"/>
        <v>46000</v>
      </c>
      <c r="AA21" s="152"/>
      <c r="AB21" s="153"/>
      <c r="AC21" s="150">
        <v>14</v>
      </c>
      <c r="AD21" s="157" t="str">
        <f t="shared" si="5"/>
        <v>냉)동태4통</v>
      </c>
      <c r="AE21" s="158">
        <f>IFERROR(VLOOKUP(AD21,'1'!$Y$8:$Z$69,2,0),0)</f>
        <v>46000</v>
      </c>
      <c r="AF21" s="158">
        <f>IFERROR(VLOOKUP(AD21,$K$51:$L$85,2,0),0)</f>
        <v>0</v>
      </c>
      <c r="AG21" s="159">
        <f>AE21+AF21-J19</f>
        <v>0</v>
      </c>
      <c r="AH21" s="160">
        <f t="shared" si="6"/>
        <v>0.29230769230769232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7"/>
        <v>0</v>
      </c>
      <c r="AQ21" s="16"/>
      <c r="AR21" s="17"/>
      <c r="AS21" s="148">
        <f t="shared" si="1"/>
        <v>0</v>
      </c>
      <c r="AT21" s="149">
        <f t="shared" si="2"/>
        <v>0</v>
      </c>
      <c r="AU21" s="4"/>
      <c r="AV21" s="4"/>
    </row>
    <row r="22" spans="1:48" ht="22.5" customHeight="1">
      <c r="A22" s="121"/>
      <c r="B22" s="163" t="s">
        <v>6</v>
      </c>
      <c r="C22" s="18">
        <v>1328000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3"/>
        <v>냉)임연수2L</v>
      </c>
      <c r="Z22" s="155">
        <f t="shared" si="4"/>
        <v>68800</v>
      </c>
      <c r="AA22" s="152"/>
      <c r="AB22" s="153"/>
      <c r="AC22" s="150">
        <v>15</v>
      </c>
      <c r="AD22" s="157" t="str">
        <f t="shared" si="5"/>
        <v>냉)임연수2L</v>
      </c>
      <c r="AE22" s="158">
        <f>IFERROR(VLOOKUP(AD22,'1'!$Y$8:$Z$69,2,0),0)</f>
        <v>137600</v>
      </c>
      <c r="AF22" s="158">
        <f>IFERROR(VLOOKUP(AD22,$K$51:$L$85,2,0),0)</f>
        <v>0</v>
      </c>
      <c r="AG22" s="159">
        <f>AE22+AF22-J20</f>
        <v>68800</v>
      </c>
      <c r="AH22" s="160">
        <f t="shared" si="6"/>
        <v>0.28333333333333333</v>
      </c>
      <c r="AI22" s="158">
        <f t="shared" si="8"/>
        <v>96000</v>
      </c>
      <c r="AJ22" s="161">
        <f>IFERROR(AG22/H20,0)</f>
        <v>0.8</v>
      </c>
      <c r="AK22" s="4"/>
      <c r="AL22" s="25"/>
      <c r="AM22" s="16"/>
      <c r="AN22" s="17"/>
      <c r="AO22" s="16"/>
      <c r="AP22" s="147">
        <f t="shared" si="7"/>
        <v>0</v>
      </c>
      <c r="AQ22" s="16"/>
      <c r="AR22" s="17"/>
      <c r="AS22" s="148">
        <f t="shared" si="1"/>
        <v>0</v>
      </c>
      <c r="AT22" s="149">
        <f t="shared" si="2"/>
        <v>0</v>
      </c>
      <c r="AU22" s="4"/>
      <c r="AV22" s="4"/>
    </row>
    <row r="23" spans="1:48" ht="22.5" customHeight="1">
      <c r="A23" s="121"/>
      <c r="B23" s="164" t="s">
        <v>7</v>
      </c>
      <c r="C23" s="19">
        <v>2804000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3"/>
        <v/>
      </c>
      <c r="Z23" s="155">
        <f t="shared" si="4"/>
        <v>0</v>
      </c>
      <c r="AA23" s="152"/>
      <c r="AB23" s="153"/>
      <c r="AC23" s="150">
        <v>16</v>
      </c>
      <c r="AD23" s="157" t="str">
        <f t="shared" si="5"/>
        <v/>
      </c>
      <c r="AE23" s="158">
        <f>IFERROR(VLOOKUP(AD23,'1'!$Y$8:$Z$69,2,0),0)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6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7"/>
        <v>0</v>
      </c>
      <c r="AQ23" s="16"/>
      <c r="AR23" s="17"/>
      <c r="AS23" s="148">
        <f t="shared" si="1"/>
        <v>0</v>
      </c>
      <c r="AT23" s="149">
        <f t="shared" si="2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3"/>
        <v/>
      </c>
      <c r="Z24" s="155">
        <f t="shared" si="4"/>
        <v>0</v>
      </c>
      <c r="AA24" s="152"/>
      <c r="AB24" s="153"/>
      <c r="AC24" s="150">
        <v>17</v>
      </c>
      <c r="AD24" s="157" t="str">
        <f t="shared" si="5"/>
        <v/>
      </c>
      <c r="AE24" s="158">
        <f>IFERROR(VLOOKUP(AD24,'1'!$Y$8:$Z$69,2,0),0)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6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7"/>
        <v>0</v>
      </c>
      <c r="AQ24" s="16"/>
      <c r="AR24" s="17"/>
      <c r="AS24" s="148">
        <f t="shared" si="1"/>
        <v>0</v>
      </c>
      <c r="AT24" s="149">
        <f t="shared" si="2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3"/>
        <v/>
      </c>
      <c r="Z25" s="155">
        <f t="shared" si="4"/>
        <v>0</v>
      </c>
      <c r="AA25" s="152"/>
      <c r="AB25" s="153"/>
      <c r="AC25" s="150">
        <v>18</v>
      </c>
      <c r="AD25" s="157" t="str">
        <f t="shared" si="5"/>
        <v/>
      </c>
      <c r="AE25" s="158">
        <f>IFERROR(VLOOKUP(AD25,'1'!$Y$8:$Z$69,2,0),0)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6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7"/>
        <v>0</v>
      </c>
      <c r="AQ25" s="16"/>
      <c r="AR25" s="17"/>
      <c r="AS25" s="148">
        <f t="shared" si="1"/>
        <v>0</v>
      </c>
      <c r="AT25" s="149">
        <f t="shared" si="2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3"/>
        <v/>
      </c>
      <c r="Z26" s="155">
        <f t="shared" si="4"/>
        <v>0</v>
      </c>
      <c r="AA26" s="152"/>
      <c r="AB26" s="153"/>
      <c r="AC26" s="150">
        <v>19</v>
      </c>
      <c r="AD26" s="157" t="str">
        <f t="shared" si="5"/>
        <v/>
      </c>
      <c r="AE26" s="158">
        <f>IFERROR(VLOOKUP(AD26,'1'!$Y$8:$Z$69,2,0),0)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6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7"/>
        <v>0</v>
      </c>
      <c r="AQ26" s="24"/>
      <c r="AR26" s="50"/>
      <c r="AS26" s="167">
        <f t="shared" si="1"/>
        <v>0</v>
      </c>
      <c r="AT26" s="168">
        <f t="shared" si="2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9.1999999999999993</v>
      </c>
      <c r="S27" s="220">
        <f>Q27*R27</f>
        <v>151800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3"/>
        <v/>
      </c>
      <c r="Z27" s="155">
        <f t="shared" si="4"/>
        <v>0</v>
      </c>
      <c r="AA27" s="152"/>
      <c r="AB27" s="153"/>
      <c r="AC27" s="150">
        <v>20</v>
      </c>
      <c r="AD27" s="157" t="str">
        <f t="shared" si="5"/>
        <v/>
      </c>
      <c r="AE27" s="158">
        <f>IFERROR(VLOOKUP(AD27,'1'!$Y$8:$Z$69,2,0),0)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6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3"/>
        <v/>
      </c>
      <c r="Z28" s="155">
        <f t="shared" si="4"/>
        <v>0</v>
      </c>
      <c r="AA28" s="152"/>
      <c r="AB28" s="153"/>
      <c r="AC28" s="150">
        <v>21</v>
      </c>
      <c r="AD28" s="157" t="str">
        <f t="shared" si="5"/>
        <v/>
      </c>
      <c r="AE28" s="158">
        <f>IFERROR(VLOOKUP(AD28,'1'!$Y$8:$Z$69,2,0),0)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6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0.7</v>
      </c>
      <c r="S29" s="220">
        <f>Q29*R29</f>
        <v>125999.99999999999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3"/>
        <v/>
      </c>
      <c r="Z29" s="155">
        <f t="shared" si="4"/>
        <v>0</v>
      </c>
      <c r="AA29" s="152"/>
      <c r="AB29" s="153"/>
      <c r="AC29" s="150">
        <v>22</v>
      </c>
      <c r="AD29" s="157" t="str">
        <f t="shared" si="5"/>
        <v/>
      </c>
      <c r="AE29" s="158">
        <f>IFERROR(VLOOKUP(AD29,'1'!$Y$8:$Z$69,2,0),0)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6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2904780</v>
      </c>
      <c r="T30" s="321"/>
      <c r="U30" s="171"/>
      <c r="V30" s="127"/>
      <c r="W30" s="151"/>
      <c r="X30" s="152">
        <v>23</v>
      </c>
      <c r="Y30" s="152" t="str">
        <f t="shared" si="3"/>
        <v/>
      </c>
      <c r="Z30" s="155">
        <f t="shared" si="4"/>
        <v>0</v>
      </c>
      <c r="AA30" s="152"/>
      <c r="AB30" s="153"/>
      <c r="AC30" s="150">
        <v>23</v>
      </c>
      <c r="AD30" s="157" t="str">
        <f t="shared" si="5"/>
        <v/>
      </c>
      <c r="AE30" s="158">
        <f>IFERROR(VLOOKUP(AD30,'1'!$Y$8:$Z$69,2,0),0)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6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3"/>
        <v/>
      </c>
      <c r="Z31" s="155">
        <f t="shared" si="4"/>
        <v>0</v>
      </c>
      <c r="AA31" s="152"/>
      <c r="AB31" s="153"/>
      <c r="AC31" s="150">
        <v>24</v>
      </c>
      <c r="AD31" s="157" t="str">
        <f t="shared" si="5"/>
        <v/>
      </c>
      <c r="AE31" s="158">
        <f>IFERROR(VLOOKUP(AD31,'1'!$Y$8:$Z$69,2,0),0)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6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3"/>
        <v/>
      </c>
      <c r="Z32" s="155">
        <f t="shared" si="4"/>
        <v>0</v>
      </c>
      <c r="AA32" s="152"/>
      <c r="AB32" s="153"/>
      <c r="AC32" s="150">
        <v>25</v>
      </c>
      <c r="AD32" s="157" t="str">
        <f t="shared" si="5"/>
        <v/>
      </c>
      <c r="AE32" s="158">
        <f>IFERROR(VLOOKUP(AD32,'1'!$Y$8:$Z$69,2,0),0)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6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3"/>
        <v/>
      </c>
      <c r="Z33" s="155">
        <f t="shared" si="4"/>
        <v>0</v>
      </c>
      <c r="AA33" s="152"/>
      <c r="AB33" s="153"/>
      <c r="AC33" s="150">
        <v>26</v>
      </c>
      <c r="AD33" s="157" t="str">
        <f t="shared" si="5"/>
        <v/>
      </c>
      <c r="AE33" s="158">
        <f>IFERROR(VLOOKUP(AD33,'1'!$Y$8:$Z$69,2,0),0)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6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2572050</v>
      </c>
      <c r="K34" s="321"/>
      <c r="L34" s="4"/>
      <c r="M34" s="4"/>
      <c r="N34" s="175">
        <v>1</v>
      </c>
      <c r="O34" s="9" t="s">
        <v>75</v>
      </c>
      <c r="P34" s="9"/>
      <c r="Q34" s="9" t="s">
        <v>162</v>
      </c>
      <c r="R34" s="324">
        <v>-5000</v>
      </c>
      <c r="S34" s="325"/>
      <c r="T34" s="44"/>
      <c r="U34" s="111"/>
      <c r="V34" s="127"/>
      <c r="W34" s="151"/>
      <c r="X34" s="152">
        <v>27</v>
      </c>
      <c r="Y34" s="152" t="str">
        <f t="shared" si="3"/>
        <v/>
      </c>
      <c r="Z34" s="155">
        <f t="shared" si="4"/>
        <v>0</v>
      </c>
      <c r="AA34" s="152"/>
      <c r="AB34" s="153"/>
      <c r="AC34" s="150">
        <v>27</v>
      </c>
      <c r="AD34" s="157" t="str">
        <f t="shared" si="5"/>
        <v/>
      </c>
      <c r="AE34" s="158">
        <f>IFERROR(VLOOKUP(AD34,'1'!$Y$8:$Z$69,2,0),0)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6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162</v>
      </c>
      <c r="R35" s="298">
        <v>-40000</v>
      </c>
      <c r="S35" s="299"/>
      <c r="T35" s="45"/>
      <c r="U35" s="111"/>
      <c r="V35" s="127"/>
      <c r="W35" s="151"/>
      <c r="X35" s="152">
        <v>28</v>
      </c>
      <c r="Y35" s="152" t="str">
        <f t="shared" si="3"/>
        <v/>
      </c>
      <c r="Z35" s="155">
        <f t="shared" si="4"/>
        <v>0</v>
      </c>
      <c r="AA35" s="152"/>
      <c r="AB35" s="153"/>
      <c r="AC35" s="177">
        <v>28</v>
      </c>
      <c r="AD35" s="157" t="str">
        <f t="shared" si="5"/>
        <v/>
      </c>
      <c r="AE35" s="158">
        <f>IFERROR(VLOOKUP(AD35,'1'!$Y$8:$Z$69,2,0),0)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6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85000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83</v>
      </c>
      <c r="P36" s="29" t="s">
        <v>63</v>
      </c>
      <c r="Q36" s="29" t="s">
        <v>163</v>
      </c>
      <c r="R36" s="298">
        <v>-10000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전복13미</v>
      </c>
      <c r="Z36" s="155">
        <f>S6</f>
        <v>288000</v>
      </c>
      <c r="AA36" s="152"/>
      <c r="AB36" s="153"/>
      <c r="AC36" s="308" t="s">
        <v>33</v>
      </c>
      <c r="AD36" s="309"/>
      <c r="AE36" s="179">
        <f>SUM(AE8:AE35)</f>
        <v>2664750</v>
      </c>
      <c r="AF36" s="179">
        <f>SUM(AF8:AF35)</f>
        <v>720000</v>
      </c>
      <c r="AG36" s="179">
        <f>SUM(AG8:AG35)</f>
        <v>812700</v>
      </c>
      <c r="AH36" s="180"/>
      <c r="AI36" s="179">
        <f>SUM(AI8:AI35)</f>
        <v>1115590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83</v>
      </c>
      <c r="G37" s="75" t="s">
        <v>63</v>
      </c>
      <c r="H37" s="76">
        <v>140000</v>
      </c>
      <c r="I37" s="296">
        <v>175000</v>
      </c>
      <c r="J37" s="297">
        <v>175000</v>
      </c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547200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154</v>
      </c>
      <c r="G38" s="12" t="s">
        <v>63</v>
      </c>
      <c r="H38" s="13">
        <v>38000</v>
      </c>
      <c r="I38" s="270">
        <v>54000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냉)초코오징어30미</v>
      </c>
      <c r="Z38" s="155">
        <f t="shared" si="11"/>
        <v>20400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158</v>
      </c>
      <c r="G39" s="12" t="s">
        <v>80</v>
      </c>
      <c r="H39" s="13">
        <v>19000</v>
      </c>
      <c r="I39" s="270">
        <v>26000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삼치4단</v>
      </c>
      <c r="Z39" s="155">
        <f t="shared" si="11"/>
        <v>221520</v>
      </c>
      <c r="AA39" s="152"/>
      <c r="AB39" s="153"/>
      <c r="AC39" s="156">
        <v>1</v>
      </c>
      <c r="AD39" s="157" t="str">
        <f t="shared" ref="AD39:AD62" si="12">O6&amp;P6</f>
        <v>전복13미</v>
      </c>
      <c r="AE39" s="158">
        <f>IFERROR(VLOOKUP(AD39,'1'!$Y$8:$Z$69,2,0),0)</f>
        <v>0</v>
      </c>
      <c r="AF39" s="158">
        <f>IFERROR(VLOOKUP(AD39,$K$51:$L$85,2,0),0)</f>
        <v>360000</v>
      </c>
      <c r="AG39" s="159">
        <f>AE39+AF39-S6</f>
        <v>72000</v>
      </c>
      <c r="AH39" s="160">
        <f>IFERROR((T6-Q6)/T6,0)</f>
        <v>0.28000000000000003</v>
      </c>
      <c r="AI39" s="158">
        <f>IFERROR(AG39/(1-AH39),0)</f>
        <v>100000</v>
      </c>
      <c r="AJ39" s="161">
        <f>IFERROR(AG39/Q6,0)</f>
        <v>0.4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102</v>
      </c>
      <c r="G40" s="12" t="s">
        <v>155</v>
      </c>
      <c r="H40" s="13">
        <v>45000</v>
      </c>
      <c r="I40" s="270">
        <v>62500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황석어</v>
      </c>
      <c r="Z40" s="155">
        <f t="shared" si="11"/>
        <v>70000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IFERROR(VLOOKUP(AD40,'1'!$Y$8:$Z$69,2,0),0)</f>
        <v>204800</v>
      </c>
      <c r="AF40" s="158">
        <f>IFERROR(VLOOKUP(AD40,$K$51:$L$85,2,0),0)</f>
        <v>480000</v>
      </c>
      <c r="AG40" s="159">
        <f>AE40+AF40-S7</f>
        <v>137600</v>
      </c>
      <c r="AH40" s="160">
        <f t="shared" ref="AH40:AH62" si="13">IFERROR((T7-Q7)/T7,0)</f>
        <v>0.24882629107981222</v>
      </c>
      <c r="AI40" s="158">
        <f t="shared" ref="AI40:AI62" si="14">IFERROR(AG40/(1-AH40),0)</f>
        <v>183180</v>
      </c>
      <c r="AJ40" s="161">
        <f>IFERROR(AG40/Q7,0)</f>
        <v>0.86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102</v>
      </c>
      <c r="G41" s="12" t="s">
        <v>184</v>
      </c>
      <c r="H41" s="13">
        <v>72000</v>
      </c>
      <c r="I41" s="270">
        <v>100000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꽃게사게A</v>
      </c>
      <c r="Z41" s="155">
        <f t="shared" si="11"/>
        <v>207000</v>
      </c>
      <c r="AA41" s="152"/>
      <c r="AB41" s="153"/>
      <c r="AC41" s="150">
        <v>3</v>
      </c>
      <c r="AD41" s="157" t="str">
        <f t="shared" si="12"/>
        <v>냉)초코오징어30미</v>
      </c>
      <c r="AE41" s="158">
        <f>IFERROR(VLOOKUP(AD41,'1'!$Y$8:$Z$69,2,0),0)</f>
        <v>68000</v>
      </c>
      <c r="AF41" s="158">
        <f>IFERROR(VLOOKUP(AD41,$K$51:$L$85,2,0),0)</f>
        <v>0</v>
      </c>
      <c r="AG41" s="159">
        <f>AE41+AF41-S8</f>
        <v>47600</v>
      </c>
      <c r="AH41" s="160">
        <f t="shared" si="13"/>
        <v>0.24444444444444444</v>
      </c>
      <c r="AI41" s="158">
        <f t="shared" si="14"/>
        <v>63000</v>
      </c>
      <c r="AJ41" s="161">
        <f>IFERROR(AG41/Q8,0)</f>
        <v>0.7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156</v>
      </c>
      <c r="G42" s="12"/>
      <c r="H42" s="13">
        <v>17500</v>
      </c>
      <c r="I42" s="270">
        <v>25000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대구6미</v>
      </c>
      <c r="Z42" s="155">
        <f t="shared" si="11"/>
        <v>74560</v>
      </c>
      <c r="AA42" s="152"/>
      <c r="AB42" s="153"/>
      <c r="AC42" s="150">
        <v>4</v>
      </c>
      <c r="AD42" s="157" t="str">
        <f t="shared" si="12"/>
        <v>삼치4단</v>
      </c>
      <c r="AE42" s="158">
        <f>IFERROR(VLOOKUP(AD42,'1'!$Y$8:$Z$69,2,0),0)</f>
        <v>0</v>
      </c>
      <c r="AF42" s="158">
        <f>IFERROR(VLOOKUP(AD42,$K$51:$L$85,2,0),0)</f>
        <v>284000</v>
      </c>
      <c r="AG42" s="159">
        <f>AE42+AF42-S9</f>
        <v>62480</v>
      </c>
      <c r="AH42" s="160">
        <f t="shared" si="13"/>
        <v>0.28999999999999998</v>
      </c>
      <c r="AI42" s="158">
        <f t="shared" si="14"/>
        <v>88000</v>
      </c>
      <c r="AJ42" s="161">
        <f>IFERROR(AG42/Q9,0)</f>
        <v>0.44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157</v>
      </c>
      <c r="G43" s="12"/>
      <c r="H43" s="13">
        <v>11000</v>
      </c>
      <c r="I43" s="270">
        <v>15500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생합</v>
      </c>
      <c r="Z43" s="155">
        <f t="shared" si="11"/>
        <v>96500</v>
      </c>
      <c r="AA43" s="152"/>
      <c r="AB43" s="153"/>
      <c r="AC43" s="150">
        <v>5</v>
      </c>
      <c r="AD43" s="157" t="str">
        <f t="shared" si="12"/>
        <v>황석어</v>
      </c>
      <c r="AE43" s="158">
        <f>IFERROR(VLOOKUP(AD43,'1'!$Y$8:$Z$69,2,0),0)</f>
        <v>0</v>
      </c>
      <c r="AF43" s="158">
        <f>IFERROR(VLOOKUP(AD43,$K$51:$L$85,2,0),0)</f>
        <v>210000</v>
      </c>
      <c r="AG43" s="159">
        <f>AE43+AF43-S10</f>
        <v>140000</v>
      </c>
      <c r="AH43" s="160">
        <f t="shared" si="13"/>
        <v>0.3</v>
      </c>
      <c r="AI43" s="158">
        <f t="shared" si="14"/>
        <v>200000</v>
      </c>
      <c r="AJ43" s="161">
        <f>IFERROR(AG43/Q10,0)</f>
        <v>2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 t="s">
        <v>62</v>
      </c>
      <c r="G44" s="12" t="s">
        <v>63</v>
      </c>
      <c r="H44" s="13">
        <v>195000</v>
      </c>
      <c r="I44" s="270">
        <v>270000</v>
      </c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낙지10미B</v>
      </c>
      <c r="Z44" s="155">
        <f t="shared" si="11"/>
        <v>120000</v>
      </c>
      <c r="AA44" s="152"/>
      <c r="AB44" s="153"/>
      <c r="AC44" s="150">
        <v>6</v>
      </c>
      <c r="AD44" s="157" t="str">
        <f t="shared" si="12"/>
        <v>꽃게사게A</v>
      </c>
      <c r="AE44" s="158">
        <f>IFERROR(VLOOKUP(AD44,'1'!$Y$8:$Z$69,2,0),0)</f>
        <v>294000</v>
      </c>
      <c r="AF44" s="158">
        <f>IFERROR(VLOOKUP(AD44,$K$51:$L$85,2,0),0)</f>
        <v>0</v>
      </c>
      <c r="AG44" s="159">
        <f>AE44+AF44-S11</f>
        <v>87000</v>
      </c>
      <c r="AH44" s="160">
        <f t="shared" si="13"/>
        <v>0.33333333333333331</v>
      </c>
      <c r="AI44" s="158">
        <f t="shared" si="14"/>
        <v>130499.99999999999</v>
      </c>
      <c r="AJ44" s="161">
        <f>IFERROR(AG44/Q11,0)</f>
        <v>8.6999999999999993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 t="s">
        <v>90</v>
      </c>
      <c r="G45" s="77" t="s">
        <v>185</v>
      </c>
      <c r="H45" s="78">
        <v>10500</v>
      </c>
      <c r="I45" s="270">
        <v>15000</v>
      </c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활문어</v>
      </c>
      <c r="Z45" s="155">
        <f t="shared" si="11"/>
        <v>136500</v>
      </c>
      <c r="AA45" s="152"/>
      <c r="AB45" s="153"/>
      <c r="AC45" s="150">
        <v>7</v>
      </c>
      <c r="AD45" s="157" t="str">
        <f t="shared" si="12"/>
        <v>대구6미</v>
      </c>
      <c r="AE45" s="158">
        <f>IFERROR(VLOOKUP(AD45,'1'!$Y$8:$Z$69,2,0),0)</f>
        <v>0</v>
      </c>
      <c r="AF45" s="158">
        <f>IFERROR(VLOOKUP(AD45,$K$51:$L$85,2,0),0)</f>
        <v>160000</v>
      </c>
      <c r="AG45" s="159">
        <f>AE45+AF45-S12</f>
        <v>85440</v>
      </c>
      <c r="AH45" s="160">
        <f t="shared" si="13"/>
        <v>0.28888888888888886</v>
      </c>
      <c r="AI45" s="158">
        <f t="shared" si="14"/>
        <v>120150</v>
      </c>
      <c r="AJ45" s="161">
        <f>IFERROR(AG45/Q12,0)</f>
        <v>2.67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쭈꾸미10미</v>
      </c>
      <c r="Z46" s="155">
        <f t="shared" si="11"/>
        <v>125550.00000000001</v>
      </c>
      <c r="AA46" s="152"/>
      <c r="AB46" s="153"/>
      <c r="AC46" s="150">
        <v>8</v>
      </c>
      <c r="AD46" s="157" t="str">
        <f t="shared" si="12"/>
        <v>생합</v>
      </c>
      <c r="AE46" s="158">
        <f>IFERROR(VLOOKUP(AD46,'1'!$Y$8:$Z$69,2,0),0)</f>
        <v>325000</v>
      </c>
      <c r="AF46" s="158">
        <f>IFERROR(VLOOKUP(AD46,$K$51:$L$85,2,0),0)</f>
        <v>0</v>
      </c>
      <c r="AG46" s="159">
        <f>AE46+AF46-S13</f>
        <v>228500</v>
      </c>
      <c r="AH46" s="160">
        <f t="shared" si="13"/>
        <v>0.2857142857142857</v>
      </c>
      <c r="AI46" s="158">
        <f t="shared" si="14"/>
        <v>319900</v>
      </c>
      <c r="AJ46" s="161">
        <f>IFERROR(AG46/Q13,0)</f>
        <v>4.57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쭈꾸미30미A</v>
      </c>
      <c r="Z47" s="155">
        <f t="shared" si="11"/>
        <v>159500</v>
      </c>
      <c r="AA47" s="152"/>
      <c r="AB47" s="153"/>
      <c r="AC47" s="150">
        <v>9</v>
      </c>
      <c r="AD47" s="157" t="str">
        <f t="shared" si="12"/>
        <v>낙지10미B</v>
      </c>
      <c r="AE47" s="158">
        <f>IFERROR(VLOOKUP(AD47,'1'!$Y$8:$Z$69,2,0),0)</f>
        <v>144000</v>
      </c>
      <c r="AF47" s="158">
        <f>IFERROR(VLOOKUP(AD47,$K$51:$L$85,2,0),0)</f>
        <v>0</v>
      </c>
      <c r="AG47" s="159">
        <f>AE47+AF47-S14</f>
        <v>24000</v>
      </c>
      <c r="AH47" s="160">
        <f t="shared" si="13"/>
        <v>0.27272727272727271</v>
      </c>
      <c r="AI47" s="158">
        <f t="shared" si="14"/>
        <v>33000</v>
      </c>
      <c r="AJ47" s="161">
        <f>IFERROR(AG47/Q14,0)</f>
        <v>1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꽃게사게</v>
      </c>
      <c r="Z48" s="155">
        <f t="shared" si="11"/>
        <v>85500</v>
      </c>
      <c r="AA48" s="152"/>
      <c r="AB48" s="153"/>
      <c r="AC48" s="150">
        <v>10</v>
      </c>
      <c r="AD48" s="157" t="str">
        <f t="shared" si="12"/>
        <v>활문어</v>
      </c>
      <c r="AE48" s="158">
        <f>IFERROR(VLOOKUP(AD48,'1'!$Y$8:$Z$69,2,0),0)</f>
        <v>220500</v>
      </c>
      <c r="AF48" s="158">
        <f>IFERROR(VLOOKUP(AD48,$K$51:$L$85,2,0),0)</f>
        <v>189000</v>
      </c>
      <c r="AG48" s="159">
        <f>AE48+AF48-S15</f>
        <v>273000</v>
      </c>
      <c r="AH48" s="160">
        <f t="shared" si="13"/>
        <v>0.3</v>
      </c>
      <c r="AI48" s="158">
        <f t="shared" si="14"/>
        <v>390000</v>
      </c>
      <c r="AJ48" s="161">
        <f>IFERROR(AG48/Q15,0)</f>
        <v>13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>멍게</v>
      </c>
      <c r="Z49" s="155">
        <f t="shared" si="11"/>
        <v>60750</v>
      </c>
      <c r="AA49" s="152"/>
      <c r="AB49" s="153"/>
      <c r="AC49" s="150">
        <v>11</v>
      </c>
      <c r="AD49" s="157" t="str">
        <f t="shared" si="12"/>
        <v>쭈꾸미10미</v>
      </c>
      <c r="AE49" s="158">
        <f>IFERROR(VLOOKUP(AD49,'1'!$Y$8:$Z$69,2,0),0)</f>
        <v>40500</v>
      </c>
      <c r="AF49" s="158">
        <f>IFERROR(VLOOKUP(AD49,$K$51:$L$85,2,0),0)</f>
        <v>162000</v>
      </c>
      <c r="AG49" s="159">
        <f>AE49+AF49-S16</f>
        <v>76949.999999999985</v>
      </c>
      <c r="AH49" s="160">
        <f t="shared" si="13"/>
        <v>0.28947368421052633</v>
      </c>
      <c r="AI49" s="158">
        <f t="shared" si="14"/>
        <v>108299.99999999999</v>
      </c>
      <c r="AJ49" s="161">
        <f>IFERROR(AG49/Q16,0)</f>
        <v>2.8499999999999996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>쭈꾸미30미A</v>
      </c>
      <c r="AE50" s="158">
        <f>IFERROR(VLOOKUP(AD50,'1'!$Y$8:$Z$69,2,0),0)</f>
        <v>0</v>
      </c>
      <c r="AF50" s="158">
        <f>IFERROR(VLOOKUP(AD50,$K$51:$L$85,2,0),0)</f>
        <v>165000</v>
      </c>
      <c r="AG50" s="159">
        <f>AE50+AF50-S17</f>
        <v>5500</v>
      </c>
      <c r="AH50" s="160">
        <f t="shared" si="13"/>
        <v>0.27631578947368424</v>
      </c>
      <c r="AI50" s="158">
        <f t="shared" si="14"/>
        <v>7600.0000000000009</v>
      </c>
      <c r="AJ50" s="161">
        <f>IFERROR(AG50/Q17,0)</f>
        <v>0.2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175</v>
      </c>
      <c r="G51" s="242">
        <v>1</v>
      </c>
      <c r="H51" s="243">
        <v>194000</v>
      </c>
      <c r="I51" s="292">
        <v>194000</v>
      </c>
      <c r="J51" s="293"/>
      <c r="K51" s="235" t="str">
        <f>SUBSTITUTE(SUBSTITUTE(SUBSTITUTE(F51,"[",""),"]","")," ","")</f>
        <v>냉)포크오징어M</v>
      </c>
      <c r="L51" s="246">
        <f>I51</f>
        <v>194000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>꽃게사게</v>
      </c>
      <c r="AE51" s="158">
        <f>IFERROR(VLOOKUP(AD51,'1'!$Y$8:$Z$69,2,0),0)</f>
        <v>85500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0.32142857142857145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186</v>
      </c>
      <c r="G52" s="244">
        <v>2</v>
      </c>
      <c r="H52" s="243">
        <v>79000</v>
      </c>
      <c r="I52" s="294">
        <v>158000</v>
      </c>
      <c r="J52" s="295"/>
      <c r="K52" s="236" t="str">
        <f t="shared" ref="K52:K85" si="17">SUBSTITUTE(SUBSTITUTE(SUBSTITUTE(F52,"[",""),"]","")," ","")</f>
        <v>냉)자반고등어10손대</v>
      </c>
      <c r="L52" s="247">
        <f>I52</f>
        <v>158000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>멍게</v>
      </c>
      <c r="AE52" s="158">
        <f>IFERROR(VLOOKUP(AD52,'1'!$Y$8:$Z$69,2,0),0)</f>
        <v>0</v>
      </c>
      <c r="AF52" s="158">
        <f>IFERROR(VLOOKUP(AD52,$K$51:$L$85,2,0),0)</f>
        <v>125000</v>
      </c>
      <c r="AG52" s="159">
        <f>AE52+AF52-S19</f>
        <v>64250</v>
      </c>
      <c r="AH52" s="160">
        <f t="shared" si="13"/>
        <v>0.375</v>
      </c>
      <c r="AI52" s="158">
        <f t="shared" si="14"/>
        <v>102800</v>
      </c>
      <c r="AJ52" s="161">
        <f>IFERROR(AG52/Q19,0)</f>
        <v>25.7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187</v>
      </c>
      <c r="G53" s="244">
        <v>2</v>
      </c>
      <c r="H53" s="243">
        <v>184000</v>
      </c>
      <c r="I53" s="294">
        <v>368000</v>
      </c>
      <c r="J53" s="295"/>
      <c r="K53" s="236" t="str">
        <f t="shared" si="17"/>
        <v>냉)흰다리새우20-30</v>
      </c>
      <c r="L53" s="247">
        <f t="shared" ref="L53:L85" si="18">I53</f>
        <v>368000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IFERROR(VLOOKUP(AD53,'1'!$Y$8:$Z$69,2,0),0)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188</v>
      </c>
      <c r="G54" s="244">
        <v>2</v>
      </c>
      <c r="H54" s="243">
        <v>72000</v>
      </c>
      <c r="I54" s="294">
        <v>144000</v>
      </c>
      <c r="J54" s="295"/>
      <c r="K54" s="236" t="str">
        <f t="shared" si="17"/>
        <v>고등어40미</v>
      </c>
      <c r="L54" s="247">
        <f t="shared" si="18"/>
        <v>144000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IFERROR(VLOOKUP(AD54,'1'!$Y$8:$Z$69,2,0),0)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189</v>
      </c>
      <c r="G55" s="244">
        <v>2</v>
      </c>
      <c r="H55" s="243">
        <v>142000</v>
      </c>
      <c r="I55" s="294">
        <v>284000</v>
      </c>
      <c r="J55" s="295"/>
      <c r="K55" s="236" t="str">
        <f t="shared" si="17"/>
        <v>삼치4단</v>
      </c>
      <c r="L55" s="247">
        <f t="shared" si="18"/>
        <v>284000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IFERROR(VLOOKUP(AD55,'1'!$Y$8:$Z$69,2,0),0)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190</v>
      </c>
      <c r="G56" s="244">
        <v>5</v>
      </c>
      <c r="H56" s="243">
        <v>32000</v>
      </c>
      <c r="I56" s="294">
        <v>160000</v>
      </c>
      <c r="J56" s="295"/>
      <c r="K56" s="236" t="str">
        <f t="shared" si="17"/>
        <v>대구6미</v>
      </c>
      <c r="L56" s="247">
        <f t="shared" si="18"/>
        <v>160000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IFERROR(VLOOKUP(AD56,'1'!$Y$8:$Z$69,2,0),0)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180</v>
      </c>
      <c r="G57" s="244">
        <v>3</v>
      </c>
      <c r="H57" s="243">
        <v>70000</v>
      </c>
      <c r="I57" s="294">
        <v>210000</v>
      </c>
      <c r="J57" s="295"/>
      <c r="K57" s="236" t="str">
        <f t="shared" si="17"/>
        <v>황석어</v>
      </c>
      <c r="L57" s="247">
        <f t="shared" si="18"/>
        <v>210000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151800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IFERROR(VLOOKUP(AD57,'1'!$Y$8:$Z$69,2,0),0)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170</v>
      </c>
      <c r="G58" s="244">
        <v>6</v>
      </c>
      <c r="H58" s="243">
        <v>27000</v>
      </c>
      <c r="I58" s="294">
        <v>162000</v>
      </c>
      <c r="J58" s="295"/>
      <c r="K58" s="236" t="str">
        <f t="shared" si="17"/>
        <v>쭈꾸미10미</v>
      </c>
      <c r="L58" s="247">
        <f t="shared" si="18"/>
        <v>162000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IFERROR(VLOOKUP(AD58,'1'!$Y$8:$Z$69,2,0),0)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191</v>
      </c>
      <c r="G59" s="231">
        <v>6</v>
      </c>
      <c r="H59" s="250">
        <v>27500</v>
      </c>
      <c r="I59" s="265">
        <v>165000</v>
      </c>
      <c r="J59" s="260"/>
      <c r="K59" s="236" t="str">
        <f t="shared" si="17"/>
        <v>쭈꾸미30미A</v>
      </c>
      <c r="L59" s="247">
        <f t="shared" si="18"/>
        <v>165000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125999.99999999999</v>
      </c>
      <c r="AA59" s="152"/>
      <c r="AB59" s="153"/>
      <c r="AC59" s="150">
        <v>21</v>
      </c>
      <c r="AD59" s="157" t="str">
        <f t="shared" si="12"/>
        <v/>
      </c>
      <c r="AE59" s="158">
        <f>IFERROR(VLOOKUP(AD59,'1'!$Y$8:$Z$69,2,0),0)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75</v>
      </c>
      <c r="G60" s="231">
        <v>50</v>
      </c>
      <c r="H60" s="250">
        <v>2500</v>
      </c>
      <c r="I60" s="265">
        <v>125000</v>
      </c>
      <c r="J60" s="260"/>
      <c r="K60" s="236" t="str">
        <f t="shared" si="17"/>
        <v>멍게</v>
      </c>
      <c r="L60" s="247">
        <f t="shared" si="18"/>
        <v>125000</v>
      </c>
      <c r="V60" s="4"/>
      <c r="W60" s="151"/>
      <c r="X60" s="152">
        <v>1</v>
      </c>
      <c r="Y60" s="152" t="str">
        <f t="shared" ref="Y60:Y69" si="19">F37&amp;G37</f>
        <v>제주갈치10미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IFERROR(VLOOKUP(AD60,'1'!$Y$8:$Z$69,2,0),0)</f>
        <v>151800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117</v>
      </c>
      <c r="G61" s="231">
        <v>9</v>
      </c>
      <c r="H61" s="250">
        <v>21000</v>
      </c>
      <c r="I61" s="265">
        <v>189000</v>
      </c>
      <c r="J61" s="260"/>
      <c r="K61" s="236" t="str">
        <f t="shared" si="17"/>
        <v>활문어</v>
      </c>
      <c r="L61" s="247">
        <f t="shared" si="18"/>
        <v>189000</v>
      </c>
      <c r="V61" s="4"/>
      <c r="W61" s="151"/>
      <c r="X61" s="152">
        <v>2</v>
      </c>
      <c r="Y61" s="152" t="str">
        <f t="shared" si="19"/>
        <v>삼치10미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192</v>
      </c>
      <c r="G62" s="231">
        <v>28</v>
      </c>
      <c r="H62" s="250">
        <v>10500</v>
      </c>
      <c r="I62" s="265">
        <v>294000</v>
      </c>
      <c r="J62" s="260"/>
      <c r="K62" s="236" t="str">
        <f t="shared" si="17"/>
        <v>꽃게사게B</v>
      </c>
      <c r="L62" s="247">
        <f t="shared" si="18"/>
        <v>294000</v>
      </c>
      <c r="V62" s="4"/>
      <c r="W62" s="151"/>
      <c r="X62" s="152">
        <v>3</v>
      </c>
      <c r="Y62" s="152" t="str">
        <f t="shared" si="19"/>
        <v>쭈꾸미30미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IFERROR(VLOOKUP(AD62,'1'!$Y$8:$Z$69,2,0),0)</f>
        <v>125999.99999999999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 t="s">
        <v>193</v>
      </c>
      <c r="G63" s="231">
        <v>20</v>
      </c>
      <c r="H63" s="250">
        <v>18000</v>
      </c>
      <c r="I63" s="265">
        <v>360000</v>
      </c>
      <c r="J63" s="260"/>
      <c r="K63" s="236" t="str">
        <f t="shared" si="17"/>
        <v>전복13미</v>
      </c>
      <c r="L63" s="247">
        <f t="shared" si="18"/>
        <v>360000</v>
      </c>
      <c r="V63" s="4"/>
      <c r="W63" s="151"/>
      <c r="X63" s="152">
        <v>4</v>
      </c>
      <c r="Y63" s="152" t="str">
        <f t="shared" si="19"/>
        <v>고등어28미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2074100</v>
      </c>
      <c r="AF63" s="197">
        <f>SUM(AF39:AF62)</f>
        <v>2135000</v>
      </c>
      <c r="AG63" s="197">
        <f>SUM(AG39:AG62)</f>
        <v>1304320</v>
      </c>
      <c r="AH63" s="198"/>
      <c r="AI63" s="197">
        <f>SUM(AI39:AI62)</f>
        <v>1846430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 t="s">
        <v>194</v>
      </c>
      <c r="G64" s="231">
        <v>30</v>
      </c>
      <c r="H64" s="250">
        <v>16000</v>
      </c>
      <c r="I64" s="265">
        <v>480000</v>
      </c>
      <c r="J64" s="260"/>
      <c r="K64" s="236" t="str">
        <f t="shared" si="17"/>
        <v>전복20미</v>
      </c>
      <c r="L64" s="247">
        <f t="shared" si="18"/>
        <v>480000</v>
      </c>
      <c r="V64" s="4"/>
      <c r="W64" s="151"/>
      <c r="X64" s="152">
        <v>5</v>
      </c>
      <c r="Y64" s="152" t="str">
        <f t="shared" si="19"/>
        <v>고등어40미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간재미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전어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제주갈치10미</v>
      </c>
      <c r="AE66" s="158">
        <f>IFERROR(VLOOKUP(AD66,'1'!$Y$8:$Z$69,2,0),0)</f>
        <v>98000</v>
      </c>
      <c r="AF66" s="158">
        <f>IFERROR(VLOOKUP(AD66,$K$51:$L$85,2,0),0)</f>
        <v>0</v>
      </c>
      <c r="AG66" s="159">
        <f>AE66+AF66</f>
        <v>98000</v>
      </c>
      <c r="AH66" s="160">
        <f>IFERROR((I37-H37)/I37,0)</f>
        <v>0.2</v>
      </c>
      <c r="AI66" s="158">
        <f>IFERROR(AG66/(1-AH66),0)</f>
        <v>122500</v>
      </c>
      <c r="AJ66" s="161">
        <f>IFERROR(AG66/H37,0)</f>
        <v>0.7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>전복10미</v>
      </c>
      <c r="Z67" s="152">
        <v>0</v>
      </c>
      <c r="AA67" s="152"/>
      <c r="AB67" s="153"/>
      <c r="AC67" s="150">
        <v>2</v>
      </c>
      <c r="AD67" s="157" t="str">
        <f t="shared" si="20"/>
        <v>삼치10미</v>
      </c>
      <c r="AE67" s="158">
        <f>IFERROR(VLOOKUP(AD67,'1'!$Y$8:$Z$69,2,0),0)</f>
        <v>53200</v>
      </c>
      <c r="AF67" s="158">
        <f>IFERROR(VLOOKUP(AD67,$K$51:$L$85,2,0),0)</f>
        <v>0</v>
      </c>
      <c r="AG67" s="159">
        <f t="shared" ref="AG67:AG75" si="21">AE67+AF67</f>
        <v>53200</v>
      </c>
      <c r="AH67" s="160">
        <f t="shared" ref="AH67:AH75" si="22">IFERROR((I38-H38)/I38,0)</f>
        <v>0.29629629629629628</v>
      </c>
      <c r="AI67" s="158">
        <f t="shared" ref="AI67:AI75" si="23">IFERROR(AG67/(1-AH67),0)</f>
        <v>75600</v>
      </c>
      <c r="AJ67" s="161">
        <f>IFERROR(AG67/H38,0)</f>
        <v>1.4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>꽃게사게B</v>
      </c>
      <c r="Z68" s="152">
        <v>0</v>
      </c>
      <c r="AA68" s="152"/>
      <c r="AB68" s="153"/>
      <c r="AC68" s="150">
        <v>3</v>
      </c>
      <c r="AD68" s="157" t="str">
        <f t="shared" si="20"/>
        <v>쭈꾸미30미</v>
      </c>
      <c r="AE68" s="158">
        <f>IFERROR(VLOOKUP(AD68,'1'!$Y$8:$Z$69,2,0),0)</f>
        <v>28500</v>
      </c>
      <c r="AF68" s="158">
        <f>IFERROR(VLOOKUP(AD68,$K$51:$L$85,2,0),0)</f>
        <v>0</v>
      </c>
      <c r="AG68" s="159">
        <f t="shared" si="21"/>
        <v>28500</v>
      </c>
      <c r="AH68" s="160">
        <f t="shared" si="22"/>
        <v>0.26923076923076922</v>
      </c>
      <c r="AI68" s="158">
        <f t="shared" si="23"/>
        <v>38999.999999999993</v>
      </c>
      <c r="AJ68" s="161">
        <f>IFERROR(AG68/H39,0)</f>
        <v>1.5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고등어28미</v>
      </c>
      <c r="AE69" s="158">
        <f>IFERROR(VLOOKUP(AD69,'1'!$Y$8:$Z$69,2,0),0)</f>
        <v>45000</v>
      </c>
      <c r="AF69" s="158">
        <f>IFERROR(VLOOKUP(AD69,$K$51:$L$85,2,0),0)</f>
        <v>0</v>
      </c>
      <c r="AG69" s="159">
        <f t="shared" si="21"/>
        <v>45000</v>
      </c>
      <c r="AH69" s="160">
        <f t="shared" si="22"/>
        <v>0.28000000000000003</v>
      </c>
      <c r="AI69" s="158">
        <f t="shared" si="23"/>
        <v>62500</v>
      </c>
      <c r="AJ69" s="161">
        <f>IFERROR(AG69/H40,0)</f>
        <v>1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고등어40미</v>
      </c>
      <c r="AE70" s="158">
        <f>IFERROR(VLOOKUP(AD70,'1'!$Y$8:$Z$69,2,0),0)</f>
        <v>0</v>
      </c>
      <c r="AF70" s="158">
        <f>IFERROR(VLOOKUP(AD70,$K$51:$L$85,2,0),0)</f>
        <v>144000</v>
      </c>
      <c r="AG70" s="159">
        <f t="shared" si="21"/>
        <v>144000</v>
      </c>
      <c r="AH70" s="160">
        <f t="shared" si="22"/>
        <v>0.28000000000000003</v>
      </c>
      <c r="AI70" s="158">
        <f t="shared" si="23"/>
        <v>200000</v>
      </c>
      <c r="AJ70" s="161">
        <f>IFERROR(AG70/H41,0)</f>
        <v>2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간재미</v>
      </c>
      <c r="AE71" s="158">
        <f>IFERROR(VLOOKUP(AD71,'1'!$Y$8:$Z$69,2,0),0)</f>
        <v>21000</v>
      </c>
      <c r="AF71" s="158">
        <f>IFERROR(VLOOKUP(AD71,$K$51:$L$85,2,0),0)</f>
        <v>0</v>
      </c>
      <c r="AG71" s="159">
        <f t="shared" si="21"/>
        <v>21000</v>
      </c>
      <c r="AH71" s="160">
        <f t="shared" si="22"/>
        <v>0.3</v>
      </c>
      <c r="AI71" s="158">
        <f t="shared" si="23"/>
        <v>30000.000000000004</v>
      </c>
      <c r="AJ71" s="161">
        <f>IFERROR(AG71/H42,0)</f>
        <v>1.2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전어</v>
      </c>
      <c r="AE72" s="158">
        <f>IFERROR(VLOOKUP(AD72,'1'!$Y$8:$Z$69,2,0),0)</f>
        <v>24750</v>
      </c>
      <c r="AF72" s="158">
        <f>IFERROR(VLOOKUP(AD72,$K$51:$L$85,2,0),0)</f>
        <v>0</v>
      </c>
      <c r="AG72" s="159">
        <f t="shared" si="21"/>
        <v>24750</v>
      </c>
      <c r="AH72" s="160">
        <f t="shared" si="22"/>
        <v>0.29032258064516131</v>
      </c>
      <c r="AI72" s="158">
        <f t="shared" si="23"/>
        <v>34875</v>
      </c>
      <c r="AJ72" s="161">
        <f>IFERROR(AG72/H43,0)</f>
        <v>2.25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>전복10미</v>
      </c>
      <c r="AE73" s="158">
        <f>IFERROR(VLOOKUP(AD73,'1'!$Y$8:$Z$69,2,0),0)</f>
        <v>218400.00000000003</v>
      </c>
      <c r="AF73" s="158">
        <f>IFERROR(VLOOKUP(AD73,$K$51:$L$85,2,0),0)</f>
        <v>0</v>
      </c>
      <c r="AG73" s="159">
        <f t="shared" si="21"/>
        <v>218400.00000000003</v>
      </c>
      <c r="AH73" s="160">
        <f t="shared" si="22"/>
        <v>0.27777777777777779</v>
      </c>
      <c r="AI73" s="158">
        <f t="shared" si="23"/>
        <v>302400.00000000006</v>
      </c>
      <c r="AJ73" s="161">
        <f>IFERROR(AG73/H44,0)</f>
        <v>1.1200000000000001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>꽃게사게B</v>
      </c>
      <c r="AE74" s="158">
        <f>IFERROR(VLOOKUP(AD74,'1'!$Y$8:$Z$69,2,0),0)</f>
        <v>0</v>
      </c>
      <c r="AF74" s="158">
        <f>IFERROR(VLOOKUP(AD74,$K$51:$L$85,2,0),0)</f>
        <v>294000</v>
      </c>
      <c r="AG74" s="159">
        <f t="shared" si="21"/>
        <v>294000</v>
      </c>
      <c r="AH74" s="160">
        <f t="shared" si="22"/>
        <v>0.3</v>
      </c>
      <c r="AI74" s="158">
        <f t="shared" si="23"/>
        <v>420000</v>
      </c>
      <c r="AJ74" s="161">
        <f>IFERROR(AG74/H45,0)</f>
        <v>28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488850</v>
      </c>
      <c r="AF76" s="197">
        <f>SUM(AF66:AF75)</f>
        <v>438000</v>
      </c>
      <c r="AG76" s="197">
        <f>SUM(AG66:AG75)</f>
        <v>926850</v>
      </c>
      <c r="AH76" s="198"/>
      <c r="AI76" s="197">
        <f>SUM(AI66:AI75)</f>
        <v>1286875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3293000</v>
      </c>
      <c r="J86" s="264"/>
      <c r="K86" s="240"/>
      <c r="L86" s="249">
        <f>SUM(L51:L85)</f>
        <v>3293000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389" priority="10"/>
  </conditionalFormatting>
  <conditionalFormatting sqref="AE77:AF77">
    <cfRule type="cellIs" dxfId="388" priority="7" operator="lessThan">
      <formula>0</formula>
    </cfRule>
  </conditionalFormatting>
  <conditionalFormatting sqref="AG8:AG35 AG39:AG62 AG66:AG75">
    <cfRule type="cellIs" dxfId="387" priority="8" operator="lessThan">
      <formula>0</formula>
    </cfRule>
  </conditionalFormatting>
  <conditionalFormatting sqref="AH8:AH35">
    <cfRule type="cellIs" dxfId="386" priority="17" operator="equal">
      <formula>0</formula>
    </cfRule>
    <cfRule type="cellIs" dxfId="385" priority="18" operator="greaterThan">
      <formula>0.35</formula>
    </cfRule>
    <cfRule type="cellIs" dxfId="384" priority="19" operator="lessThan">
      <formula>0.25</formula>
    </cfRule>
  </conditionalFormatting>
  <conditionalFormatting sqref="AH39:AH62">
    <cfRule type="cellIs" dxfId="383" priority="14" operator="equal">
      <formula>0</formula>
    </cfRule>
    <cfRule type="cellIs" dxfId="382" priority="15" operator="greaterThan">
      <formula>0.35</formula>
    </cfRule>
    <cfRule type="cellIs" dxfId="381" priority="16" operator="lessThan">
      <formula>0.25</formula>
    </cfRule>
  </conditionalFormatting>
  <conditionalFormatting sqref="AH66:AH75">
    <cfRule type="cellIs" dxfId="380" priority="11" operator="equal">
      <formula>0</formula>
    </cfRule>
    <cfRule type="cellIs" dxfId="379" priority="12" operator="greaterThan">
      <formula>0.35</formula>
    </cfRule>
    <cfRule type="cellIs" dxfId="378" priority="13" operator="lessThan">
      <formula>0.25</formula>
    </cfRule>
  </conditionalFormatting>
  <conditionalFormatting sqref="AH4:AI5">
    <cfRule type="cellIs" dxfId="377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50AB3AFE-F7E9-40A8-9494-0B9B74C45A54}">
          <x14:formula1>
            <xm:f>근무표!$AK$5:$AK$20</xm:f>
          </x14:formula1>
          <xm:sqref>B41:C46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EF30-6A5B-49C6-89F7-A8A07BFA027E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I6" sqref="I6:I11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195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0</v>
      </c>
      <c r="AF4" s="340"/>
      <c r="AG4" s="134" t="s">
        <v>43</v>
      </c>
      <c r="AH4" s="341">
        <f>C5-AE4-(SUM(R34:S38))</f>
        <v>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184000</v>
      </c>
      <c r="I6" s="6">
        <v>2</v>
      </c>
      <c r="J6" s="2">
        <f t="shared" ref="J6:J33" si="0">H6*I6</f>
        <v>368000</v>
      </c>
      <c r="K6" s="108"/>
      <c r="L6" s="215">
        <f>IF(H6="","",H6/0.7)</f>
        <v>262857.1428571429</v>
      </c>
      <c r="M6" s="4"/>
      <c r="N6" s="146">
        <v>1</v>
      </c>
      <c r="O6" s="8" t="s">
        <v>62</v>
      </c>
      <c r="P6" s="9" t="s">
        <v>178</v>
      </c>
      <c r="Q6" s="10">
        <v>180000</v>
      </c>
      <c r="R6" s="9">
        <v>1.6</v>
      </c>
      <c r="S6" s="214">
        <f>Q6*R6</f>
        <v>288000</v>
      </c>
      <c r="T6" s="116"/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0</v>
      </c>
      <c r="D7" s="4"/>
      <c r="E7" s="150">
        <v>2</v>
      </c>
      <c r="F7" s="11" t="s">
        <v>65</v>
      </c>
      <c r="G7" s="12" t="s">
        <v>66</v>
      </c>
      <c r="H7" s="13">
        <v>30000</v>
      </c>
      <c r="I7" s="12">
        <v>2.17</v>
      </c>
      <c r="J7" s="3">
        <f t="shared" si="0"/>
        <v>65100</v>
      </c>
      <c r="K7" s="109"/>
      <c r="L7" s="215">
        <f>IF(H7="","",H7/0.7)</f>
        <v>42857.142857142862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3.42</v>
      </c>
      <c r="S7" s="219">
        <f>Q7*R7</f>
        <v>547200</v>
      </c>
      <c r="T7" s="113"/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73</v>
      </c>
      <c r="G8" s="12" t="s">
        <v>74</v>
      </c>
      <c r="H8" s="13">
        <v>48000</v>
      </c>
      <c r="I8" s="12">
        <v>2</v>
      </c>
      <c r="J8" s="3">
        <f t="shared" si="0"/>
        <v>96000</v>
      </c>
      <c r="K8" s="109"/>
      <c r="L8" s="215">
        <f>IF(H8="","",H8/0.7)</f>
        <v>68571.42857142858</v>
      </c>
      <c r="M8" s="4"/>
      <c r="N8" s="150">
        <v>3</v>
      </c>
      <c r="O8" s="15" t="s">
        <v>79</v>
      </c>
      <c r="P8" s="16" t="s">
        <v>80</v>
      </c>
      <c r="Q8" s="17">
        <v>68000</v>
      </c>
      <c r="R8" s="16">
        <v>0.3</v>
      </c>
      <c r="S8" s="219">
        <f>Q8*R8</f>
        <v>20400</v>
      </c>
      <c r="T8" s="114"/>
      <c r="U8" s="215">
        <f>IF(Q8="","",Q8/0.7)</f>
        <v>97142.857142857145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368000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IFERROR(VLOOKUP(AD8,'2'!$Y$8:$Z$69,2,0),0)</f>
        <v>368000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'2'!C11</f>
        <v>5476830</v>
      </c>
      <c r="D9" s="4"/>
      <c r="E9" s="150">
        <v>4</v>
      </c>
      <c r="F9" s="11" t="s">
        <v>77</v>
      </c>
      <c r="G9" s="12" t="s">
        <v>78</v>
      </c>
      <c r="H9" s="13">
        <v>28500</v>
      </c>
      <c r="I9" s="12">
        <v>0.66</v>
      </c>
      <c r="J9" s="3">
        <f t="shared" si="0"/>
        <v>18810</v>
      </c>
      <c r="K9" s="109"/>
      <c r="L9" s="215">
        <f>IF(H9="","",H9/0.7)</f>
        <v>40714.285714285717</v>
      </c>
      <c r="M9" s="4"/>
      <c r="N9" s="150">
        <v>4</v>
      </c>
      <c r="O9" s="15" t="s">
        <v>154</v>
      </c>
      <c r="P9" s="16" t="s">
        <v>179</v>
      </c>
      <c r="Q9" s="17">
        <v>142000</v>
      </c>
      <c r="R9" s="16">
        <v>1.56</v>
      </c>
      <c r="S9" s="219">
        <f>Q9*R9</f>
        <v>221520</v>
      </c>
      <c r="T9" s="115"/>
      <c r="U9" s="215">
        <f>IF(Q9="","",Q9/0.7)</f>
        <v>202857.14285714287</v>
      </c>
      <c r="V9" s="127"/>
      <c r="W9" s="151"/>
      <c r="X9" s="152">
        <v>2</v>
      </c>
      <c r="Y9" s="152" t="str">
        <f t="shared" si="4"/>
        <v>냉)꽃게숫200-300</v>
      </c>
      <c r="Z9" s="155">
        <f t="shared" si="5"/>
        <v>65100</v>
      </c>
      <c r="AA9" s="152"/>
      <c r="AB9" s="153"/>
      <c r="AC9" s="150">
        <v>2</v>
      </c>
      <c r="AD9" s="157" t="str">
        <f t="shared" si="6"/>
        <v>냉)꽃게숫200-300</v>
      </c>
      <c r="AE9" s="158">
        <f>IFERROR(VLOOKUP(AD9,'2'!$Y$8:$Z$69,2,0),0)</f>
        <v>65100</v>
      </c>
      <c r="AF9" s="158">
        <f>IFERROR(VLOOKUP(AD9,$K$51:$L$85,2,0),0)</f>
        <v>0</v>
      </c>
      <c r="AG9" s="159">
        <f>AE9+AF9-J7</f>
        <v>0</v>
      </c>
      <c r="AH9" s="160">
        <f t="shared" si="7"/>
        <v>0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4.09</v>
      </c>
      <c r="J10" s="3">
        <f t="shared" si="0"/>
        <v>552150</v>
      </c>
      <c r="K10" s="109"/>
      <c r="L10" s="215">
        <f>IF(H10="","",H10/0.7)</f>
        <v>192857.14285714287</v>
      </c>
      <c r="M10" s="4"/>
      <c r="N10" s="150">
        <v>5</v>
      </c>
      <c r="O10" s="15" t="s">
        <v>180</v>
      </c>
      <c r="P10" s="16"/>
      <c r="Q10" s="17">
        <v>70000</v>
      </c>
      <c r="R10" s="16">
        <v>1</v>
      </c>
      <c r="S10" s="220">
        <f>Q10*R10</f>
        <v>70000</v>
      </c>
      <c r="T10" s="117"/>
      <c r="U10" s="215">
        <f>IF(Q10="","",Q10/0.7)</f>
        <v>100000</v>
      </c>
      <c r="V10" s="127"/>
      <c r="W10" s="151"/>
      <c r="X10" s="152">
        <v>3</v>
      </c>
      <c r="Y10" s="152" t="str">
        <f t="shared" si="4"/>
        <v>냉)낙지150-200</v>
      </c>
      <c r="Z10" s="155">
        <f t="shared" si="5"/>
        <v>96000</v>
      </c>
      <c r="AA10" s="152"/>
      <c r="AB10" s="153"/>
      <c r="AC10" s="150">
        <v>3</v>
      </c>
      <c r="AD10" s="157" t="str">
        <f t="shared" si="6"/>
        <v>냉)낙지150-200</v>
      </c>
      <c r="AE10" s="158">
        <f>IFERROR(VLOOKUP(AD10,'2'!$Y$8:$Z$69,2,0),0)</f>
        <v>96000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5476830</v>
      </c>
      <c r="D11" s="4"/>
      <c r="E11" s="150">
        <v>6</v>
      </c>
      <c r="F11" s="11" t="s">
        <v>85</v>
      </c>
      <c r="G11" s="12" t="s">
        <v>86</v>
      </c>
      <c r="H11" s="13">
        <v>79000</v>
      </c>
      <c r="I11" s="12">
        <v>1.7</v>
      </c>
      <c r="J11" s="3">
        <f t="shared" si="0"/>
        <v>134300</v>
      </c>
      <c r="K11" s="109"/>
      <c r="L11" s="215">
        <f>IF(H11="","",H11/0.7)</f>
        <v>112857.14285714287</v>
      </c>
      <c r="M11" s="4"/>
      <c r="N11" s="150">
        <v>6</v>
      </c>
      <c r="O11" s="15" t="s">
        <v>90</v>
      </c>
      <c r="P11" s="16" t="s">
        <v>91</v>
      </c>
      <c r="Q11" s="17">
        <v>10000</v>
      </c>
      <c r="R11" s="16">
        <v>20.7</v>
      </c>
      <c r="S11" s="220">
        <f>Q11*R11</f>
        <v>207000</v>
      </c>
      <c r="T11" s="109"/>
      <c r="U11" s="215">
        <f>IF(Q11="","",Q11/0.7)</f>
        <v>14285.714285714286</v>
      </c>
      <c r="V11" s="127"/>
      <c r="W11" s="151"/>
      <c r="X11" s="152">
        <v>4</v>
      </c>
      <c r="Y11" s="152" t="str">
        <f t="shared" si="4"/>
        <v>냉)동태포15팩</v>
      </c>
      <c r="Z11" s="155">
        <f t="shared" si="5"/>
        <v>18810</v>
      </c>
      <c r="AA11" s="152"/>
      <c r="AB11" s="153"/>
      <c r="AC11" s="150">
        <v>4</v>
      </c>
      <c r="AD11" s="157" t="str">
        <f t="shared" si="6"/>
        <v>냉)동태포15팩</v>
      </c>
      <c r="AE11" s="158">
        <f>IFERROR(VLOOKUP(AD11,'2'!$Y$8:$Z$69,2,0),0)</f>
        <v>18810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88</v>
      </c>
      <c r="G12" s="12" t="s">
        <v>89</v>
      </c>
      <c r="H12" s="13">
        <v>29000</v>
      </c>
      <c r="I12" s="12">
        <v>6.85</v>
      </c>
      <c r="J12" s="3">
        <f t="shared" si="0"/>
        <v>198650</v>
      </c>
      <c r="K12" s="109"/>
      <c r="L12" s="215">
        <f>IF(H12="","",H12/0.7)</f>
        <v>41428.571428571435</v>
      </c>
      <c r="M12" s="4"/>
      <c r="N12" s="150">
        <v>7</v>
      </c>
      <c r="O12" s="15" t="s">
        <v>104</v>
      </c>
      <c r="P12" s="16" t="s">
        <v>181</v>
      </c>
      <c r="Q12" s="17">
        <v>32000</v>
      </c>
      <c r="R12" s="12">
        <v>2.33</v>
      </c>
      <c r="S12" s="220">
        <f>Q12*R12</f>
        <v>74560</v>
      </c>
      <c r="T12" s="109"/>
      <c r="U12" s="215">
        <f>IF(Q12="","",Q12/0.7)</f>
        <v>45714.285714285717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552150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IFERROR(VLOOKUP(AD12,'2'!$Y$8:$Z$69,2,0),0)</f>
        <v>552150</v>
      </c>
      <c r="AF12" s="158">
        <f>IFERROR(VLOOKUP(AD12,$K$51:$L$85,2,0),0)</f>
        <v>0</v>
      </c>
      <c r="AG12" s="159">
        <f>AE12+AF12-J10</f>
        <v>0</v>
      </c>
      <c r="AH12" s="160">
        <f t="shared" si="7"/>
        <v>0</v>
      </c>
      <c r="AI12" s="158">
        <f t="shared" si="8"/>
        <v>0</v>
      </c>
      <c r="AJ12" s="161">
        <f>IFERROR(AG12/H10,0)</f>
        <v>0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0</v>
      </c>
      <c r="D13" s="4"/>
      <c r="E13" s="150">
        <v>8</v>
      </c>
      <c r="F13" s="11" t="s">
        <v>93</v>
      </c>
      <c r="G13" s="12" t="s">
        <v>94</v>
      </c>
      <c r="H13" s="13">
        <v>70000</v>
      </c>
      <c r="I13" s="12">
        <v>3</v>
      </c>
      <c r="J13" s="3">
        <f t="shared" si="0"/>
        <v>210000</v>
      </c>
      <c r="K13" s="109"/>
      <c r="L13" s="215">
        <f>IF(H13="","",H13/0.7)</f>
        <v>100000</v>
      </c>
      <c r="M13" s="4"/>
      <c r="N13" s="150">
        <v>8</v>
      </c>
      <c r="O13" s="15" t="s">
        <v>107</v>
      </c>
      <c r="P13" s="16"/>
      <c r="Q13" s="17">
        <v>50000</v>
      </c>
      <c r="R13" s="16">
        <v>1.93</v>
      </c>
      <c r="S13" s="220">
        <f>Q13*R13</f>
        <v>96500</v>
      </c>
      <c r="T13" s="109"/>
      <c r="U13" s="215">
        <f>IF(Q13="","",Q13/0.7)</f>
        <v>71428.571428571435</v>
      </c>
      <c r="V13" s="127"/>
      <c r="W13" s="151"/>
      <c r="X13" s="152">
        <v>6</v>
      </c>
      <c r="Y13" s="152" t="str">
        <f t="shared" si="4"/>
        <v>냉)자반고등어10손대</v>
      </c>
      <c r="Z13" s="155">
        <f t="shared" si="5"/>
        <v>134300</v>
      </c>
      <c r="AA13" s="152"/>
      <c r="AB13" s="153"/>
      <c r="AC13" s="150">
        <v>6</v>
      </c>
      <c r="AD13" s="157" t="str">
        <f t="shared" si="6"/>
        <v>냉)자반고등어10손대</v>
      </c>
      <c r="AE13" s="158">
        <f>IFERROR(VLOOKUP(AD13,'2'!$Y$8:$Z$69,2,0),0)</f>
        <v>134300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96</v>
      </c>
      <c r="G14" s="12" t="s">
        <v>97</v>
      </c>
      <c r="H14" s="13">
        <v>35000</v>
      </c>
      <c r="I14" s="12">
        <v>3</v>
      </c>
      <c r="J14" s="3">
        <f t="shared" si="0"/>
        <v>105000</v>
      </c>
      <c r="K14" s="109"/>
      <c r="L14" s="215">
        <f>IF(H14="","",H14/0.7)</f>
        <v>50000</v>
      </c>
      <c r="M14" s="4"/>
      <c r="N14" s="150">
        <v>9</v>
      </c>
      <c r="O14" s="15" t="s">
        <v>98</v>
      </c>
      <c r="P14" s="16" t="s">
        <v>114</v>
      </c>
      <c r="Q14" s="17">
        <v>24000</v>
      </c>
      <c r="R14" s="12">
        <v>5</v>
      </c>
      <c r="S14" s="220">
        <f>Q14*R14</f>
        <v>120000</v>
      </c>
      <c r="T14" s="109"/>
      <c r="U14" s="215">
        <f>IF(Q14="","",Q14/0.7)</f>
        <v>34285.71428571429</v>
      </c>
      <c r="V14" s="127"/>
      <c r="W14" s="151"/>
      <c r="X14" s="152">
        <v>7</v>
      </c>
      <c r="Y14" s="152" t="str">
        <f t="shared" si="4"/>
        <v>냉)참조기40-42</v>
      </c>
      <c r="Z14" s="155">
        <f t="shared" si="5"/>
        <v>198650</v>
      </c>
      <c r="AA14" s="152"/>
      <c r="AB14" s="153"/>
      <c r="AC14" s="150">
        <v>7</v>
      </c>
      <c r="AD14" s="157" t="str">
        <f t="shared" si="6"/>
        <v>냉)참조기40-42</v>
      </c>
      <c r="AE14" s="158">
        <f>IFERROR(VLOOKUP(AD14,'2'!$Y$8:$Z$69,2,0),0)</f>
        <v>198650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0</v>
      </c>
      <c r="D15" s="4"/>
      <c r="E15" s="150">
        <v>10</v>
      </c>
      <c r="F15" s="11" t="s">
        <v>100</v>
      </c>
      <c r="G15" s="106" t="s">
        <v>101</v>
      </c>
      <c r="H15" s="13">
        <v>184000</v>
      </c>
      <c r="I15" s="12">
        <v>1.58</v>
      </c>
      <c r="J15" s="3">
        <f t="shared" si="0"/>
        <v>290720</v>
      </c>
      <c r="K15" s="109"/>
      <c r="L15" s="215">
        <f>IF(H15="","",H15/0.7)</f>
        <v>262857.1428571429</v>
      </c>
      <c r="M15" s="4"/>
      <c r="N15" s="150">
        <v>10</v>
      </c>
      <c r="O15" s="15" t="s">
        <v>117</v>
      </c>
      <c r="P15" s="16"/>
      <c r="Q15" s="17">
        <v>21000</v>
      </c>
      <c r="R15" s="16">
        <v>6.5</v>
      </c>
      <c r="S15" s="220">
        <f>Q15*R15</f>
        <v>136500</v>
      </c>
      <c r="T15" s="109"/>
      <c r="U15" s="215">
        <f>IF(Q15="","",Q15/0.7)</f>
        <v>30000.000000000004</v>
      </c>
      <c r="V15" s="127"/>
      <c r="W15" s="151"/>
      <c r="X15" s="152">
        <v>8</v>
      </c>
      <c r="Y15" s="152" t="str">
        <f t="shared" si="4"/>
        <v>냉)쭈꾸미100-150</v>
      </c>
      <c r="Z15" s="155">
        <f t="shared" si="5"/>
        <v>210000</v>
      </c>
      <c r="AA15" s="152"/>
      <c r="AB15" s="153"/>
      <c r="AC15" s="150">
        <v>8</v>
      </c>
      <c r="AD15" s="157" t="str">
        <f t="shared" si="6"/>
        <v>냉)쭈꾸미100-150</v>
      </c>
      <c r="AE15" s="158">
        <f>IFERROR(VLOOKUP(AD15,'2'!$Y$8:$Z$69,2,0),0)</f>
        <v>210000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103</v>
      </c>
      <c r="G16" s="12"/>
      <c r="H16" s="13">
        <v>46000</v>
      </c>
      <c r="I16" s="12">
        <v>1</v>
      </c>
      <c r="J16" s="3">
        <f t="shared" si="0"/>
        <v>46000</v>
      </c>
      <c r="K16" s="109"/>
      <c r="L16" s="215">
        <f>IF(H16="","",H16/0.7)</f>
        <v>65714.285714285725</v>
      </c>
      <c r="M16" s="4"/>
      <c r="N16" s="150">
        <v>11</v>
      </c>
      <c r="O16" s="15" t="s">
        <v>158</v>
      </c>
      <c r="P16" s="16" t="s">
        <v>63</v>
      </c>
      <c r="Q16" s="17">
        <v>27000</v>
      </c>
      <c r="R16" s="16">
        <v>4.6500000000000004</v>
      </c>
      <c r="S16" s="220">
        <f>Q16*R16</f>
        <v>125550.00000000001</v>
      </c>
      <c r="T16" s="109"/>
      <c r="U16" s="215">
        <f>IF(Q16="","",Q16/0.7)</f>
        <v>38571.428571428572</v>
      </c>
      <c r="V16" s="127"/>
      <c r="W16" s="151"/>
      <c r="X16" s="152">
        <v>9</v>
      </c>
      <c r="Y16" s="152" t="str">
        <f t="shared" si="4"/>
        <v>냉)부세150-200A</v>
      </c>
      <c r="Z16" s="155">
        <f t="shared" si="5"/>
        <v>105000</v>
      </c>
      <c r="AA16" s="152"/>
      <c r="AB16" s="153"/>
      <c r="AC16" s="150">
        <v>9</v>
      </c>
      <c r="AD16" s="157" t="str">
        <f t="shared" si="6"/>
        <v>냉)부세150-200A</v>
      </c>
      <c r="AE16" s="158">
        <f>IFERROR(VLOOKUP(AD16,'2'!$Y$8:$Z$69,2,0),0)</f>
        <v>105000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 t="s">
        <v>60</v>
      </c>
      <c r="G17" s="12" t="s">
        <v>106</v>
      </c>
      <c r="H17" s="13">
        <v>194000</v>
      </c>
      <c r="I17" s="12">
        <v>1.58</v>
      </c>
      <c r="J17" s="3">
        <f t="shared" si="0"/>
        <v>306520</v>
      </c>
      <c r="K17" s="109"/>
      <c r="L17" s="215">
        <f>IF(H17="","",H17/0.7)</f>
        <v>277142.85714285716</v>
      </c>
      <c r="M17" s="4"/>
      <c r="N17" s="150">
        <v>12</v>
      </c>
      <c r="O17" s="15" t="s">
        <v>158</v>
      </c>
      <c r="P17" s="16" t="s">
        <v>182</v>
      </c>
      <c r="Q17" s="17">
        <v>27500</v>
      </c>
      <c r="R17" s="16">
        <v>5.8</v>
      </c>
      <c r="S17" s="220">
        <f>Q17*R17</f>
        <v>159500</v>
      </c>
      <c r="T17" s="109"/>
      <c r="U17" s="215">
        <f>IF(Q17="","",Q17/0.7)</f>
        <v>39285.71428571429</v>
      </c>
      <c r="V17" s="127"/>
      <c r="W17" s="151"/>
      <c r="X17" s="152">
        <v>10</v>
      </c>
      <c r="Y17" s="152" t="str">
        <f t="shared" si="4"/>
        <v>냉)흰다리새우20-30</v>
      </c>
      <c r="Z17" s="155">
        <f t="shared" si="5"/>
        <v>290720</v>
      </c>
      <c r="AA17" s="152"/>
      <c r="AB17" s="153"/>
      <c r="AC17" s="150">
        <v>10</v>
      </c>
      <c r="AD17" s="157" t="str">
        <f t="shared" si="6"/>
        <v>냉)흰다리새우20-30</v>
      </c>
      <c r="AE17" s="158">
        <f>IFERROR(VLOOKUP(AD17,'2'!$Y$8:$Z$69,2,0),0)</f>
        <v>290720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108</v>
      </c>
      <c r="G18" s="12" t="s">
        <v>109</v>
      </c>
      <c r="H18" s="13">
        <v>33000</v>
      </c>
      <c r="I18" s="12">
        <v>2</v>
      </c>
      <c r="J18" s="3">
        <f t="shared" si="0"/>
        <v>66000</v>
      </c>
      <c r="K18" s="109"/>
      <c r="L18" s="215">
        <f>IF(H18="","",H18/0.7)</f>
        <v>47142.857142857145</v>
      </c>
      <c r="M18" s="4"/>
      <c r="N18" s="150">
        <v>13</v>
      </c>
      <c r="O18" s="15" t="s">
        <v>90</v>
      </c>
      <c r="P18" s="16" t="s">
        <v>159</v>
      </c>
      <c r="Q18" s="17">
        <v>9500</v>
      </c>
      <c r="R18" s="16">
        <v>9</v>
      </c>
      <c r="S18" s="220">
        <f>Q18*R18</f>
        <v>85500</v>
      </c>
      <c r="T18" s="109"/>
      <c r="U18" s="215">
        <f>IF(Q18="","",Q18/0.7)</f>
        <v>13571.428571428572</v>
      </c>
      <c r="V18" s="127"/>
      <c r="W18" s="151"/>
      <c r="X18" s="152">
        <v>11</v>
      </c>
      <c r="Y18" s="152" t="str">
        <f t="shared" si="4"/>
        <v>냉)꽁치</v>
      </c>
      <c r="Z18" s="155">
        <f t="shared" si="5"/>
        <v>46000</v>
      </c>
      <c r="AA18" s="152"/>
      <c r="AB18" s="153"/>
      <c r="AC18" s="150">
        <v>11</v>
      </c>
      <c r="AD18" s="157" t="str">
        <f t="shared" si="6"/>
        <v>냉)꽁치</v>
      </c>
      <c r="AE18" s="158">
        <f>IFERROR(VLOOKUP(AD18,'2'!$Y$8:$Z$69,2,0),0)</f>
        <v>46000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0</v>
      </c>
      <c r="D19" s="4"/>
      <c r="E19" s="150">
        <v>14</v>
      </c>
      <c r="F19" s="11" t="s">
        <v>112</v>
      </c>
      <c r="G19" s="12" t="s">
        <v>113</v>
      </c>
      <c r="H19" s="13">
        <v>46000</v>
      </c>
      <c r="I19" s="12">
        <v>1</v>
      </c>
      <c r="J19" s="3">
        <f t="shared" si="0"/>
        <v>46000</v>
      </c>
      <c r="K19" s="109"/>
      <c r="L19" s="215">
        <f>IF(H19="","",H19/0.7)</f>
        <v>65714.285714285725</v>
      </c>
      <c r="M19" s="4"/>
      <c r="N19" s="150">
        <v>14</v>
      </c>
      <c r="O19" s="15" t="s">
        <v>75</v>
      </c>
      <c r="P19" s="16"/>
      <c r="Q19" s="17">
        <v>2500</v>
      </c>
      <c r="R19" s="16">
        <v>24.3</v>
      </c>
      <c r="S19" s="220">
        <f>Q19*R19</f>
        <v>60750</v>
      </c>
      <c r="T19" s="109"/>
      <c r="U19" s="215">
        <f>IF(Q19="","",Q19/0.7)</f>
        <v>3571.4285714285716</v>
      </c>
      <c r="V19" s="127"/>
      <c r="W19" s="151"/>
      <c r="X19" s="152">
        <v>12</v>
      </c>
      <c r="Y19" s="152" t="str">
        <f t="shared" si="4"/>
        <v>냉)포크오징어M</v>
      </c>
      <c r="Z19" s="155">
        <f t="shared" si="5"/>
        <v>306520</v>
      </c>
      <c r="AA19" s="152"/>
      <c r="AB19" s="153"/>
      <c r="AC19" s="150">
        <v>12</v>
      </c>
      <c r="AD19" s="157" t="str">
        <f t="shared" si="6"/>
        <v>냉)포크오징어M</v>
      </c>
      <c r="AE19" s="158">
        <f>IFERROR(VLOOKUP(AD19,'2'!$Y$8:$Z$69,2,0),0)</f>
        <v>306520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 t="s">
        <v>115</v>
      </c>
      <c r="G20" s="12" t="s">
        <v>116</v>
      </c>
      <c r="H20" s="13">
        <v>86000</v>
      </c>
      <c r="I20" s="12">
        <v>0.8</v>
      </c>
      <c r="J20" s="3">
        <f t="shared" si="0"/>
        <v>68800</v>
      </c>
      <c r="K20" s="109"/>
      <c r="L20" s="215">
        <f>IF(H20="","",H20/0.7)</f>
        <v>122857.14285714287</v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냉)갈치200-300</v>
      </c>
      <c r="Z20" s="155">
        <f t="shared" si="5"/>
        <v>66000</v>
      </c>
      <c r="AA20" s="152"/>
      <c r="AB20" s="153"/>
      <c r="AC20" s="150">
        <v>13</v>
      </c>
      <c r="AD20" s="157" t="str">
        <f t="shared" si="6"/>
        <v>냉)갈치200-300</v>
      </c>
      <c r="AE20" s="158">
        <f>IFERROR(VLOOKUP(AD20,'2'!$Y$8:$Z$69,2,0),0)</f>
        <v>66000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>냉)동태4통</v>
      </c>
      <c r="Z21" s="155">
        <f t="shared" si="5"/>
        <v>46000</v>
      </c>
      <c r="AA21" s="152"/>
      <c r="AB21" s="153"/>
      <c r="AC21" s="150">
        <v>14</v>
      </c>
      <c r="AD21" s="157" t="str">
        <f t="shared" si="6"/>
        <v>냉)동태4통</v>
      </c>
      <c r="AE21" s="158">
        <f>IFERROR(VLOOKUP(AD21,'2'!$Y$8:$Z$69,2,0),0)</f>
        <v>46000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>냉)임연수2L</v>
      </c>
      <c r="Z22" s="155">
        <f t="shared" si="5"/>
        <v>68800</v>
      </c>
      <c r="AA22" s="152"/>
      <c r="AB22" s="153"/>
      <c r="AC22" s="150">
        <v>15</v>
      </c>
      <c r="AD22" s="157" t="str">
        <f t="shared" si="6"/>
        <v>냉)임연수2L</v>
      </c>
      <c r="AE22" s="158">
        <f>IFERROR(VLOOKUP(AD22,'2'!$Y$8:$Z$69,2,0),0)</f>
        <v>68800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9.1999999999999993</v>
      </c>
      <c r="S27" s="220">
        <f>Q27*R27</f>
        <v>151800</v>
      </c>
      <c r="T27" s="109"/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/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0.7</v>
      </c>
      <c r="S29" s="220">
        <f>Q29*R29</f>
        <v>125999.99999999999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2904780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196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2572050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전복13미</v>
      </c>
      <c r="Z36" s="155">
        <f>S6</f>
        <v>288000</v>
      </c>
      <c r="AA36" s="152"/>
      <c r="AB36" s="153"/>
      <c r="AC36" s="308" t="s">
        <v>33</v>
      </c>
      <c r="AD36" s="309"/>
      <c r="AE36" s="179">
        <f>SUM(AE8:AE35)</f>
        <v>2572050</v>
      </c>
      <c r="AF36" s="179">
        <f>SUM(AF8:AF35)</f>
        <v>0</v>
      </c>
      <c r="AG36" s="179">
        <f>SUM(AG8:AG35)</f>
        <v>0</v>
      </c>
      <c r="AH36" s="180"/>
      <c r="AI36" s="179">
        <f>SUM(AI8:AI35)</f>
        <v>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547200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냉)초코오징어30미</v>
      </c>
      <c r="Z38" s="155">
        <f t="shared" si="11"/>
        <v>20400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삼치4단</v>
      </c>
      <c r="Z39" s="155">
        <f t="shared" si="11"/>
        <v>221520</v>
      </c>
      <c r="AA39" s="152"/>
      <c r="AB39" s="153"/>
      <c r="AC39" s="156">
        <v>1</v>
      </c>
      <c r="AD39" s="157" t="str">
        <f t="shared" ref="AD39:AD62" si="12">O6&amp;P6</f>
        <v>전복13미</v>
      </c>
      <c r="AE39" s="158">
        <f>IFERROR(VLOOKUP(AD39,'2'!$Y$8:$Z$69,2,0),0)</f>
        <v>288000</v>
      </c>
      <c r="AF39" s="158">
        <f>IFERROR(VLOOKUP(AD39,$K$51:$L$85,2,0),0)</f>
        <v>0</v>
      </c>
      <c r="AG39" s="159">
        <f>AE39+AF39-S6</f>
        <v>0</v>
      </c>
      <c r="AH39" s="160">
        <f>IFERROR((T6-Q6)/T6,0)</f>
        <v>0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197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황석어</v>
      </c>
      <c r="Z40" s="155">
        <f t="shared" si="11"/>
        <v>70000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IFERROR(VLOOKUP(AD40,'2'!$Y$8:$Z$69,2,0),0)</f>
        <v>547200</v>
      </c>
      <c r="AF40" s="158">
        <f>IFERROR(VLOOKUP(AD40,$K$51:$L$85,2,0),0)</f>
        <v>0</v>
      </c>
      <c r="AG40" s="159">
        <f>AE40+AF40-S7</f>
        <v>0</v>
      </c>
      <c r="AH40" s="160">
        <f t="shared" ref="AH40:AH62" si="13">IFERROR((T7-Q7)/T7,0)</f>
        <v>0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꽃게사게A</v>
      </c>
      <c r="Z41" s="155">
        <f t="shared" si="11"/>
        <v>207000</v>
      </c>
      <c r="AA41" s="152"/>
      <c r="AB41" s="153"/>
      <c r="AC41" s="150">
        <v>3</v>
      </c>
      <c r="AD41" s="157" t="str">
        <f t="shared" si="12"/>
        <v>냉)초코오징어30미</v>
      </c>
      <c r="AE41" s="158">
        <f>IFERROR(VLOOKUP(AD41,'2'!$Y$8:$Z$69,2,0),0)</f>
        <v>20400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대구6미</v>
      </c>
      <c r="Z42" s="155">
        <f t="shared" si="11"/>
        <v>74560</v>
      </c>
      <c r="AA42" s="152"/>
      <c r="AB42" s="153"/>
      <c r="AC42" s="150">
        <v>4</v>
      </c>
      <c r="AD42" s="157" t="str">
        <f t="shared" si="12"/>
        <v>삼치4단</v>
      </c>
      <c r="AE42" s="158">
        <f>IFERROR(VLOOKUP(AD42,'2'!$Y$8:$Z$69,2,0),0)</f>
        <v>221520</v>
      </c>
      <c r="AF42" s="158">
        <f>IFERROR(VLOOKUP(AD42,$K$51:$L$85,2,0),0)</f>
        <v>0</v>
      </c>
      <c r="AG42" s="159">
        <f>AE42+AF42-S9</f>
        <v>0</v>
      </c>
      <c r="AH42" s="160">
        <f t="shared" si="13"/>
        <v>0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생합</v>
      </c>
      <c r="Z43" s="155">
        <f t="shared" si="11"/>
        <v>96500</v>
      </c>
      <c r="AA43" s="152"/>
      <c r="AB43" s="153"/>
      <c r="AC43" s="150">
        <v>5</v>
      </c>
      <c r="AD43" s="157" t="str">
        <f t="shared" si="12"/>
        <v>황석어</v>
      </c>
      <c r="AE43" s="158">
        <f>IFERROR(VLOOKUP(AD43,'2'!$Y$8:$Z$69,2,0),0)</f>
        <v>70000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낙지10미B</v>
      </c>
      <c r="Z44" s="155">
        <f t="shared" si="11"/>
        <v>120000</v>
      </c>
      <c r="AA44" s="152"/>
      <c r="AB44" s="153"/>
      <c r="AC44" s="150">
        <v>6</v>
      </c>
      <c r="AD44" s="157" t="str">
        <f t="shared" si="12"/>
        <v>꽃게사게A</v>
      </c>
      <c r="AE44" s="158">
        <f>IFERROR(VLOOKUP(AD44,'2'!$Y$8:$Z$69,2,0),0)</f>
        <v>207000</v>
      </c>
      <c r="AF44" s="158">
        <f>IFERROR(VLOOKUP(AD44,$K$51:$L$85,2,0),0)</f>
        <v>0</v>
      </c>
      <c r="AG44" s="159">
        <f>AE44+AF44-S11</f>
        <v>0</v>
      </c>
      <c r="AH44" s="160">
        <f t="shared" si="13"/>
        <v>0</v>
      </c>
      <c r="AI44" s="158">
        <f t="shared" si="14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활문어</v>
      </c>
      <c r="Z45" s="155">
        <f t="shared" si="11"/>
        <v>136500</v>
      </c>
      <c r="AA45" s="152"/>
      <c r="AB45" s="153"/>
      <c r="AC45" s="150">
        <v>7</v>
      </c>
      <c r="AD45" s="157" t="str">
        <f t="shared" si="12"/>
        <v>대구6미</v>
      </c>
      <c r="AE45" s="158">
        <f>IFERROR(VLOOKUP(AD45,'2'!$Y$8:$Z$69,2,0),0)</f>
        <v>74560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쭈꾸미10미</v>
      </c>
      <c r="Z46" s="155">
        <f t="shared" si="11"/>
        <v>125550.00000000001</v>
      </c>
      <c r="AA46" s="152"/>
      <c r="AB46" s="153"/>
      <c r="AC46" s="150">
        <v>8</v>
      </c>
      <c r="AD46" s="157" t="str">
        <f t="shared" si="12"/>
        <v>생합</v>
      </c>
      <c r="AE46" s="158">
        <f>IFERROR(VLOOKUP(AD46,'2'!$Y$8:$Z$69,2,0),0)</f>
        <v>96500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쭈꾸미30미A</v>
      </c>
      <c r="Z47" s="155">
        <f t="shared" si="11"/>
        <v>159500</v>
      </c>
      <c r="AA47" s="152"/>
      <c r="AB47" s="153"/>
      <c r="AC47" s="150">
        <v>9</v>
      </c>
      <c r="AD47" s="157" t="str">
        <f t="shared" si="12"/>
        <v>낙지10미B</v>
      </c>
      <c r="AE47" s="158">
        <f>IFERROR(VLOOKUP(AD47,'2'!$Y$8:$Z$69,2,0),0)</f>
        <v>120000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꽃게사게</v>
      </c>
      <c r="Z48" s="155">
        <f t="shared" si="11"/>
        <v>85500</v>
      </c>
      <c r="AA48" s="152"/>
      <c r="AB48" s="153"/>
      <c r="AC48" s="150">
        <v>10</v>
      </c>
      <c r="AD48" s="157" t="str">
        <f t="shared" si="12"/>
        <v>활문어</v>
      </c>
      <c r="AE48" s="158">
        <f>IFERROR(VLOOKUP(AD48,'2'!$Y$8:$Z$69,2,0),0)</f>
        <v>136500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>멍게</v>
      </c>
      <c r="Z49" s="155">
        <f t="shared" si="11"/>
        <v>60750</v>
      </c>
      <c r="AA49" s="152"/>
      <c r="AB49" s="153"/>
      <c r="AC49" s="150">
        <v>11</v>
      </c>
      <c r="AD49" s="157" t="str">
        <f t="shared" si="12"/>
        <v>쭈꾸미10미</v>
      </c>
      <c r="AE49" s="158">
        <f>IFERROR(VLOOKUP(AD49,'2'!$Y$8:$Z$69,2,0),0)</f>
        <v>125550.00000000001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>쭈꾸미30미A</v>
      </c>
      <c r="AE50" s="158">
        <f>IFERROR(VLOOKUP(AD50,'2'!$Y$8:$Z$69,2,0),0)</f>
        <v>159500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>꽃게사게</v>
      </c>
      <c r="AE51" s="158">
        <f>IFERROR(VLOOKUP(AD51,'2'!$Y$8:$Z$69,2,0),0)</f>
        <v>85500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7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>멍게</v>
      </c>
      <c r="AE52" s="158">
        <f>IFERROR(VLOOKUP(AD52,'2'!$Y$8:$Z$69,2,0),0)</f>
        <v>60750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7"/>
        <v/>
      </c>
      <c r="L53" s="247">
        <f t="shared" ref="L53:L85" si="18">I53</f>
        <v>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7"/>
        <v/>
      </c>
      <c r="L54" s="247">
        <f t="shared" si="18"/>
        <v>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7"/>
        <v/>
      </c>
      <c r="L55" s="247">
        <f t="shared" si="18"/>
        <v>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7"/>
        <v/>
      </c>
      <c r="L56" s="247">
        <f t="shared" si="18"/>
        <v>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151800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125999.99999999999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/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IFERROR(VLOOKUP(AD60,'2'!$Y$8:$Z$69,2,0),0)</f>
        <v>151800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/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IFERROR(VLOOKUP(AD61,'2'!$Y$8:$Z$69,2,0),0)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IFERROR(VLOOKUP(AD62,'2'!$Y$8:$Z$69,2,0),0)</f>
        <v>125999.99999999999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2904780</v>
      </c>
      <c r="AF63" s="197">
        <f>SUM(AF39:AF62)</f>
        <v>0</v>
      </c>
      <c r="AG63" s="197">
        <f>SUM(AG39:AG62)</f>
        <v>0</v>
      </c>
      <c r="AH63" s="198"/>
      <c r="AI63" s="197">
        <f>SUM(AI39:AI62)</f>
        <v>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/>
      </c>
      <c r="AE66" s="158">
        <f>IFERROR(VLOOKUP(AD66,'2'!$Y$8:$Z$69,2,0),0)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/>
      </c>
      <c r="AE67" s="158">
        <f>IFERROR(VLOOKUP(AD67,'2'!$Y$8:$Z$69,2,0),0)</f>
        <v>0</v>
      </c>
      <c r="AF67" s="158">
        <f>IFERROR(VLOOKUP(AD67,$K$51:$L$85,2,0),0)</f>
        <v>0</v>
      </c>
      <c r="AG67" s="159">
        <f t="shared" ref="AG67:AG75" si="21">AE67+AF67</f>
        <v>0</v>
      </c>
      <c r="AH67" s="160">
        <f t="shared" ref="AH67:AH75" si="22">IFERROR((I38-H38)/I38,0)</f>
        <v>0</v>
      </c>
      <c r="AI67" s="158">
        <f t="shared" ref="AI67:AI75" si="23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IFERROR(VLOOKUP(AD68,'2'!$Y$8:$Z$69,2,0),0)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IFERROR(VLOOKUP(AD69,'2'!$Y$8:$Z$69,2,0),0)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IFERROR(VLOOKUP(AD70,'2'!$Y$8:$Z$69,2,0),0)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IFERROR(VLOOKUP(AD71,'2'!$Y$8:$Z$69,2,0),0)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IFERROR(VLOOKUP(AD72,'2'!$Y$8:$Z$69,2,0),0)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IFERROR(VLOOKUP(AD73,'2'!$Y$8:$Z$69,2,0),0)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376" priority="10"/>
  </conditionalFormatting>
  <conditionalFormatting sqref="AE77:AF77">
    <cfRule type="cellIs" dxfId="375" priority="7" operator="lessThan">
      <formula>0</formula>
    </cfRule>
  </conditionalFormatting>
  <conditionalFormatting sqref="AG8:AG35 AG39:AG62 AG66:AG75">
    <cfRule type="cellIs" dxfId="374" priority="8" operator="lessThan">
      <formula>0</formula>
    </cfRule>
  </conditionalFormatting>
  <conditionalFormatting sqref="AH8:AH35">
    <cfRule type="cellIs" dxfId="373" priority="17" operator="equal">
      <formula>0</formula>
    </cfRule>
    <cfRule type="cellIs" dxfId="372" priority="18" operator="greaterThan">
      <formula>0.35</formula>
    </cfRule>
    <cfRule type="cellIs" dxfId="371" priority="19" operator="lessThan">
      <formula>0.25</formula>
    </cfRule>
  </conditionalFormatting>
  <conditionalFormatting sqref="AH39:AH62">
    <cfRule type="cellIs" dxfId="370" priority="14" operator="equal">
      <formula>0</formula>
    </cfRule>
    <cfRule type="cellIs" dxfId="369" priority="15" operator="greaterThan">
      <formula>0.35</formula>
    </cfRule>
    <cfRule type="cellIs" dxfId="368" priority="16" operator="lessThan">
      <formula>0.25</formula>
    </cfRule>
  </conditionalFormatting>
  <conditionalFormatting sqref="AH66:AH75">
    <cfRule type="cellIs" dxfId="367" priority="11" operator="equal">
      <formula>0</formula>
    </cfRule>
    <cfRule type="cellIs" dxfId="366" priority="12" operator="greaterThan">
      <formula>0.35</formula>
    </cfRule>
    <cfRule type="cellIs" dxfId="365" priority="13" operator="lessThan">
      <formula>0.25</formula>
    </cfRule>
  </conditionalFormatting>
  <conditionalFormatting sqref="AH4:AI5">
    <cfRule type="cellIs" dxfId="364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CD525CE1-EC08-4491-8B06-BEFB86530688}">
          <x14:formula1>
            <xm:f>근무표!$AK$5:$AK$20</xm:f>
          </x14:formula1>
          <xm:sqref>B41:C46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697E-6458-4FF5-BA82-F2910732A851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T11" sqref="T11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198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80" t="s">
        <v>199</v>
      </c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3310600</v>
      </c>
      <c r="AF4" s="340"/>
      <c r="AG4" s="134" t="s">
        <v>43</v>
      </c>
      <c r="AH4" s="341">
        <f>C5-AE4-(SUM(R34:S38))</f>
        <v>157400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3416000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0.2863166797559355</v>
      </c>
      <c r="AF5" s="335"/>
      <c r="AG5" s="141" t="s">
        <v>43</v>
      </c>
      <c r="AH5" s="336">
        <f>IFERROR(C17-AE5-((SUM(R34:S38))/C5),0)</f>
        <v>1.1774655138678074E-2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184000</v>
      </c>
      <c r="I6" s="6">
        <v>1.54</v>
      </c>
      <c r="J6" s="2">
        <f t="shared" ref="J6:J33" si="0">H6*I6</f>
        <v>283360</v>
      </c>
      <c r="K6" s="108">
        <v>255000</v>
      </c>
      <c r="L6" s="215">
        <f>IF(H6="","",H6/0.7)</f>
        <v>262857.1428571429</v>
      </c>
      <c r="M6" s="4"/>
      <c r="N6" s="146">
        <v>1</v>
      </c>
      <c r="O6" s="8" t="s">
        <v>62</v>
      </c>
      <c r="P6" s="9" t="s">
        <v>178</v>
      </c>
      <c r="Q6" s="10">
        <v>180000</v>
      </c>
      <c r="R6" s="9">
        <v>2.08</v>
      </c>
      <c r="S6" s="214">
        <f>Q6*R6</f>
        <v>374400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1663000</v>
      </c>
      <c r="D7" s="4"/>
      <c r="E7" s="150">
        <v>2</v>
      </c>
      <c r="F7" s="11" t="s">
        <v>65</v>
      </c>
      <c r="G7" s="12" t="s">
        <v>66</v>
      </c>
      <c r="H7" s="13">
        <v>30000</v>
      </c>
      <c r="I7" s="12">
        <v>2.17</v>
      </c>
      <c r="J7" s="3">
        <f t="shared" si="0"/>
        <v>65100</v>
      </c>
      <c r="K7" s="109">
        <v>40000</v>
      </c>
      <c r="L7" s="215">
        <f>IF(H7="","",H7/0.7)</f>
        <v>42857.142857142862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2.71</v>
      </c>
      <c r="S7" s="219">
        <f>Q7*R7</f>
        <v>433600</v>
      </c>
      <c r="T7" s="113">
        <v>213000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73</v>
      </c>
      <c r="G8" s="12" t="s">
        <v>74</v>
      </c>
      <c r="H8" s="13">
        <v>48000</v>
      </c>
      <c r="I8" s="12">
        <v>2</v>
      </c>
      <c r="J8" s="3">
        <f t="shared" si="0"/>
        <v>96000</v>
      </c>
      <c r="K8" s="109">
        <v>70000</v>
      </c>
      <c r="L8" s="215">
        <f>IF(H8="","",H8/0.7)</f>
        <v>68571.42857142858</v>
      </c>
      <c r="M8" s="4"/>
      <c r="N8" s="150">
        <v>3</v>
      </c>
      <c r="O8" s="15" t="s">
        <v>79</v>
      </c>
      <c r="P8" s="16" t="s">
        <v>80</v>
      </c>
      <c r="Q8" s="17">
        <v>68000</v>
      </c>
      <c r="R8" s="16">
        <v>0.3</v>
      </c>
      <c r="S8" s="219">
        <f>Q8*R8</f>
        <v>20400</v>
      </c>
      <c r="T8" s="114">
        <v>90000</v>
      </c>
      <c r="U8" s="215">
        <f>IF(Q8="","",Q8/0.7)</f>
        <v>97142.857142857145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283360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IFERROR(VLOOKUP(AD8,'3'!$Y$8:$Z$69,2,0),0)</f>
        <v>368000</v>
      </c>
      <c r="AF8" s="158">
        <f>IFERROR(VLOOKUP(AD8,$K$51:$L$85,2,0),0)</f>
        <v>0</v>
      </c>
      <c r="AG8" s="159">
        <f>AE8+AF8-J6</f>
        <v>84640</v>
      </c>
      <c r="AH8" s="160">
        <f t="shared" ref="AH8:AH35" si="7">IFERROR((K6-H6)/K6,0)</f>
        <v>0.27843137254901962</v>
      </c>
      <c r="AI8" s="158">
        <f>IFERROR(AG8/(1-AH8),0)</f>
        <v>117300</v>
      </c>
      <c r="AJ8" s="161">
        <f>IFERROR(AG8/H6,0)</f>
        <v>0.46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'3'!C11</f>
        <v>5476830</v>
      </c>
      <c r="D9" s="4"/>
      <c r="E9" s="150">
        <v>4</v>
      </c>
      <c r="F9" s="11" t="s">
        <v>77</v>
      </c>
      <c r="G9" s="12" t="s">
        <v>78</v>
      </c>
      <c r="H9" s="13">
        <v>28500</v>
      </c>
      <c r="I9" s="12">
        <v>0.46</v>
      </c>
      <c r="J9" s="3">
        <f t="shared" si="0"/>
        <v>13110</v>
      </c>
      <c r="K9" s="109">
        <v>38000</v>
      </c>
      <c r="L9" s="215">
        <f>IF(H9="","",H9/0.7)</f>
        <v>40714.285714285717</v>
      </c>
      <c r="M9" s="4"/>
      <c r="N9" s="150">
        <v>4</v>
      </c>
      <c r="O9" s="15" t="s">
        <v>154</v>
      </c>
      <c r="P9" s="16" t="s">
        <v>179</v>
      </c>
      <c r="Q9" s="17">
        <v>142000</v>
      </c>
      <c r="R9" s="16">
        <v>0.35</v>
      </c>
      <c r="S9" s="219">
        <f>Q9*R9</f>
        <v>49700</v>
      </c>
      <c r="T9" s="115">
        <v>200000</v>
      </c>
      <c r="U9" s="215">
        <f>IF(Q9="","",Q9/0.7)</f>
        <v>202857.14285714287</v>
      </c>
      <c r="V9" s="127"/>
      <c r="W9" s="151"/>
      <c r="X9" s="152">
        <v>2</v>
      </c>
      <c r="Y9" s="152" t="str">
        <f t="shared" si="4"/>
        <v>냉)꽃게숫200-300</v>
      </c>
      <c r="Z9" s="155">
        <f t="shared" si="5"/>
        <v>65100</v>
      </c>
      <c r="AA9" s="152"/>
      <c r="AB9" s="153"/>
      <c r="AC9" s="150">
        <v>2</v>
      </c>
      <c r="AD9" s="157" t="str">
        <f t="shared" si="6"/>
        <v>냉)꽃게숫200-300</v>
      </c>
      <c r="AE9" s="158">
        <f>IFERROR(VLOOKUP(AD9,'3'!$Y$8:$Z$69,2,0),0)</f>
        <v>65100</v>
      </c>
      <c r="AF9" s="158">
        <f>IFERROR(VLOOKUP(AD9,$K$51:$L$85,2,0),0)</f>
        <v>0</v>
      </c>
      <c r="AG9" s="159">
        <f>AE9+AF9-J7</f>
        <v>0</v>
      </c>
      <c r="AH9" s="160">
        <f t="shared" si="7"/>
        <v>0.25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2.4500000000000002</v>
      </c>
      <c r="J10" s="3">
        <f t="shared" si="0"/>
        <v>330750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180</v>
      </c>
      <c r="P10" s="16" t="s">
        <v>200</v>
      </c>
      <c r="Q10" s="17">
        <v>67000</v>
      </c>
      <c r="R10" s="16">
        <v>1</v>
      </c>
      <c r="S10" s="220">
        <f>Q10*R10</f>
        <v>67000</v>
      </c>
      <c r="T10" s="117">
        <v>90000</v>
      </c>
      <c r="U10" s="215">
        <f>IF(Q10="","",Q10/0.7)</f>
        <v>95714.285714285725</v>
      </c>
      <c r="V10" s="127"/>
      <c r="W10" s="151"/>
      <c r="X10" s="152">
        <v>3</v>
      </c>
      <c r="Y10" s="152" t="str">
        <f t="shared" si="4"/>
        <v>냉)낙지150-200</v>
      </c>
      <c r="Z10" s="155">
        <f t="shared" si="5"/>
        <v>96000</v>
      </c>
      <c r="AA10" s="152"/>
      <c r="AB10" s="153"/>
      <c r="AC10" s="150">
        <v>3</v>
      </c>
      <c r="AD10" s="157" t="str">
        <f t="shared" si="6"/>
        <v>냉)낙지150-200</v>
      </c>
      <c r="AE10" s="158">
        <f>IFERROR(VLOOKUP(AD10,'3'!$Y$8:$Z$69,2,0),0)</f>
        <v>96000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0.31428571428571428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4690110</v>
      </c>
      <c r="D11" s="4"/>
      <c r="E11" s="150">
        <v>6</v>
      </c>
      <c r="F11" s="11" t="s">
        <v>85</v>
      </c>
      <c r="G11" s="12" t="s">
        <v>86</v>
      </c>
      <c r="H11" s="13">
        <v>79000</v>
      </c>
      <c r="I11" s="12">
        <v>0.4</v>
      </c>
      <c r="J11" s="3">
        <f t="shared" si="0"/>
        <v>31600</v>
      </c>
      <c r="K11" s="109">
        <v>100000</v>
      </c>
      <c r="L11" s="215">
        <f>IF(H11="","",H11/0.7)</f>
        <v>112857.14285714287</v>
      </c>
      <c r="M11" s="4"/>
      <c r="N11" s="150">
        <v>6</v>
      </c>
      <c r="O11" s="15" t="s">
        <v>107</v>
      </c>
      <c r="P11" s="16"/>
      <c r="Q11" s="17">
        <v>50000</v>
      </c>
      <c r="R11" s="16">
        <v>4.92</v>
      </c>
      <c r="S11" s="220">
        <f>Q11*R11</f>
        <v>246000</v>
      </c>
      <c r="T11" s="109">
        <v>70000</v>
      </c>
      <c r="U11" s="215">
        <f>IF(Q11="","",Q11/0.7)</f>
        <v>71428.571428571435</v>
      </c>
      <c r="V11" s="127"/>
      <c r="W11" s="151"/>
      <c r="X11" s="152">
        <v>4</v>
      </c>
      <c r="Y11" s="152" t="str">
        <f t="shared" si="4"/>
        <v>냉)동태포15팩</v>
      </c>
      <c r="Z11" s="155">
        <f t="shared" si="5"/>
        <v>13110</v>
      </c>
      <c r="AA11" s="152"/>
      <c r="AB11" s="153"/>
      <c r="AC11" s="150">
        <v>4</v>
      </c>
      <c r="AD11" s="157" t="str">
        <f t="shared" si="6"/>
        <v>냉)동태포15팩</v>
      </c>
      <c r="AE11" s="158">
        <f>IFERROR(VLOOKUP(AD11,'3'!$Y$8:$Z$69,2,0),0)</f>
        <v>18810</v>
      </c>
      <c r="AF11" s="158">
        <f>IFERROR(VLOOKUP(AD11,$K$51:$L$85,2,0),0)</f>
        <v>0</v>
      </c>
      <c r="AG11" s="159">
        <f>AE11+AF11-J9</f>
        <v>5700</v>
      </c>
      <c r="AH11" s="160">
        <f t="shared" si="7"/>
        <v>0.25</v>
      </c>
      <c r="AI11" s="158">
        <f t="shared" si="8"/>
        <v>7600</v>
      </c>
      <c r="AJ11" s="161">
        <f>IFERROR(AG11/H9,0)</f>
        <v>0.2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88</v>
      </c>
      <c r="G12" s="12" t="s">
        <v>89</v>
      </c>
      <c r="H12" s="13">
        <v>29000</v>
      </c>
      <c r="I12" s="12">
        <v>4.24</v>
      </c>
      <c r="J12" s="3">
        <f t="shared" si="0"/>
        <v>122960</v>
      </c>
      <c r="K12" s="109">
        <v>40000</v>
      </c>
      <c r="L12" s="215">
        <f>IF(H12="","",H12/0.7)</f>
        <v>41428.571428571435</v>
      </c>
      <c r="M12" s="4"/>
      <c r="N12" s="150">
        <v>7</v>
      </c>
      <c r="O12" s="15" t="s">
        <v>98</v>
      </c>
      <c r="P12" s="16" t="s">
        <v>114</v>
      </c>
      <c r="Q12" s="17">
        <v>24000</v>
      </c>
      <c r="R12" s="12">
        <v>2.75</v>
      </c>
      <c r="S12" s="220">
        <f>Q12*R12</f>
        <v>66000</v>
      </c>
      <c r="T12" s="109">
        <v>30000</v>
      </c>
      <c r="U12" s="215">
        <f>IF(Q12="","",Q12/0.7)</f>
        <v>34285.71428571429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330750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IFERROR(VLOOKUP(AD12,'3'!$Y$8:$Z$69,2,0),0)</f>
        <v>552150</v>
      </c>
      <c r="AF12" s="158">
        <f>IFERROR(VLOOKUP(AD12,$K$51:$L$85,2,0),0)</f>
        <v>0</v>
      </c>
      <c r="AG12" s="159">
        <f>AE12+AF12-J10</f>
        <v>221400</v>
      </c>
      <c r="AH12" s="160">
        <f t="shared" si="7"/>
        <v>0.27807486631016043</v>
      </c>
      <c r="AI12" s="158">
        <f t="shared" si="8"/>
        <v>306680</v>
      </c>
      <c r="AJ12" s="161">
        <f>IFERROR(AG12/H10,0)</f>
        <v>1.64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2449720</v>
      </c>
      <c r="D13" s="4"/>
      <c r="E13" s="150">
        <v>8</v>
      </c>
      <c r="F13" s="11" t="s">
        <v>93</v>
      </c>
      <c r="G13" s="12" t="s">
        <v>94</v>
      </c>
      <c r="H13" s="13">
        <v>70000</v>
      </c>
      <c r="I13" s="12">
        <v>3</v>
      </c>
      <c r="J13" s="3">
        <f t="shared" si="0"/>
        <v>210000</v>
      </c>
      <c r="K13" s="109">
        <v>100000</v>
      </c>
      <c r="L13" s="215">
        <f>IF(H13="","",H13/0.7)</f>
        <v>100000</v>
      </c>
      <c r="M13" s="4"/>
      <c r="N13" s="150">
        <v>8</v>
      </c>
      <c r="O13" s="15" t="s">
        <v>117</v>
      </c>
      <c r="P13" s="16"/>
      <c r="Q13" s="17">
        <v>21000</v>
      </c>
      <c r="R13" s="16">
        <v>8.8000000000000007</v>
      </c>
      <c r="S13" s="220">
        <f>Q13*R13</f>
        <v>184800.00000000003</v>
      </c>
      <c r="T13" s="109">
        <v>38000</v>
      </c>
      <c r="U13" s="215">
        <f>IF(Q13="","",Q13/0.7)</f>
        <v>30000.000000000004</v>
      </c>
      <c r="V13" s="127"/>
      <c r="W13" s="151"/>
      <c r="X13" s="152">
        <v>6</v>
      </c>
      <c r="Y13" s="152" t="str">
        <f t="shared" si="4"/>
        <v>냉)자반고등어10손대</v>
      </c>
      <c r="Z13" s="155">
        <f t="shared" si="5"/>
        <v>31600</v>
      </c>
      <c r="AA13" s="152"/>
      <c r="AB13" s="153"/>
      <c r="AC13" s="150">
        <v>6</v>
      </c>
      <c r="AD13" s="157" t="str">
        <f t="shared" si="6"/>
        <v>냉)자반고등어10손대</v>
      </c>
      <c r="AE13" s="158">
        <f>IFERROR(VLOOKUP(AD13,'3'!$Y$8:$Z$69,2,0),0)</f>
        <v>134300</v>
      </c>
      <c r="AF13" s="158">
        <f>IFERROR(VLOOKUP(AD13,$K$51:$L$85,2,0),0)</f>
        <v>0</v>
      </c>
      <c r="AG13" s="159">
        <f>AE13+AF13-J11</f>
        <v>102700</v>
      </c>
      <c r="AH13" s="160">
        <f t="shared" si="7"/>
        <v>0.21</v>
      </c>
      <c r="AI13" s="158">
        <f t="shared" si="8"/>
        <v>130000</v>
      </c>
      <c r="AJ13" s="161">
        <f>IFERROR(AG13/H11,0)</f>
        <v>1.3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96</v>
      </c>
      <c r="G14" s="12" t="s">
        <v>97</v>
      </c>
      <c r="H14" s="13">
        <v>35000</v>
      </c>
      <c r="I14" s="12">
        <v>3</v>
      </c>
      <c r="J14" s="3">
        <f t="shared" si="0"/>
        <v>105000</v>
      </c>
      <c r="K14" s="109">
        <v>49000</v>
      </c>
      <c r="L14" s="215">
        <f>IF(H14="","",H14/0.7)</f>
        <v>50000</v>
      </c>
      <c r="M14" s="4"/>
      <c r="N14" s="150">
        <v>9</v>
      </c>
      <c r="O14" s="15" t="s">
        <v>158</v>
      </c>
      <c r="P14" s="16" t="s">
        <v>63</v>
      </c>
      <c r="Q14" s="17">
        <v>27000</v>
      </c>
      <c r="R14" s="12">
        <v>3</v>
      </c>
      <c r="S14" s="220">
        <f>Q14*R14</f>
        <v>81000</v>
      </c>
      <c r="T14" s="109">
        <v>38000</v>
      </c>
      <c r="U14" s="215">
        <f>IF(Q14="","",Q14/0.7)</f>
        <v>38571.428571428572</v>
      </c>
      <c r="V14" s="127"/>
      <c r="W14" s="151"/>
      <c r="X14" s="152">
        <v>7</v>
      </c>
      <c r="Y14" s="152" t="str">
        <f t="shared" si="4"/>
        <v>냉)참조기40-42</v>
      </c>
      <c r="Z14" s="155">
        <f t="shared" si="5"/>
        <v>122960</v>
      </c>
      <c r="AA14" s="152"/>
      <c r="AB14" s="153"/>
      <c r="AC14" s="150">
        <v>7</v>
      </c>
      <c r="AD14" s="157" t="str">
        <f t="shared" si="6"/>
        <v>냉)참조기40-42</v>
      </c>
      <c r="AE14" s="158">
        <f>IFERROR(VLOOKUP(AD14,'3'!$Y$8:$Z$69,2,0),0)</f>
        <v>198650</v>
      </c>
      <c r="AF14" s="158">
        <f>IFERROR(VLOOKUP(AD14,$K$51:$L$85,2,0),0)</f>
        <v>290000</v>
      </c>
      <c r="AG14" s="159">
        <f>AE14+AF14-J12</f>
        <v>365690</v>
      </c>
      <c r="AH14" s="160">
        <f t="shared" si="7"/>
        <v>0.27500000000000002</v>
      </c>
      <c r="AI14" s="158">
        <f t="shared" si="8"/>
        <v>504400</v>
      </c>
      <c r="AJ14" s="161">
        <f>IFERROR(AG14/H12,0)</f>
        <v>12.61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966280</v>
      </c>
      <c r="D15" s="4"/>
      <c r="E15" s="150">
        <v>10</v>
      </c>
      <c r="F15" s="11" t="s">
        <v>100</v>
      </c>
      <c r="G15" s="106" t="s">
        <v>101</v>
      </c>
      <c r="H15" s="13">
        <v>184000</v>
      </c>
      <c r="I15" s="12">
        <v>1.39</v>
      </c>
      <c r="J15" s="3">
        <f t="shared" si="0"/>
        <v>255759.99999999997</v>
      </c>
      <c r="K15" s="109">
        <v>253000</v>
      </c>
      <c r="L15" s="215">
        <f>IF(H15="","",H15/0.7)</f>
        <v>262857.1428571429</v>
      </c>
      <c r="M15" s="4"/>
      <c r="N15" s="150">
        <v>10</v>
      </c>
      <c r="O15" s="15" t="s">
        <v>158</v>
      </c>
      <c r="P15" s="16" t="s">
        <v>182</v>
      </c>
      <c r="Q15" s="17">
        <v>27500</v>
      </c>
      <c r="R15" s="16">
        <v>4.7</v>
      </c>
      <c r="S15" s="220">
        <f>Q15*R15</f>
        <v>129250</v>
      </c>
      <c r="T15" s="109">
        <v>30000</v>
      </c>
      <c r="U15" s="215">
        <f>IF(Q15="","",Q15/0.7)</f>
        <v>39285.71428571429</v>
      </c>
      <c r="V15" s="127"/>
      <c r="W15" s="151"/>
      <c r="X15" s="152">
        <v>8</v>
      </c>
      <c r="Y15" s="152" t="str">
        <f t="shared" si="4"/>
        <v>냉)쭈꾸미100-150</v>
      </c>
      <c r="Z15" s="155">
        <f t="shared" si="5"/>
        <v>210000</v>
      </c>
      <c r="AA15" s="152"/>
      <c r="AB15" s="153"/>
      <c r="AC15" s="150">
        <v>8</v>
      </c>
      <c r="AD15" s="157" t="str">
        <f t="shared" si="6"/>
        <v>냉)쭈꾸미100-150</v>
      </c>
      <c r="AE15" s="158">
        <f>IFERROR(VLOOKUP(AD15,'3'!$Y$8:$Z$69,2,0),0)</f>
        <v>210000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0.3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103</v>
      </c>
      <c r="G16" s="12"/>
      <c r="H16" s="13">
        <v>46000</v>
      </c>
      <c r="I16" s="12">
        <v>1.8</v>
      </c>
      <c r="J16" s="3">
        <f t="shared" si="0"/>
        <v>82800</v>
      </c>
      <c r="K16" s="109">
        <v>65000</v>
      </c>
      <c r="L16" s="215">
        <f>IF(H16="","",H16/0.7)</f>
        <v>65714.285714285725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냉)부세150-200A</v>
      </c>
      <c r="Z16" s="155">
        <f t="shared" si="5"/>
        <v>105000</v>
      </c>
      <c r="AA16" s="152"/>
      <c r="AB16" s="153"/>
      <c r="AC16" s="150">
        <v>9</v>
      </c>
      <c r="AD16" s="157" t="str">
        <f t="shared" si="6"/>
        <v>냉)부세150-200A</v>
      </c>
      <c r="AE16" s="158">
        <f>IFERROR(VLOOKUP(AD16,'3'!$Y$8:$Z$69,2,0),0)</f>
        <v>105000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0.2857142857142857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0.28286885245901638</v>
      </c>
      <c r="D17" s="4"/>
      <c r="E17" s="150">
        <v>12</v>
      </c>
      <c r="F17" s="11" t="s">
        <v>60</v>
      </c>
      <c r="G17" s="12" t="s">
        <v>106</v>
      </c>
      <c r="H17" s="13">
        <v>194000</v>
      </c>
      <c r="I17" s="12">
        <v>1</v>
      </c>
      <c r="J17" s="3">
        <f t="shared" si="0"/>
        <v>194000</v>
      </c>
      <c r="K17" s="109">
        <v>269000</v>
      </c>
      <c r="L17" s="215">
        <f>IF(H17="","",H17/0.7)</f>
        <v>277142.85714285716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냉)흰다리새우20-30</v>
      </c>
      <c r="Z17" s="155">
        <f t="shared" si="5"/>
        <v>255759.99999999997</v>
      </c>
      <c r="AA17" s="152"/>
      <c r="AB17" s="153"/>
      <c r="AC17" s="150">
        <v>10</v>
      </c>
      <c r="AD17" s="157" t="str">
        <f t="shared" si="6"/>
        <v>냉)흰다리새우20-30</v>
      </c>
      <c r="AE17" s="158">
        <f>IFERROR(VLOOKUP(AD17,'3'!$Y$8:$Z$69,2,0),0)</f>
        <v>290720</v>
      </c>
      <c r="AF17" s="158">
        <f>IFERROR(VLOOKUP(AD17,$K$51:$L$85,2,0),0)</f>
        <v>0</v>
      </c>
      <c r="AG17" s="159">
        <f>AE17+AF17-J15</f>
        <v>34960.000000000029</v>
      </c>
      <c r="AH17" s="160">
        <f t="shared" si="7"/>
        <v>0.27272727272727271</v>
      </c>
      <c r="AI17" s="158">
        <f t="shared" si="8"/>
        <v>48070.000000000036</v>
      </c>
      <c r="AJ17" s="161">
        <f>IFERROR(AG17/H15,0)</f>
        <v>0.19000000000000017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108</v>
      </c>
      <c r="G18" s="12" t="s">
        <v>109</v>
      </c>
      <c r="H18" s="13">
        <v>33000</v>
      </c>
      <c r="I18" s="12">
        <v>2</v>
      </c>
      <c r="J18" s="3">
        <f t="shared" si="0"/>
        <v>66000</v>
      </c>
      <c r="K18" s="109">
        <v>45000</v>
      </c>
      <c r="L18" s="215">
        <f>IF(H18="","",H18/0.7)</f>
        <v>47142.857142857145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냉)꽁치</v>
      </c>
      <c r="Z18" s="155">
        <f t="shared" si="5"/>
        <v>82800</v>
      </c>
      <c r="AA18" s="152"/>
      <c r="AB18" s="153"/>
      <c r="AC18" s="150">
        <v>11</v>
      </c>
      <c r="AD18" s="157" t="str">
        <f t="shared" si="6"/>
        <v>냉)꽁치</v>
      </c>
      <c r="AE18" s="158">
        <f>IFERROR(VLOOKUP(AD18,'3'!$Y$8:$Z$69,2,0),0)</f>
        <v>46000</v>
      </c>
      <c r="AF18" s="158">
        <f>IFERROR(VLOOKUP(AD18,$K$51:$L$85,2,0),0)</f>
        <v>92000</v>
      </c>
      <c r="AG18" s="159">
        <f>AE18+AF18-J16</f>
        <v>55200</v>
      </c>
      <c r="AH18" s="160">
        <f t="shared" si="7"/>
        <v>0.29230769230769232</v>
      </c>
      <c r="AI18" s="158">
        <f t="shared" si="8"/>
        <v>78000.000000000015</v>
      </c>
      <c r="AJ18" s="161">
        <f>IFERROR(AG18/H16,0)</f>
        <v>1.2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881280</v>
      </c>
      <c r="D19" s="4"/>
      <c r="E19" s="150">
        <v>14</v>
      </c>
      <c r="F19" s="11" t="s">
        <v>112</v>
      </c>
      <c r="G19" s="12" t="s">
        <v>113</v>
      </c>
      <c r="H19" s="13">
        <v>46000</v>
      </c>
      <c r="I19" s="12">
        <v>0.12</v>
      </c>
      <c r="J19" s="3">
        <f t="shared" si="0"/>
        <v>5520</v>
      </c>
      <c r="K19" s="109">
        <v>65000</v>
      </c>
      <c r="L19" s="215">
        <f>IF(H19="","",H19/0.7)</f>
        <v>65714.285714285725</v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냉)포크오징어M</v>
      </c>
      <c r="Z19" s="155">
        <f t="shared" si="5"/>
        <v>194000</v>
      </c>
      <c r="AA19" s="152"/>
      <c r="AB19" s="153"/>
      <c r="AC19" s="150">
        <v>12</v>
      </c>
      <c r="AD19" s="157" t="str">
        <f t="shared" si="6"/>
        <v>냉)포크오징어M</v>
      </c>
      <c r="AE19" s="158">
        <f>IFERROR(VLOOKUP(AD19,'3'!$Y$8:$Z$69,2,0),0)</f>
        <v>306520</v>
      </c>
      <c r="AF19" s="158">
        <f>IFERROR(VLOOKUP(AD19,$K$51:$L$85,2,0),0)</f>
        <v>0</v>
      </c>
      <c r="AG19" s="159">
        <f>AE19+AF19-J17</f>
        <v>112520</v>
      </c>
      <c r="AH19" s="160">
        <f t="shared" si="7"/>
        <v>0.27881040892193309</v>
      </c>
      <c r="AI19" s="158">
        <f t="shared" si="8"/>
        <v>156020</v>
      </c>
      <c r="AJ19" s="161">
        <f>IFERROR(AG19/H17,0)</f>
        <v>0.57999999999999996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 t="s">
        <v>115</v>
      </c>
      <c r="G20" s="12" t="s">
        <v>116</v>
      </c>
      <c r="H20" s="13">
        <v>86000</v>
      </c>
      <c r="I20" s="12">
        <v>1.45</v>
      </c>
      <c r="J20" s="3">
        <f t="shared" si="0"/>
        <v>124700</v>
      </c>
      <c r="K20" s="109">
        <v>120000</v>
      </c>
      <c r="L20" s="215">
        <f>IF(H20="","",H20/0.7)</f>
        <v>122857.14285714287</v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냉)갈치200-300</v>
      </c>
      <c r="Z20" s="155">
        <f t="shared" si="5"/>
        <v>66000</v>
      </c>
      <c r="AA20" s="152"/>
      <c r="AB20" s="153"/>
      <c r="AC20" s="150">
        <v>13</v>
      </c>
      <c r="AD20" s="157" t="str">
        <f t="shared" si="6"/>
        <v>냉)갈치200-300</v>
      </c>
      <c r="AE20" s="158">
        <f>IFERROR(VLOOKUP(AD20,'3'!$Y$8:$Z$69,2,0),0)</f>
        <v>66000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0.26666666666666666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 t="s">
        <v>85</v>
      </c>
      <c r="G21" s="12" t="s">
        <v>201</v>
      </c>
      <c r="H21" s="13">
        <v>68000</v>
      </c>
      <c r="I21" s="12">
        <v>2</v>
      </c>
      <c r="J21" s="3">
        <f t="shared" si="0"/>
        <v>136000</v>
      </c>
      <c r="K21" s="109">
        <v>95000</v>
      </c>
      <c r="L21" s="215">
        <f>IF(H21="","",H21/0.7)</f>
        <v>97142.857142857145</v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>냉)동태4통</v>
      </c>
      <c r="Z21" s="155">
        <f t="shared" si="5"/>
        <v>5520</v>
      </c>
      <c r="AA21" s="152"/>
      <c r="AB21" s="153"/>
      <c r="AC21" s="150">
        <v>14</v>
      </c>
      <c r="AD21" s="157" t="str">
        <f t="shared" si="6"/>
        <v>냉)동태4통</v>
      </c>
      <c r="AE21" s="158">
        <f>IFERROR(VLOOKUP(AD21,'3'!$Y$8:$Z$69,2,0),0)</f>
        <v>46000</v>
      </c>
      <c r="AF21" s="158">
        <f>IFERROR(VLOOKUP(AD21,$K$51:$L$85,2,0),0)</f>
        <v>0</v>
      </c>
      <c r="AG21" s="159">
        <f>AE21+AF21-J19</f>
        <v>40480</v>
      </c>
      <c r="AH21" s="160">
        <f t="shared" si="7"/>
        <v>0.29230769230769232</v>
      </c>
      <c r="AI21" s="158">
        <f t="shared" si="8"/>
        <v>57200.000000000007</v>
      </c>
      <c r="AJ21" s="161">
        <f>IFERROR(AG21/H19,0)</f>
        <v>0.88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1027000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>냉)임연수2L</v>
      </c>
      <c r="Z22" s="155">
        <f t="shared" si="5"/>
        <v>124700</v>
      </c>
      <c r="AA22" s="152"/>
      <c r="AB22" s="153"/>
      <c r="AC22" s="150">
        <v>15</v>
      </c>
      <c r="AD22" s="157" t="str">
        <f t="shared" si="6"/>
        <v>냉)임연수2L</v>
      </c>
      <c r="AE22" s="158">
        <f>IFERROR(VLOOKUP(AD22,'3'!$Y$8:$Z$69,2,0),0)</f>
        <v>68800</v>
      </c>
      <c r="AF22" s="158">
        <f>IFERROR(VLOOKUP(AD22,$K$51:$L$85,2,0),0)</f>
        <v>172000</v>
      </c>
      <c r="AG22" s="159">
        <f>AE22+AF22-J20</f>
        <v>116100</v>
      </c>
      <c r="AH22" s="160">
        <f t="shared" si="7"/>
        <v>0.28333333333333333</v>
      </c>
      <c r="AI22" s="158">
        <f t="shared" si="8"/>
        <v>162000</v>
      </c>
      <c r="AJ22" s="161">
        <f>IFERROR(AG22/H20,0)</f>
        <v>1.35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2304000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>냉)자반고등어8손</v>
      </c>
      <c r="Z23" s="155">
        <f t="shared" si="5"/>
        <v>136000</v>
      </c>
      <c r="AA23" s="152"/>
      <c r="AB23" s="153"/>
      <c r="AC23" s="150">
        <v>16</v>
      </c>
      <c r="AD23" s="157" t="str">
        <f t="shared" si="6"/>
        <v>냉)자반고등어8손</v>
      </c>
      <c r="AE23" s="158">
        <f>IFERROR(VLOOKUP(AD23,'3'!$Y$8:$Z$69,2,0),0)</f>
        <v>0</v>
      </c>
      <c r="AF23" s="158">
        <f>IFERROR(VLOOKUP(AD23,$K$51:$L$85,2,0),0)</f>
        <v>136000</v>
      </c>
      <c r="AG23" s="159">
        <f>AE23+AF23-J21</f>
        <v>0</v>
      </c>
      <c r="AH23" s="160">
        <f t="shared" si="7"/>
        <v>0.28421052631578947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IFERROR(VLOOKUP(AD24,'3'!$Y$8:$Z$69,2,0),0)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 t="s">
        <v>65</v>
      </c>
      <c r="P25" s="16" t="s">
        <v>91</v>
      </c>
      <c r="Q25" s="17">
        <v>10000</v>
      </c>
      <c r="R25" s="12">
        <v>12</v>
      </c>
      <c r="S25" s="220">
        <f>Q25*R25</f>
        <v>120000</v>
      </c>
      <c r="T25" s="109"/>
      <c r="U25" s="215">
        <f>IF(Q25="","",Q25/0.7)</f>
        <v>14285.714285714286</v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IFERROR(VLOOKUP(AD25,'3'!$Y$8:$Z$69,2,0),0)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 t="s">
        <v>65</v>
      </c>
      <c r="P26" s="16" t="s">
        <v>159</v>
      </c>
      <c r="Q26" s="17">
        <v>9500</v>
      </c>
      <c r="R26" s="12">
        <v>9</v>
      </c>
      <c r="S26" s="220">
        <f>Q26*R26</f>
        <v>85500</v>
      </c>
      <c r="T26" s="109"/>
      <c r="U26" s="215">
        <f>IF(Q26="","",Q26/0.7)</f>
        <v>13571.428571428572</v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IFERROR(VLOOKUP(AD26,'3'!$Y$8:$Z$69,2,0),0)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9.1999999999999993</v>
      </c>
      <c r="S27" s="220">
        <f>Q27*R27</f>
        <v>151800</v>
      </c>
      <c r="T27" s="109"/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IFERROR(VLOOKUP(AD27,'3'!$Y$8:$Z$69,2,0),0)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/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IFERROR(VLOOKUP(AD28,'3'!$Y$8:$Z$69,2,0),0)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0.8</v>
      </c>
      <c r="S29" s="220">
        <f>Q29*R29</f>
        <v>144000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IFERROR(VLOOKUP(AD29,'3'!$Y$8:$Z$69,2,0),0)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2567450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IFERROR(VLOOKUP(AD30,'3'!$Y$8:$Z$69,2,0),0)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IFERROR(VLOOKUP(AD31,'3'!$Y$8:$Z$69,2,0),0)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IFERROR(VLOOKUP(AD32,'3'!$Y$8:$Z$69,2,0),0)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IFERROR(VLOOKUP(AD33,'3'!$Y$8:$Z$69,2,0),0)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2122660</v>
      </c>
      <c r="K34" s="321"/>
      <c r="L34" s="4"/>
      <c r="M34" s="4"/>
      <c r="N34" s="175">
        <v>1</v>
      </c>
      <c r="O34" s="9" t="s">
        <v>65</v>
      </c>
      <c r="P34" s="9" t="s">
        <v>91</v>
      </c>
      <c r="Q34" s="9" t="s">
        <v>162</v>
      </c>
      <c r="R34" s="324">
        <v>-20000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IFERROR(VLOOKUP(AD34,'3'!$Y$8:$Z$69,2,0),0)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117</v>
      </c>
      <c r="P35" s="29"/>
      <c r="Q35" s="29" t="s">
        <v>163</v>
      </c>
      <c r="R35" s="298">
        <v>-15000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IFERROR(VLOOKUP(AD35,'3'!$Y$8:$Z$69,2,0),0)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85000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88</v>
      </c>
      <c r="P36" s="29" t="s">
        <v>89</v>
      </c>
      <c r="Q36" s="29" t="s">
        <v>163</v>
      </c>
      <c r="R36" s="298">
        <v>-12000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전복13미</v>
      </c>
      <c r="Z36" s="155">
        <f>S6</f>
        <v>374400</v>
      </c>
      <c r="AA36" s="152"/>
      <c r="AB36" s="153"/>
      <c r="AC36" s="308" t="s">
        <v>33</v>
      </c>
      <c r="AD36" s="309"/>
      <c r="AE36" s="179">
        <f>SUM(AE8:AE35)</f>
        <v>2572050</v>
      </c>
      <c r="AF36" s="179">
        <f>SUM(AF8:AF35)</f>
        <v>690000</v>
      </c>
      <c r="AG36" s="179">
        <f>SUM(AG8:AG35)</f>
        <v>1139390</v>
      </c>
      <c r="AH36" s="180"/>
      <c r="AI36" s="179">
        <f>SUM(AI8:AI35)</f>
        <v>1567270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180</v>
      </c>
      <c r="G37" s="75"/>
      <c r="H37" s="76">
        <v>70000</v>
      </c>
      <c r="I37" s="296">
        <v>100000</v>
      </c>
      <c r="J37" s="297"/>
      <c r="K37" s="4"/>
      <c r="L37" s="4"/>
      <c r="M37" s="4"/>
      <c r="N37" s="184">
        <v>4</v>
      </c>
      <c r="O37" s="16" t="s">
        <v>75</v>
      </c>
      <c r="P37" s="16"/>
      <c r="Q37" s="16" t="s">
        <v>162</v>
      </c>
      <c r="R37" s="298">
        <v>-5000</v>
      </c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433600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104</v>
      </c>
      <c r="G38" s="12" t="s">
        <v>181</v>
      </c>
      <c r="H38" s="13">
        <v>32000</v>
      </c>
      <c r="I38" s="270">
        <v>45000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냉)초코오징어30미</v>
      </c>
      <c r="Z38" s="155">
        <f t="shared" si="11"/>
        <v>20400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75</v>
      </c>
      <c r="G39" s="12"/>
      <c r="H39" s="13">
        <v>2500</v>
      </c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삼치4단</v>
      </c>
      <c r="Z39" s="155">
        <f t="shared" si="11"/>
        <v>49700</v>
      </c>
      <c r="AA39" s="152"/>
      <c r="AB39" s="153"/>
      <c r="AC39" s="156">
        <v>1</v>
      </c>
      <c r="AD39" s="157" t="str">
        <f t="shared" ref="AD39:AD62" si="12">O6&amp;P6</f>
        <v>전복13미</v>
      </c>
      <c r="AE39" s="158">
        <f>IFERROR(VLOOKUP(AD39,'3'!$Y$8:$Z$69,2,0),0)</f>
        <v>288000</v>
      </c>
      <c r="AF39" s="158">
        <f>IFERROR(VLOOKUP(AD39,$K$51:$L$85,2,0),0)</f>
        <v>180000</v>
      </c>
      <c r="AG39" s="159">
        <f>AE39+AF39-S6</f>
        <v>93600</v>
      </c>
      <c r="AH39" s="160">
        <f>IFERROR((T6-Q6)/T6,0)</f>
        <v>0.28000000000000003</v>
      </c>
      <c r="AI39" s="158">
        <f>IFERROR(AG39/(1-AH39),0)</f>
        <v>130000</v>
      </c>
      <c r="AJ39" s="161">
        <f>IFERROR(AG39/Q6,0)</f>
        <v>0.52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156</v>
      </c>
      <c r="G40" s="12" t="s">
        <v>67</v>
      </c>
      <c r="H40" s="13">
        <v>30000</v>
      </c>
      <c r="I40" s="270">
        <v>40000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황석어A</v>
      </c>
      <c r="Z40" s="155">
        <f t="shared" si="11"/>
        <v>67000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IFERROR(VLOOKUP(AD40,'3'!$Y$8:$Z$69,2,0),0)</f>
        <v>547200</v>
      </c>
      <c r="AF40" s="158">
        <f>IFERROR(VLOOKUP(AD40,$K$51:$L$85,2,0),0)</f>
        <v>0</v>
      </c>
      <c r="AG40" s="159">
        <f>AE40+AF40-S7</f>
        <v>113600</v>
      </c>
      <c r="AH40" s="160">
        <f t="shared" ref="AH40:AH62" si="13">IFERROR((T7-Q7)/T7,0)</f>
        <v>0.24882629107981222</v>
      </c>
      <c r="AI40" s="158">
        <f t="shared" ref="AI40:AI62" si="14">IFERROR(AG40/(1-AH40),0)</f>
        <v>151230</v>
      </c>
      <c r="AJ40" s="161">
        <f>IFERROR(AG40/Q7,0)</f>
        <v>0.71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 t="s">
        <v>202</v>
      </c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생합</v>
      </c>
      <c r="Z41" s="155">
        <f t="shared" si="11"/>
        <v>246000</v>
      </c>
      <c r="AA41" s="152"/>
      <c r="AB41" s="153"/>
      <c r="AC41" s="150">
        <v>3</v>
      </c>
      <c r="AD41" s="157" t="str">
        <f t="shared" si="12"/>
        <v>냉)초코오징어30미</v>
      </c>
      <c r="AE41" s="158">
        <f>IFERROR(VLOOKUP(AD41,'3'!$Y$8:$Z$69,2,0),0)</f>
        <v>20400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0.24444444444444444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낙지10미B</v>
      </c>
      <c r="Z42" s="155">
        <f t="shared" si="11"/>
        <v>66000</v>
      </c>
      <c r="AA42" s="152"/>
      <c r="AB42" s="153"/>
      <c r="AC42" s="150">
        <v>4</v>
      </c>
      <c r="AD42" s="157" t="str">
        <f t="shared" si="12"/>
        <v>삼치4단</v>
      </c>
      <c r="AE42" s="158">
        <f>IFERROR(VLOOKUP(AD42,'3'!$Y$8:$Z$69,2,0),0)</f>
        <v>221520</v>
      </c>
      <c r="AF42" s="158">
        <f>IFERROR(VLOOKUP(AD42,$K$51:$L$85,2,0),0)</f>
        <v>0</v>
      </c>
      <c r="AG42" s="159">
        <f>AE42+AF42-S9</f>
        <v>171820</v>
      </c>
      <c r="AH42" s="160">
        <f t="shared" si="13"/>
        <v>0.28999999999999998</v>
      </c>
      <c r="AI42" s="158">
        <f t="shared" si="14"/>
        <v>242000</v>
      </c>
      <c r="AJ42" s="161">
        <f>IFERROR(AG42/Q9,0)</f>
        <v>1.21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활문어</v>
      </c>
      <c r="Z43" s="155">
        <f t="shared" si="11"/>
        <v>184800.00000000003</v>
      </c>
      <c r="AA43" s="152"/>
      <c r="AB43" s="153"/>
      <c r="AC43" s="150">
        <v>5</v>
      </c>
      <c r="AD43" s="157" t="str">
        <f t="shared" si="12"/>
        <v>황석어A</v>
      </c>
      <c r="AE43" s="158">
        <f>IFERROR(VLOOKUP(AD43,'3'!$Y$8:$Z$69,2,0),0)</f>
        <v>0</v>
      </c>
      <c r="AF43" s="158">
        <f>IFERROR(VLOOKUP(AD43,$K$51:$L$85,2,0),0)</f>
        <v>201000</v>
      </c>
      <c r="AG43" s="159">
        <f>AE43+AF43-S10</f>
        <v>134000</v>
      </c>
      <c r="AH43" s="160">
        <f t="shared" si="13"/>
        <v>0.25555555555555554</v>
      </c>
      <c r="AI43" s="158">
        <f t="shared" si="14"/>
        <v>180000</v>
      </c>
      <c r="AJ43" s="161">
        <f>IFERROR(AG43/Q10,0)</f>
        <v>2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쭈꾸미10미</v>
      </c>
      <c r="Z44" s="155">
        <f t="shared" si="11"/>
        <v>81000</v>
      </c>
      <c r="AA44" s="152"/>
      <c r="AB44" s="153"/>
      <c r="AC44" s="150">
        <v>6</v>
      </c>
      <c r="AD44" s="157" t="str">
        <f t="shared" si="12"/>
        <v>생합</v>
      </c>
      <c r="AE44" s="158">
        <f>IFERROR(VLOOKUP(AD44,'3'!$Y$8:$Z$69,2,0),0)</f>
        <v>96500</v>
      </c>
      <c r="AF44" s="158">
        <f>IFERROR(VLOOKUP(AD44,$K$51:$L$85,2,0),0)</f>
        <v>250000</v>
      </c>
      <c r="AG44" s="159">
        <f>AE44+AF44-S11</f>
        <v>100500</v>
      </c>
      <c r="AH44" s="160">
        <f t="shared" si="13"/>
        <v>0.2857142857142857</v>
      </c>
      <c r="AI44" s="158">
        <f t="shared" si="14"/>
        <v>140700</v>
      </c>
      <c r="AJ44" s="161">
        <f>IFERROR(AG44/Q11,0)</f>
        <v>2.0099999999999998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쭈꾸미30미A</v>
      </c>
      <c r="Z45" s="155">
        <f t="shared" si="11"/>
        <v>129250</v>
      </c>
      <c r="AA45" s="152"/>
      <c r="AB45" s="153"/>
      <c r="AC45" s="150">
        <v>7</v>
      </c>
      <c r="AD45" s="157" t="str">
        <f t="shared" si="12"/>
        <v>낙지10미B</v>
      </c>
      <c r="AE45" s="158">
        <f>IFERROR(VLOOKUP(AD45,'3'!$Y$8:$Z$69,2,0),0)</f>
        <v>120000</v>
      </c>
      <c r="AF45" s="158">
        <f>IFERROR(VLOOKUP(AD45,$K$51:$L$85,2,0),0)</f>
        <v>0</v>
      </c>
      <c r="AG45" s="159">
        <f>AE45+AF45-S12</f>
        <v>54000</v>
      </c>
      <c r="AH45" s="160">
        <f t="shared" si="13"/>
        <v>0.2</v>
      </c>
      <c r="AI45" s="158">
        <f t="shared" si="14"/>
        <v>67500</v>
      </c>
      <c r="AJ45" s="161">
        <f>IFERROR(AG45/Q12,0)</f>
        <v>2.25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>활문어</v>
      </c>
      <c r="AE46" s="158">
        <f>IFERROR(VLOOKUP(AD46,'3'!$Y$8:$Z$69,2,0),0)</f>
        <v>136500</v>
      </c>
      <c r="AF46" s="158">
        <f>IFERROR(VLOOKUP(AD46,$K$51:$L$85,2,0),0)</f>
        <v>252000</v>
      </c>
      <c r="AG46" s="159">
        <f>AE46+AF46-S13</f>
        <v>203699.99999999997</v>
      </c>
      <c r="AH46" s="160">
        <f t="shared" si="13"/>
        <v>0.44736842105263158</v>
      </c>
      <c r="AI46" s="158">
        <f t="shared" si="14"/>
        <v>368600</v>
      </c>
      <c r="AJ46" s="161">
        <f>IFERROR(AG46/Q13,0)</f>
        <v>9.6999999999999993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쭈꾸미10미</v>
      </c>
      <c r="AE47" s="158">
        <f>IFERROR(VLOOKUP(AD47,'3'!$Y$8:$Z$69,2,0),0)</f>
        <v>125550.00000000001</v>
      </c>
      <c r="AF47" s="158">
        <f>IFERROR(VLOOKUP(AD47,$K$51:$L$85,2,0),0)</f>
        <v>0</v>
      </c>
      <c r="AG47" s="159">
        <f>AE47+AF47-S14</f>
        <v>44550.000000000015</v>
      </c>
      <c r="AH47" s="160">
        <f t="shared" si="13"/>
        <v>0.28947368421052633</v>
      </c>
      <c r="AI47" s="158">
        <f t="shared" si="14"/>
        <v>62700.000000000022</v>
      </c>
      <c r="AJ47" s="161">
        <f>IFERROR(AG47/Q14,0)</f>
        <v>1.6500000000000006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>쭈꾸미30미A</v>
      </c>
      <c r="AE48" s="158">
        <f>IFERROR(VLOOKUP(AD48,'3'!$Y$8:$Z$69,2,0),0)</f>
        <v>159500</v>
      </c>
      <c r="AF48" s="158">
        <f>IFERROR(VLOOKUP(AD48,$K$51:$L$85,2,0),0)</f>
        <v>0</v>
      </c>
      <c r="AG48" s="159">
        <f>AE48+AF48-S15</f>
        <v>30250</v>
      </c>
      <c r="AH48" s="160">
        <f t="shared" si="13"/>
        <v>8.3333333333333329E-2</v>
      </c>
      <c r="AI48" s="158">
        <f t="shared" si="14"/>
        <v>33000</v>
      </c>
      <c r="AJ48" s="161">
        <f>IFERROR(AG48/Q15,0)</f>
        <v>1.1000000000000001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IFERROR(VLOOKUP(AD49,'3'!$Y$8:$Z$69,2,0),0)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IFERROR(VLOOKUP(AD50,'3'!$Y$8:$Z$69,2,0),0)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173</v>
      </c>
      <c r="G51" s="242">
        <v>10</v>
      </c>
      <c r="H51" s="243">
        <v>29000</v>
      </c>
      <c r="I51" s="292">
        <v>290000</v>
      </c>
      <c r="J51" s="293"/>
      <c r="K51" s="235" t="str">
        <f>SUBSTITUTE(SUBSTITUTE(SUBSTITUTE(F51,"[",""),"]","")," ","")</f>
        <v>냉)참조기40-42</v>
      </c>
      <c r="L51" s="246">
        <f>I51</f>
        <v>290000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IFERROR(VLOOKUP(AD51,'3'!$Y$8:$Z$69,2,0),0)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51" t="s">
        <v>203</v>
      </c>
      <c r="G52" s="244">
        <v>2</v>
      </c>
      <c r="H52" s="243">
        <v>68000</v>
      </c>
      <c r="I52" s="294">
        <v>136000</v>
      </c>
      <c r="J52" s="295"/>
      <c r="K52" s="236" t="str">
        <f t="shared" ref="K52:K85" si="17">SUBSTITUTE(SUBSTITUTE(SUBSTITUTE(F52,"[",""),"]","")," ","")</f>
        <v>냉)자반고등어8손</v>
      </c>
      <c r="L52" s="247">
        <f>I52</f>
        <v>136000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IFERROR(VLOOKUP(AD52,'3'!$Y$8:$Z$69,2,0),0)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176</v>
      </c>
      <c r="G53" s="244">
        <v>2</v>
      </c>
      <c r="H53" s="243">
        <v>86000</v>
      </c>
      <c r="I53" s="294">
        <v>172000</v>
      </c>
      <c r="J53" s="295"/>
      <c r="K53" s="236" t="str">
        <f t="shared" si="17"/>
        <v>냉)임연수2L</v>
      </c>
      <c r="L53" s="247">
        <f t="shared" ref="L53:L85" si="18">I53</f>
        <v>172000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IFERROR(VLOOKUP(AD53,'3'!$Y$8:$Z$69,2,0),0)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103</v>
      </c>
      <c r="G54" s="244">
        <v>2</v>
      </c>
      <c r="H54" s="243">
        <v>46000</v>
      </c>
      <c r="I54" s="294">
        <v>92000</v>
      </c>
      <c r="J54" s="295"/>
      <c r="K54" s="236" t="str">
        <f t="shared" si="17"/>
        <v>냉)꽁치</v>
      </c>
      <c r="L54" s="247">
        <f t="shared" si="18"/>
        <v>92000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IFERROR(VLOOKUP(AD54,'3'!$Y$8:$Z$69,2,0),0)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204</v>
      </c>
      <c r="G55" s="244">
        <v>3</v>
      </c>
      <c r="H55" s="243">
        <v>30000</v>
      </c>
      <c r="I55" s="294">
        <v>90000</v>
      </c>
      <c r="J55" s="295"/>
      <c r="K55" s="236" t="str">
        <f t="shared" si="17"/>
        <v>간재미20미</v>
      </c>
      <c r="L55" s="247">
        <f t="shared" si="18"/>
        <v>90000</v>
      </c>
      <c r="V55" s="4"/>
      <c r="W55" s="151"/>
      <c r="X55" s="152">
        <v>20</v>
      </c>
      <c r="Y55" s="152" t="str">
        <f t="shared" si="10"/>
        <v>냉)꽃게사게A</v>
      </c>
      <c r="Z55" s="155">
        <f t="shared" si="11"/>
        <v>120000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IFERROR(VLOOKUP(AD55,'3'!$Y$8:$Z$69,2,0),0)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205</v>
      </c>
      <c r="G56" s="244">
        <v>3</v>
      </c>
      <c r="H56" s="243">
        <v>67000</v>
      </c>
      <c r="I56" s="294">
        <v>201000</v>
      </c>
      <c r="J56" s="295"/>
      <c r="K56" s="236" t="str">
        <f t="shared" si="17"/>
        <v>황석어A</v>
      </c>
      <c r="L56" s="247">
        <f t="shared" si="18"/>
        <v>201000</v>
      </c>
      <c r="V56" s="4"/>
      <c r="W56" s="151"/>
      <c r="X56" s="152">
        <v>21</v>
      </c>
      <c r="Y56" s="152" t="str">
        <f t="shared" si="10"/>
        <v>냉)꽃게사게</v>
      </c>
      <c r="Z56" s="155">
        <f t="shared" si="11"/>
        <v>85500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IFERROR(VLOOKUP(AD56,'3'!$Y$8:$Z$69,2,0),0)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107</v>
      </c>
      <c r="G57" s="244">
        <v>5</v>
      </c>
      <c r="H57" s="243">
        <v>50000</v>
      </c>
      <c r="I57" s="294">
        <v>250000</v>
      </c>
      <c r="J57" s="295"/>
      <c r="K57" s="236" t="str">
        <f t="shared" si="17"/>
        <v>생합</v>
      </c>
      <c r="L57" s="247">
        <f t="shared" si="18"/>
        <v>250000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151800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IFERROR(VLOOKUP(AD57,'3'!$Y$8:$Z$69,2,0),0)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117</v>
      </c>
      <c r="G58" s="244">
        <v>12</v>
      </c>
      <c r="H58" s="243">
        <v>21000</v>
      </c>
      <c r="I58" s="294">
        <v>252000</v>
      </c>
      <c r="J58" s="295"/>
      <c r="K58" s="236" t="str">
        <f t="shared" si="17"/>
        <v>활문어</v>
      </c>
      <c r="L58" s="247">
        <f t="shared" si="18"/>
        <v>252000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>냉)꽃게사게A</v>
      </c>
      <c r="AE58" s="158">
        <v>120000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193</v>
      </c>
      <c r="G59" s="231">
        <v>10</v>
      </c>
      <c r="H59" s="250">
        <v>18000</v>
      </c>
      <c r="I59" s="265">
        <v>180000</v>
      </c>
      <c r="J59" s="260"/>
      <c r="K59" s="236" t="str">
        <f t="shared" si="17"/>
        <v>전복13미</v>
      </c>
      <c r="L59" s="247">
        <f t="shared" si="18"/>
        <v>180000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144000</v>
      </c>
      <c r="AA59" s="152"/>
      <c r="AB59" s="153"/>
      <c r="AC59" s="150">
        <v>21</v>
      </c>
      <c r="AD59" s="157" t="str">
        <f t="shared" si="12"/>
        <v>냉)꽃게사게</v>
      </c>
      <c r="AE59" s="158">
        <v>85500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>황석어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IFERROR(VLOOKUP(AD60,'3'!$Y$8:$Z$69,2,0),0)</f>
        <v>151800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>대구6미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IFERROR(VLOOKUP(AD61,'3'!$Y$8:$Z$69,2,0),0)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>멍게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IFERROR(VLOOKUP(AD62,'3'!$Y$8:$Z$69,2,0),0)</f>
        <v>125999.99999999999</v>
      </c>
      <c r="AF62" s="158">
        <f>IFERROR(VLOOKUP(AD62,$K$51:$L$85,2,0),0)</f>
        <v>0</v>
      </c>
      <c r="AG62" s="159">
        <f>AE62+AF62-S29</f>
        <v>-18000.000000000015</v>
      </c>
      <c r="AH62" s="160">
        <f t="shared" si="13"/>
        <v>0</v>
      </c>
      <c r="AI62" s="158">
        <f t="shared" si="14"/>
        <v>-18000.000000000015</v>
      </c>
      <c r="AJ62" s="161">
        <f>IFERROR(AG62/Q29,0)</f>
        <v>-0.10000000000000007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간재미20미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2612470</v>
      </c>
      <c r="AF63" s="197">
        <f>SUM(AF39:AF62)</f>
        <v>883000</v>
      </c>
      <c r="AG63" s="197">
        <f>SUM(AG39:AG62)</f>
        <v>928020</v>
      </c>
      <c r="AH63" s="198"/>
      <c r="AI63" s="197">
        <f>SUM(AI39:AI62)</f>
        <v>1357730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황석어</v>
      </c>
      <c r="AE66" s="158">
        <f>IFERROR(VLOOKUP(AD66,'3'!$Y$8:$Z$69,2,0),0)</f>
        <v>70000</v>
      </c>
      <c r="AF66" s="158">
        <f>IFERROR(VLOOKUP(AD66,$K$51:$L$85,2,0),0)</f>
        <v>0</v>
      </c>
      <c r="AG66" s="159">
        <f>AE66+AF66</f>
        <v>70000</v>
      </c>
      <c r="AH66" s="160">
        <f>IFERROR((I37-H37)/I37,0)</f>
        <v>0.3</v>
      </c>
      <c r="AI66" s="158">
        <f>IFERROR(AG66/(1-AH66),0)</f>
        <v>100000</v>
      </c>
      <c r="AJ66" s="161">
        <f>IFERROR(AG66/H37,0)</f>
        <v>1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대구6미</v>
      </c>
      <c r="AE67" s="158">
        <f>IFERROR(VLOOKUP(AD67,'3'!$Y$8:$Z$69,2,0),0)</f>
        <v>74560</v>
      </c>
      <c r="AF67" s="158">
        <f>IFERROR(VLOOKUP(AD67,$K$51:$L$85,2,0),0)</f>
        <v>0</v>
      </c>
      <c r="AG67" s="159">
        <f t="shared" ref="AG67:AG75" si="21">AE67+AF67</f>
        <v>74560</v>
      </c>
      <c r="AH67" s="160">
        <f t="shared" ref="AH67:AH75" si="22">IFERROR((I38-H38)/I38,0)</f>
        <v>0.28888888888888886</v>
      </c>
      <c r="AI67" s="158">
        <f t="shared" ref="AI67:AI75" si="23">IFERROR(AG67/(1-AH67),0)</f>
        <v>104850</v>
      </c>
      <c r="AJ67" s="161">
        <f>IFERROR(AG67/H38,0)</f>
        <v>2.33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멍게</v>
      </c>
      <c r="AE68" s="158">
        <f>IFERROR(VLOOKUP(AD68,'3'!$Y$8:$Z$69,2,0),0)</f>
        <v>60750</v>
      </c>
      <c r="AF68" s="158">
        <f>IFERROR(VLOOKUP(AD68,$K$51:$L$85,2,0),0)</f>
        <v>0</v>
      </c>
      <c r="AG68" s="159">
        <f t="shared" si="21"/>
        <v>60750</v>
      </c>
      <c r="AH68" s="160">
        <f t="shared" si="22"/>
        <v>0</v>
      </c>
      <c r="AI68" s="158">
        <f t="shared" si="23"/>
        <v>60750</v>
      </c>
      <c r="AJ68" s="161">
        <f>IFERROR(AG68/H39,0)</f>
        <v>24.3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간재미20미</v>
      </c>
      <c r="AE69" s="158">
        <f>IFERROR(VLOOKUP(AD69,'3'!$Y$8:$Z$69,2,0),0)</f>
        <v>0</v>
      </c>
      <c r="AF69" s="158">
        <f>IFERROR(VLOOKUP(AD69,$K$51:$L$85,2,0),0)</f>
        <v>90000</v>
      </c>
      <c r="AG69" s="159">
        <f t="shared" si="21"/>
        <v>90000</v>
      </c>
      <c r="AH69" s="160">
        <f t="shared" si="22"/>
        <v>0.25</v>
      </c>
      <c r="AI69" s="158">
        <f t="shared" si="23"/>
        <v>120000</v>
      </c>
      <c r="AJ69" s="161">
        <f>IFERROR(AG69/H40,0)</f>
        <v>3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IFERROR(VLOOKUP(AD70,'3'!$Y$8:$Z$69,2,0),0)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IFERROR(VLOOKUP(AD71,'3'!$Y$8:$Z$69,2,0),0)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IFERROR(VLOOKUP(AD72,'3'!$Y$8:$Z$69,2,0),0)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IFERROR(VLOOKUP(AD73,'3'!$Y$8:$Z$69,2,0),0)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IFERROR(VLOOKUP(AD74,'3'!$Y$8:$Z$69,2,0),0)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IFERROR(VLOOKUP(AD75,'3'!$Y$8:$Z$69,2,0),0)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205310</v>
      </c>
      <c r="AF76" s="197">
        <f>SUM(AF66:AF75)</f>
        <v>90000</v>
      </c>
      <c r="AG76" s="197">
        <f>SUM(AG66:AG75)</f>
        <v>295310</v>
      </c>
      <c r="AH76" s="198"/>
      <c r="AI76" s="197">
        <f>SUM(AI66:AI75)</f>
        <v>385600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-87000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1663000</v>
      </c>
      <c r="J86" s="264"/>
      <c r="K86" s="240"/>
      <c r="L86" s="249">
        <f>SUM(L51:L85)</f>
        <v>1663000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363" priority="10"/>
  </conditionalFormatting>
  <conditionalFormatting sqref="AE77:AF77">
    <cfRule type="cellIs" dxfId="362" priority="7" operator="lessThan">
      <formula>0</formula>
    </cfRule>
  </conditionalFormatting>
  <conditionalFormatting sqref="AG8:AG35 AG39:AG62 AG66:AG75">
    <cfRule type="cellIs" dxfId="361" priority="8" operator="lessThan">
      <formula>0</formula>
    </cfRule>
  </conditionalFormatting>
  <conditionalFormatting sqref="AH8:AH35">
    <cfRule type="cellIs" dxfId="360" priority="17" operator="equal">
      <formula>0</formula>
    </cfRule>
    <cfRule type="cellIs" dxfId="359" priority="18" operator="greaterThan">
      <formula>0.35</formula>
    </cfRule>
    <cfRule type="cellIs" dxfId="358" priority="19" operator="lessThan">
      <formula>0.25</formula>
    </cfRule>
  </conditionalFormatting>
  <conditionalFormatting sqref="AH39:AH62">
    <cfRule type="cellIs" dxfId="357" priority="14" operator="equal">
      <formula>0</formula>
    </cfRule>
    <cfRule type="cellIs" dxfId="356" priority="15" operator="greaterThan">
      <formula>0.35</formula>
    </cfRule>
    <cfRule type="cellIs" dxfId="355" priority="16" operator="lessThan">
      <formula>0.25</formula>
    </cfRule>
  </conditionalFormatting>
  <conditionalFormatting sqref="AH66:AH75">
    <cfRule type="cellIs" dxfId="354" priority="11" operator="equal">
      <formula>0</formula>
    </cfRule>
    <cfRule type="cellIs" dxfId="353" priority="12" operator="greaterThan">
      <formula>0.35</formula>
    </cfRule>
    <cfRule type="cellIs" dxfId="352" priority="13" operator="lessThan">
      <formula>0.25</formula>
    </cfRule>
  </conditionalFormatting>
  <conditionalFormatting sqref="AH4:AI5">
    <cfRule type="cellIs" dxfId="351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6186AB1C-E270-4A99-8FED-E15B1B58294A}">
          <x14:formula1>
            <xm:f>근무표!$AK$5:$AK$20</xm:f>
          </x14:formula1>
          <xm:sqref>B41:C46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A81F-8CE5-405C-9710-B84F01D8A822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R14" sqref="R14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206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 t="s">
        <v>207</v>
      </c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3200652</v>
      </c>
      <c r="AF4" s="340"/>
      <c r="AG4" s="134" t="s">
        <v>43</v>
      </c>
      <c r="AH4" s="341">
        <f>C5-AE4-(SUM(R34:S38))</f>
        <v>-50652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3125000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0.23749910955642789</v>
      </c>
      <c r="AF5" s="335"/>
      <c r="AG5" s="141" t="s">
        <v>43</v>
      </c>
      <c r="AH5" s="336">
        <f>IFERROR(C17-AE5-((SUM(R34:S38))/C5),0)</f>
        <v>-1.0459109556427877E-2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184000</v>
      </c>
      <c r="I6" s="6">
        <v>1.1599999999999999</v>
      </c>
      <c r="J6" s="2">
        <f t="shared" ref="J6:J33" si="0">H6*I6</f>
        <v>213439.99999999997</v>
      </c>
      <c r="K6" s="108">
        <v>255000</v>
      </c>
      <c r="L6" s="215">
        <f>IF(H6="","",H6/0.7)</f>
        <v>262857.1428571429</v>
      </c>
      <c r="M6" s="4"/>
      <c r="N6" s="146">
        <v>1</v>
      </c>
      <c r="O6" s="8" t="s">
        <v>62</v>
      </c>
      <c r="P6" s="9" t="s">
        <v>178</v>
      </c>
      <c r="Q6" s="10">
        <v>180000</v>
      </c>
      <c r="R6" s="9">
        <v>1.21</v>
      </c>
      <c r="S6" s="214">
        <f>Q6*R6</f>
        <v>217800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2565500</v>
      </c>
      <c r="D7" s="4"/>
      <c r="E7" s="150">
        <v>2</v>
      </c>
      <c r="F7" s="11" t="s">
        <v>65</v>
      </c>
      <c r="G7" s="12" t="s">
        <v>66</v>
      </c>
      <c r="H7" s="13">
        <v>30000</v>
      </c>
      <c r="I7" s="12">
        <v>2.17</v>
      </c>
      <c r="J7" s="3">
        <f t="shared" si="0"/>
        <v>65100</v>
      </c>
      <c r="K7" s="109">
        <v>40000</v>
      </c>
      <c r="L7" s="215">
        <f>IF(H7="","",H7/0.7)</f>
        <v>42857.142857142862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2</v>
      </c>
      <c r="S7" s="219">
        <f>Q7*R7</f>
        <v>320000</v>
      </c>
      <c r="T7" s="113">
        <v>213000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73</v>
      </c>
      <c r="G8" s="12" t="s">
        <v>74</v>
      </c>
      <c r="H8" s="13">
        <v>48000</v>
      </c>
      <c r="I8" s="12">
        <v>1.5</v>
      </c>
      <c r="J8" s="3">
        <f t="shared" si="0"/>
        <v>72000</v>
      </c>
      <c r="K8" s="109">
        <v>70000</v>
      </c>
      <c r="L8" s="215">
        <f>IF(H8="","",H8/0.7)</f>
        <v>68571.42857142858</v>
      </c>
      <c r="M8" s="4"/>
      <c r="N8" s="150">
        <v>3</v>
      </c>
      <c r="O8" s="15" t="s">
        <v>107</v>
      </c>
      <c r="P8" s="16"/>
      <c r="Q8" s="17">
        <v>50000</v>
      </c>
      <c r="R8" s="16">
        <v>5.3</v>
      </c>
      <c r="S8" s="219">
        <f>Q8*R8</f>
        <v>265000</v>
      </c>
      <c r="T8" s="114">
        <v>70000</v>
      </c>
      <c r="U8" s="215">
        <f>IF(Q8="","",Q8/0.7)</f>
        <v>71428.571428571435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213439.99999999997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IFERROR(VLOOKUP(AD8,'4'!$Y$8:$Z$69,2,0),0)</f>
        <v>283360</v>
      </c>
      <c r="AF8" s="158">
        <f>IFERROR(VLOOKUP(AD8,$K$51:$L$85,2,0),0)</f>
        <v>0</v>
      </c>
      <c r="AG8" s="159">
        <f>AE8+AF8-J6</f>
        <v>69920.000000000029</v>
      </c>
      <c r="AH8" s="160">
        <f t="shared" ref="AH8:AH35" si="7">IFERROR((K6-H6)/K6,0)</f>
        <v>0.27843137254901962</v>
      </c>
      <c r="AI8" s="158">
        <f>IFERROR(AG8/(1-AH8),0)</f>
        <v>96900.000000000044</v>
      </c>
      <c r="AJ8" s="161">
        <f>IFERROR(AG8/H6,0)</f>
        <v>0.38000000000000017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'4'!C11</f>
        <v>4690110</v>
      </c>
      <c r="D9" s="4"/>
      <c r="E9" s="150">
        <v>4</v>
      </c>
      <c r="F9" s="11" t="s">
        <v>77</v>
      </c>
      <c r="G9" s="12" t="s">
        <v>78</v>
      </c>
      <c r="H9" s="13">
        <v>28500</v>
      </c>
      <c r="I9" s="12">
        <v>0.46</v>
      </c>
      <c r="J9" s="3">
        <f t="shared" si="0"/>
        <v>13110</v>
      </c>
      <c r="K9" s="109">
        <v>38000</v>
      </c>
      <c r="L9" s="215">
        <f>IF(H9="","",H9/0.7)</f>
        <v>40714.285714285717</v>
      </c>
      <c r="M9" s="4"/>
      <c r="N9" s="150">
        <v>4</v>
      </c>
      <c r="O9" s="15" t="s">
        <v>117</v>
      </c>
      <c r="P9" s="16"/>
      <c r="Q9" s="17">
        <v>21000</v>
      </c>
      <c r="R9" s="16">
        <v>7.4</v>
      </c>
      <c r="S9" s="219">
        <f>Q9*R9</f>
        <v>155400</v>
      </c>
      <c r="T9" s="115">
        <v>30000</v>
      </c>
      <c r="U9" s="215">
        <f>IF(Q9="","",Q9/0.7)</f>
        <v>30000.000000000004</v>
      </c>
      <c r="V9" s="127"/>
      <c r="W9" s="151"/>
      <c r="X9" s="152">
        <v>2</v>
      </c>
      <c r="Y9" s="152" t="str">
        <f t="shared" si="4"/>
        <v>냉)꽃게숫200-300</v>
      </c>
      <c r="Z9" s="155">
        <f t="shared" si="5"/>
        <v>65100</v>
      </c>
      <c r="AA9" s="152"/>
      <c r="AB9" s="153"/>
      <c r="AC9" s="150">
        <v>2</v>
      </c>
      <c r="AD9" s="157" t="str">
        <f t="shared" si="6"/>
        <v>냉)꽃게숫200-300</v>
      </c>
      <c r="AE9" s="158">
        <f>IFERROR(VLOOKUP(AD9,'4'!$Y$8:$Z$69,2,0),0)</f>
        <v>65100</v>
      </c>
      <c r="AF9" s="158">
        <f>IFERROR(VLOOKUP(AD9,$K$51:$L$85,2,0),0)</f>
        <v>0</v>
      </c>
      <c r="AG9" s="159">
        <f>AE9+AF9-J7</f>
        <v>0</v>
      </c>
      <c r="AH9" s="160">
        <f t="shared" si="7"/>
        <v>0.25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4.8099999999999996</v>
      </c>
      <c r="J10" s="3">
        <f t="shared" si="0"/>
        <v>649350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154</v>
      </c>
      <c r="P10" s="16" t="s">
        <v>208</v>
      </c>
      <c r="Q10" s="17">
        <v>125000</v>
      </c>
      <c r="R10" s="16">
        <v>1.1200000000000001</v>
      </c>
      <c r="S10" s="220">
        <f>Q10*R10</f>
        <v>140000</v>
      </c>
      <c r="T10" s="117">
        <v>168000</v>
      </c>
      <c r="U10" s="215">
        <f>IF(Q10="","",Q10/0.7)</f>
        <v>178571.42857142858</v>
      </c>
      <c r="V10" s="127"/>
      <c r="W10" s="151"/>
      <c r="X10" s="152">
        <v>3</v>
      </c>
      <c r="Y10" s="152" t="str">
        <f t="shared" si="4"/>
        <v>냉)낙지150-200</v>
      </c>
      <c r="Z10" s="155">
        <f t="shared" si="5"/>
        <v>72000</v>
      </c>
      <c r="AA10" s="152"/>
      <c r="AB10" s="153"/>
      <c r="AC10" s="150">
        <v>3</v>
      </c>
      <c r="AD10" s="157" t="str">
        <f t="shared" si="6"/>
        <v>냉)낙지150-200</v>
      </c>
      <c r="AE10" s="158">
        <f>IFERROR(VLOOKUP(AD10,'4'!$Y$8:$Z$69,2,0),0)</f>
        <v>96000</v>
      </c>
      <c r="AF10" s="158">
        <f>IFERROR(VLOOKUP(AD10,$K$51:$L$85,2,0),0)</f>
        <v>0</v>
      </c>
      <c r="AG10" s="159">
        <f>AE10+AF10-J8</f>
        <v>24000</v>
      </c>
      <c r="AH10" s="160">
        <f t="shared" si="7"/>
        <v>0.31428571428571428</v>
      </c>
      <c r="AI10" s="158">
        <f t="shared" si="8"/>
        <v>35000</v>
      </c>
      <c r="AJ10" s="161">
        <f>IFERROR(AG10/H8,0)</f>
        <v>0.5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4815110</v>
      </c>
      <c r="D11" s="4"/>
      <c r="E11" s="150">
        <v>6</v>
      </c>
      <c r="F11" s="11" t="s">
        <v>88</v>
      </c>
      <c r="G11" s="12" t="s">
        <v>89</v>
      </c>
      <c r="H11" s="13">
        <v>29000</v>
      </c>
      <c r="I11" s="12">
        <v>10.07</v>
      </c>
      <c r="J11" s="3">
        <f t="shared" si="0"/>
        <v>292030</v>
      </c>
      <c r="K11" s="109">
        <v>40000</v>
      </c>
      <c r="L11" s="215">
        <f>IF(H11="","",H11/0.7)</f>
        <v>41428.571428571435</v>
      </c>
      <c r="M11" s="4"/>
      <c r="N11" s="150">
        <v>6</v>
      </c>
      <c r="O11" s="15" t="s">
        <v>87</v>
      </c>
      <c r="P11" s="16"/>
      <c r="Q11" s="17">
        <v>30000</v>
      </c>
      <c r="R11" s="16">
        <v>0.6</v>
      </c>
      <c r="S11" s="220">
        <f>Q11*R11</f>
        <v>18000</v>
      </c>
      <c r="T11" s="109">
        <v>40000</v>
      </c>
      <c r="U11" s="215">
        <f>IF(Q11="","",Q11/0.7)</f>
        <v>42857.142857142862</v>
      </c>
      <c r="V11" s="127"/>
      <c r="W11" s="151"/>
      <c r="X11" s="152">
        <v>4</v>
      </c>
      <c r="Y11" s="152" t="str">
        <f t="shared" si="4"/>
        <v>냉)동태포15팩</v>
      </c>
      <c r="Z11" s="155">
        <f t="shared" si="5"/>
        <v>13110</v>
      </c>
      <c r="AA11" s="152"/>
      <c r="AB11" s="153"/>
      <c r="AC11" s="150">
        <v>4</v>
      </c>
      <c r="AD11" s="157" t="str">
        <f t="shared" si="6"/>
        <v>냉)동태포15팩</v>
      </c>
      <c r="AE11" s="158">
        <f>IFERROR(VLOOKUP(AD11,'4'!$Y$8:$Z$69,2,0),0)</f>
        <v>13110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0.25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93</v>
      </c>
      <c r="G12" s="12" t="s">
        <v>94</v>
      </c>
      <c r="H12" s="13">
        <v>70000</v>
      </c>
      <c r="I12" s="12">
        <v>3</v>
      </c>
      <c r="J12" s="3">
        <f t="shared" si="0"/>
        <v>210000</v>
      </c>
      <c r="K12" s="109">
        <v>100000</v>
      </c>
      <c r="L12" s="215">
        <f>IF(H12="","",H12/0.7)</f>
        <v>100000</v>
      </c>
      <c r="M12" s="4"/>
      <c r="N12" s="150">
        <v>7</v>
      </c>
      <c r="O12" s="15" t="s">
        <v>209</v>
      </c>
      <c r="P12" s="16" t="s">
        <v>210</v>
      </c>
      <c r="Q12" s="17">
        <v>35000</v>
      </c>
      <c r="R12" s="12">
        <v>1.8</v>
      </c>
      <c r="S12" s="220">
        <f>Q12*R12</f>
        <v>63000</v>
      </c>
      <c r="T12" s="109">
        <v>50000</v>
      </c>
      <c r="U12" s="215">
        <f>IF(Q12="","",Q12/0.7)</f>
        <v>50000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649350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IFERROR(VLOOKUP(AD12,'4'!$Y$8:$Z$69,2,0),0)</f>
        <v>330750</v>
      </c>
      <c r="AF12" s="158">
        <f>IFERROR(VLOOKUP(AD12,$K$51:$L$85,2,0),0)</f>
        <v>405000</v>
      </c>
      <c r="AG12" s="159">
        <f>AE12+AF12-J10</f>
        <v>86400</v>
      </c>
      <c r="AH12" s="160">
        <f t="shared" si="7"/>
        <v>0.27807486631016043</v>
      </c>
      <c r="AI12" s="158">
        <f t="shared" si="8"/>
        <v>119680</v>
      </c>
      <c r="AJ12" s="161">
        <f>IFERROR(AG12/H10,0)</f>
        <v>0.64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2440500</v>
      </c>
      <c r="D13" s="4"/>
      <c r="E13" s="150">
        <v>8</v>
      </c>
      <c r="F13" s="11" t="s">
        <v>96</v>
      </c>
      <c r="G13" s="12" t="s">
        <v>97</v>
      </c>
      <c r="H13" s="13">
        <v>35000</v>
      </c>
      <c r="I13" s="12">
        <v>2</v>
      </c>
      <c r="J13" s="3">
        <f t="shared" si="0"/>
        <v>70000</v>
      </c>
      <c r="K13" s="109">
        <v>49000</v>
      </c>
      <c r="L13" s="215">
        <f>IF(H13="","",H13/0.7)</f>
        <v>50000</v>
      </c>
      <c r="M13" s="4"/>
      <c r="N13" s="150">
        <v>8</v>
      </c>
      <c r="O13" s="15" t="s">
        <v>211</v>
      </c>
      <c r="P13" s="16"/>
      <c r="Q13" s="17">
        <v>120000</v>
      </c>
      <c r="R13" s="16">
        <v>0.54</v>
      </c>
      <c r="S13" s="220">
        <f>Q13*R13</f>
        <v>64800.000000000007</v>
      </c>
      <c r="T13" s="109">
        <v>164000</v>
      </c>
      <c r="U13" s="215">
        <f>IF(Q13="","",Q13/0.7)</f>
        <v>171428.57142857145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292030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IFERROR(VLOOKUP(AD13,'4'!$Y$8:$Z$69,2,0),0)</f>
        <v>122960</v>
      </c>
      <c r="AF13" s="158">
        <f>IFERROR(VLOOKUP(AD13,$K$51:$L$85,2,0),0)</f>
        <v>290000</v>
      </c>
      <c r="AG13" s="159">
        <f>AE13+AF13-J11</f>
        <v>120930</v>
      </c>
      <c r="AH13" s="160">
        <f t="shared" si="7"/>
        <v>0.27500000000000002</v>
      </c>
      <c r="AI13" s="158">
        <f t="shared" si="8"/>
        <v>166800</v>
      </c>
      <c r="AJ13" s="161">
        <f>IFERROR(AG13/H11,0)</f>
        <v>4.17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100</v>
      </c>
      <c r="G14" s="12" t="s">
        <v>101</v>
      </c>
      <c r="H14" s="13">
        <v>184000</v>
      </c>
      <c r="I14" s="12">
        <v>3.03</v>
      </c>
      <c r="J14" s="3">
        <f t="shared" si="0"/>
        <v>557520</v>
      </c>
      <c r="K14" s="109">
        <v>253000</v>
      </c>
      <c r="L14" s="215">
        <f>IF(H14="","",H14/0.7)</f>
        <v>262857.1428571429</v>
      </c>
      <c r="M14" s="4"/>
      <c r="N14" s="150">
        <v>9</v>
      </c>
      <c r="O14" s="15" t="s">
        <v>212</v>
      </c>
      <c r="P14" s="16"/>
      <c r="Q14" s="17">
        <v>21000</v>
      </c>
      <c r="R14" s="12">
        <v>2.2000000000000002</v>
      </c>
      <c r="S14" s="220">
        <f>Q14*R14</f>
        <v>46200.000000000007</v>
      </c>
      <c r="T14" s="109">
        <v>38000</v>
      </c>
      <c r="U14" s="215">
        <f>IF(Q14="","",Q14/0.7)</f>
        <v>30000.000000000004</v>
      </c>
      <c r="V14" s="127"/>
      <c r="W14" s="151"/>
      <c r="X14" s="152">
        <v>7</v>
      </c>
      <c r="Y14" s="152" t="str">
        <f t="shared" si="4"/>
        <v>냉)쭈꾸미100-150</v>
      </c>
      <c r="Z14" s="155">
        <f t="shared" si="5"/>
        <v>210000</v>
      </c>
      <c r="AA14" s="152"/>
      <c r="AB14" s="153"/>
      <c r="AC14" s="150">
        <v>7</v>
      </c>
      <c r="AD14" s="157" t="str">
        <f t="shared" si="6"/>
        <v>냉)쭈꾸미100-150</v>
      </c>
      <c r="AE14" s="158">
        <f>IFERROR(VLOOKUP(AD14,'4'!$Y$8:$Z$69,2,0),0)</f>
        <v>210000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0.3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684500</v>
      </c>
      <c r="D15" s="4"/>
      <c r="E15" s="150">
        <v>10</v>
      </c>
      <c r="F15" s="11" t="s">
        <v>103</v>
      </c>
      <c r="G15" s="106"/>
      <c r="H15" s="13">
        <v>46000</v>
      </c>
      <c r="I15" s="12">
        <v>1.1200000000000001</v>
      </c>
      <c r="J15" s="3">
        <f t="shared" si="0"/>
        <v>51520.000000000007</v>
      </c>
      <c r="K15" s="109">
        <v>65000</v>
      </c>
      <c r="L15" s="215">
        <f>IF(H15="","",H15/0.7)</f>
        <v>65714.285714285725</v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>냉)부세150-200A</v>
      </c>
      <c r="Z15" s="155">
        <f t="shared" si="5"/>
        <v>70000</v>
      </c>
      <c r="AA15" s="152"/>
      <c r="AB15" s="153"/>
      <c r="AC15" s="150">
        <v>8</v>
      </c>
      <c r="AD15" s="157" t="str">
        <f t="shared" si="6"/>
        <v>냉)부세150-200A</v>
      </c>
      <c r="AE15" s="158">
        <f>IFERROR(VLOOKUP(AD15,'4'!$Y$8:$Z$69,2,0),0)</f>
        <v>105000</v>
      </c>
      <c r="AF15" s="158">
        <f>IFERROR(VLOOKUP(AD15,$K$51:$L$85,2,0),0)</f>
        <v>0</v>
      </c>
      <c r="AG15" s="159">
        <f>AE15+AF15-J13</f>
        <v>35000</v>
      </c>
      <c r="AH15" s="160">
        <f t="shared" si="7"/>
        <v>0.2857142857142857</v>
      </c>
      <c r="AI15" s="158">
        <f t="shared" si="8"/>
        <v>49000</v>
      </c>
      <c r="AJ15" s="161">
        <f>IFERROR(AG15/H13,0)</f>
        <v>1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60</v>
      </c>
      <c r="G16" s="12" t="s">
        <v>106</v>
      </c>
      <c r="H16" s="13">
        <v>194000</v>
      </c>
      <c r="I16" s="12">
        <v>0.71</v>
      </c>
      <c r="J16" s="3">
        <f t="shared" si="0"/>
        <v>137740</v>
      </c>
      <c r="K16" s="109">
        <v>269000</v>
      </c>
      <c r="L16" s="215">
        <f>IF(H16="","",H16/0.7)</f>
        <v>277142.85714285716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냉)흰다리새우20-30</v>
      </c>
      <c r="Z16" s="155">
        <f t="shared" si="5"/>
        <v>557520</v>
      </c>
      <c r="AA16" s="152"/>
      <c r="AB16" s="153"/>
      <c r="AC16" s="150">
        <v>9</v>
      </c>
      <c r="AD16" s="157" t="str">
        <f t="shared" si="6"/>
        <v>냉)흰다리새우20-30</v>
      </c>
      <c r="AE16" s="158">
        <f>IFERROR(VLOOKUP(AD16,'4'!$Y$8:$Z$69,2,0),0)</f>
        <v>255759.99999999997</v>
      </c>
      <c r="AF16" s="158">
        <f>IFERROR(VLOOKUP(AD16,$K$51:$L$85,2,0),0)</f>
        <v>368000</v>
      </c>
      <c r="AG16" s="159">
        <f>AE16+AF16-J14</f>
        <v>66240</v>
      </c>
      <c r="AH16" s="160">
        <f t="shared" si="7"/>
        <v>0.27272727272727271</v>
      </c>
      <c r="AI16" s="158">
        <f t="shared" si="8"/>
        <v>91080</v>
      </c>
      <c r="AJ16" s="161">
        <f>IFERROR(AG16/H14,0)</f>
        <v>0.36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0.21904000000000001</v>
      </c>
      <c r="D17" s="4"/>
      <c r="E17" s="150">
        <v>12</v>
      </c>
      <c r="F17" s="11" t="s">
        <v>108</v>
      </c>
      <c r="G17" s="12" t="s">
        <v>109</v>
      </c>
      <c r="H17" s="13">
        <v>33000</v>
      </c>
      <c r="I17" s="12">
        <v>2</v>
      </c>
      <c r="J17" s="3">
        <f t="shared" si="0"/>
        <v>66000</v>
      </c>
      <c r="K17" s="109">
        <v>45000</v>
      </c>
      <c r="L17" s="215">
        <f>IF(H17="","",H17/0.7)</f>
        <v>47142.857142857145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냉)꽁치</v>
      </c>
      <c r="Z17" s="155">
        <f t="shared" si="5"/>
        <v>51520.000000000007</v>
      </c>
      <c r="AA17" s="152"/>
      <c r="AB17" s="153"/>
      <c r="AC17" s="150">
        <v>10</v>
      </c>
      <c r="AD17" s="157" t="str">
        <f t="shared" si="6"/>
        <v>냉)꽁치</v>
      </c>
      <c r="AE17" s="158">
        <f>IFERROR(VLOOKUP(AD17,'4'!$Y$8:$Z$69,2,0),0)</f>
        <v>82800</v>
      </c>
      <c r="AF17" s="158">
        <f>IFERROR(VLOOKUP(AD17,$K$51:$L$85,2,0),0)</f>
        <v>0</v>
      </c>
      <c r="AG17" s="159">
        <f>AE17+AF17-J15</f>
        <v>31279.999999999993</v>
      </c>
      <c r="AH17" s="160">
        <f t="shared" si="7"/>
        <v>0.29230769230769232</v>
      </c>
      <c r="AI17" s="158">
        <f t="shared" si="8"/>
        <v>44199.999999999993</v>
      </c>
      <c r="AJ17" s="161">
        <f>IFERROR(AG17/H15,0)</f>
        <v>0.67999999999999983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115</v>
      </c>
      <c r="G18" s="12" t="s">
        <v>116</v>
      </c>
      <c r="H18" s="13">
        <v>86000</v>
      </c>
      <c r="I18" s="12">
        <v>1.05</v>
      </c>
      <c r="J18" s="3">
        <f t="shared" si="0"/>
        <v>90300</v>
      </c>
      <c r="K18" s="109">
        <v>120000</v>
      </c>
      <c r="L18" s="215">
        <f>IF(H18="","",H18/0.7)</f>
        <v>122857.14285714287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냉)포크오징어M</v>
      </c>
      <c r="Z18" s="155">
        <f t="shared" si="5"/>
        <v>137740</v>
      </c>
      <c r="AA18" s="152"/>
      <c r="AB18" s="153"/>
      <c r="AC18" s="150">
        <v>11</v>
      </c>
      <c r="AD18" s="157" t="str">
        <f t="shared" si="6"/>
        <v>냉)포크오징어M</v>
      </c>
      <c r="AE18" s="158">
        <f>IFERROR(VLOOKUP(AD18,'4'!$Y$8:$Z$69,2,0),0)</f>
        <v>194000</v>
      </c>
      <c r="AF18" s="158">
        <f>IFERROR(VLOOKUP(AD18,$K$51:$L$85,2,0),0)</f>
        <v>0</v>
      </c>
      <c r="AG18" s="159">
        <f>AE18+AF18-J16</f>
        <v>56260</v>
      </c>
      <c r="AH18" s="160">
        <f t="shared" si="7"/>
        <v>0.27881040892193309</v>
      </c>
      <c r="AI18" s="158">
        <f t="shared" si="8"/>
        <v>78010</v>
      </c>
      <c r="AJ18" s="161">
        <f>IFERROR(AG18/H16,0)</f>
        <v>0.28999999999999998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524500</v>
      </c>
      <c r="D19" s="4"/>
      <c r="E19" s="150">
        <v>14</v>
      </c>
      <c r="F19" s="11" t="s">
        <v>85</v>
      </c>
      <c r="G19" s="12" t="s">
        <v>201</v>
      </c>
      <c r="H19" s="13">
        <v>68000</v>
      </c>
      <c r="I19" s="12">
        <v>0.75</v>
      </c>
      <c r="J19" s="3">
        <f t="shared" si="0"/>
        <v>51000</v>
      </c>
      <c r="K19" s="109">
        <v>95000</v>
      </c>
      <c r="L19" s="215">
        <f>IF(H19="","",H19/0.7)</f>
        <v>97142.857142857145</v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냉)갈치200-300</v>
      </c>
      <c r="Z19" s="155">
        <f t="shared" si="5"/>
        <v>66000</v>
      </c>
      <c r="AA19" s="152"/>
      <c r="AB19" s="153"/>
      <c r="AC19" s="150">
        <v>12</v>
      </c>
      <c r="AD19" s="157" t="str">
        <f t="shared" si="6"/>
        <v>냉)갈치200-300</v>
      </c>
      <c r="AE19" s="158">
        <f>IFERROR(VLOOKUP(AD19,'4'!$Y$8:$Z$69,2,0),0)</f>
        <v>66000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0.26666666666666666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 t="s">
        <v>60</v>
      </c>
      <c r="G20" s="12" t="s">
        <v>213</v>
      </c>
      <c r="H20" s="13">
        <v>200000</v>
      </c>
      <c r="I20" s="12">
        <v>1</v>
      </c>
      <c r="J20" s="3">
        <f t="shared" si="0"/>
        <v>200000</v>
      </c>
      <c r="K20" s="109">
        <v>280000</v>
      </c>
      <c r="L20" s="215">
        <f>IF(H20="","",H20/0.7)</f>
        <v>285714.28571428574</v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냉)임연수2L</v>
      </c>
      <c r="Z20" s="155">
        <f t="shared" si="5"/>
        <v>90300</v>
      </c>
      <c r="AA20" s="152"/>
      <c r="AB20" s="153"/>
      <c r="AC20" s="150">
        <v>13</v>
      </c>
      <c r="AD20" s="157" t="str">
        <f t="shared" si="6"/>
        <v>냉)임연수2L</v>
      </c>
      <c r="AE20" s="158">
        <f>IFERROR(VLOOKUP(AD20,'4'!$Y$8:$Z$69,2,0),0)</f>
        <v>124700</v>
      </c>
      <c r="AF20" s="158">
        <f>IFERROR(VLOOKUP(AD20,$K$51:$L$85,2,0),0)</f>
        <v>0</v>
      </c>
      <c r="AG20" s="159">
        <f>AE20+AF20-J18</f>
        <v>34400</v>
      </c>
      <c r="AH20" s="160">
        <f t="shared" si="7"/>
        <v>0.28333333333333333</v>
      </c>
      <c r="AI20" s="158">
        <f t="shared" si="8"/>
        <v>48000</v>
      </c>
      <c r="AJ20" s="161">
        <f>IFERROR(AG20/H18,0)</f>
        <v>0.4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>냉)자반고등어8손</v>
      </c>
      <c r="Z21" s="155">
        <f t="shared" si="5"/>
        <v>51000</v>
      </c>
      <c r="AA21" s="152"/>
      <c r="AB21" s="153"/>
      <c r="AC21" s="150">
        <v>14</v>
      </c>
      <c r="AD21" s="157" t="str">
        <f t="shared" si="6"/>
        <v>냉)자반고등어8손</v>
      </c>
      <c r="AE21" s="158">
        <f>IFERROR(VLOOKUP(AD21,'4'!$Y$8:$Z$69,2,0),0)</f>
        <v>136000</v>
      </c>
      <c r="AF21" s="158">
        <f>IFERROR(VLOOKUP(AD21,$K$51:$L$85,2,0),0)</f>
        <v>0</v>
      </c>
      <c r="AG21" s="159">
        <f>AE21+AF21-J19</f>
        <v>85000</v>
      </c>
      <c r="AH21" s="160">
        <f t="shared" si="7"/>
        <v>0.28421052631578947</v>
      </c>
      <c r="AI21" s="158">
        <f t="shared" si="8"/>
        <v>118750</v>
      </c>
      <c r="AJ21" s="161">
        <f>IFERROR(AG21/H19,0)</f>
        <v>1.25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703000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>냉)포크오징어MA</v>
      </c>
      <c r="Z22" s="155">
        <f t="shared" si="5"/>
        <v>200000</v>
      </c>
      <c r="AA22" s="152"/>
      <c r="AB22" s="153"/>
      <c r="AC22" s="150">
        <v>15</v>
      </c>
      <c r="AD22" s="157" t="str">
        <f t="shared" si="6"/>
        <v>냉)포크오징어MA</v>
      </c>
      <c r="AE22" s="158">
        <f>IFERROR(VLOOKUP(AD22,'4'!$Y$8:$Z$69,2,0),0)</f>
        <v>0</v>
      </c>
      <c r="AF22" s="158">
        <f>IFERROR(VLOOKUP(AD22,$K$51:$L$85,2,0),0)</f>
        <v>200000</v>
      </c>
      <c r="AG22" s="159">
        <f>AE22+AF22-J20</f>
        <v>0</v>
      </c>
      <c r="AH22" s="160">
        <f t="shared" si="7"/>
        <v>0.2857142857142857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2262000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IFERROR(VLOOKUP(AD23,'4'!$Y$8:$Z$69,2,0),0)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IFERROR(VLOOKUP(AD24,'4'!$Y$8:$Z$69,2,0),0)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IFERROR(VLOOKUP(AD25,'4'!$Y$8:$Z$69,2,0),0)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 t="s">
        <v>65</v>
      </c>
      <c r="P26" s="16" t="s">
        <v>159</v>
      </c>
      <c r="Q26" s="17">
        <v>9500</v>
      </c>
      <c r="R26" s="12">
        <v>8</v>
      </c>
      <c r="S26" s="220">
        <f>Q26*R26</f>
        <v>76000</v>
      </c>
      <c r="T26" s="109">
        <v>14000</v>
      </c>
      <c r="U26" s="215">
        <f>IF(Q26="","",Q26/0.7)</f>
        <v>13571.428571428572</v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IFERROR(VLOOKUP(AD26,'4'!$Y$8:$Z$69,2,0),0)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9.1999999999999993</v>
      </c>
      <c r="S27" s="220">
        <f>Q27*R27</f>
        <v>151800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IFERROR(VLOOKUP(AD27,'4'!$Y$8:$Z$69,2,0),0)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IFERROR(VLOOKUP(AD28,'4'!$Y$8:$Z$69,2,0),0)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0.8</v>
      </c>
      <c r="S29" s="220">
        <f>Q29*R29</f>
        <v>144000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IFERROR(VLOOKUP(AD29,'4'!$Y$8:$Z$69,2,0),0)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 t="s">
        <v>214</v>
      </c>
      <c r="C30" s="23">
        <v>70000</v>
      </c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2076000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IFERROR(VLOOKUP(AD30,'4'!$Y$8:$Z$69,2,0),0)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 t="s">
        <v>215</v>
      </c>
      <c r="C31" s="23">
        <v>5000</v>
      </c>
      <c r="D31" s="4"/>
      <c r="E31" s="150">
        <v>26</v>
      </c>
      <c r="F31" s="11" t="s">
        <v>90</v>
      </c>
      <c r="G31" s="12" t="s">
        <v>159</v>
      </c>
      <c r="H31" s="13">
        <v>10500</v>
      </c>
      <c r="I31" s="12"/>
      <c r="J31" s="3">
        <f t="shared" si="0"/>
        <v>0</v>
      </c>
      <c r="K31" s="109">
        <v>15000</v>
      </c>
      <c r="L31" s="215">
        <f>IF(H31="","",H31/0.7)</f>
        <v>15000.000000000002</v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IFERROR(VLOOKUP(AD31,'4'!$Y$8:$Z$69,2,0),0)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 t="s">
        <v>85</v>
      </c>
      <c r="G32" s="12" t="s">
        <v>86</v>
      </c>
      <c r="H32" s="13">
        <v>79000</v>
      </c>
      <c r="I32" s="12"/>
      <c r="J32" s="3">
        <f t="shared" si="0"/>
        <v>0</v>
      </c>
      <c r="K32" s="109">
        <v>100000</v>
      </c>
      <c r="L32" s="215">
        <f>IF(H32="","",H32/0.7)</f>
        <v>112857.14285714287</v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IFERROR(VLOOKUP(AD32,'4'!$Y$8:$Z$69,2,0),0)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 t="s">
        <v>154</v>
      </c>
      <c r="G33" s="12" t="s">
        <v>179</v>
      </c>
      <c r="H33" s="13">
        <v>142000</v>
      </c>
      <c r="I33" s="28"/>
      <c r="J33" s="3">
        <f t="shared" si="0"/>
        <v>0</v>
      </c>
      <c r="K33" s="110">
        <v>200000</v>
      </c>
      <c r="L33" s="218">
        <f>IF(H33="","",H33/0.7)</f>
        <v>202857.14285714287</v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>꽃게사게</v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>꽃게사게</v>
      </c>
      <c r="AE33" s="158">
        <f>IFERROR(VLOOKUP(AD33,'4'!$Y$8:$Z$69,2,0),0)</f>
        <v>0</v>
      </c>
      <c r="AF33" s="158">
        <f>IFERROR(VLOOKUP(AD33,$K$51:$L$85,2,0),0)</f>
        <v>241500</v>
      </c>
      <c r="AG33" s="159">
        <f>AE33+AF33-J31</f>
        <v>241500</v>
      </c>
      <c r="AH33" s="160">
        <f t="shared" si="7"/>
        <v>0.3</v>
      </c>
      <c r="AI33" s="158">
        <f t="shared" si="8"/>
        <v>345000</v>
      </c>
      <c r="AJ33" s="161">
        <f>IFERROR(AG33/H31,0)</f>
        <v>23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2739110</v>
      </c>
      <c r="K34" s="321"/>
      <c r="L34" s="4"/>
      <c r="M34" s="4"/>
      <c r="N34" s="175">
        <v>1</v>
      </c>
      <c r="O34" s="9" t="s">
        <v>65</v>
      </c>
      <c r="P34" s="9" t="s">
        <v>159</v>
      </c>
      <c r="Q34" s="9" t="s">
        <v>162</v>
      </c>
      <c r="R34" s="324">
        <v>-15000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>냉)자반고등어10손대</v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>냉)자반고등어10손대</v>
      </c>
      <c r="AE34" s="158">
        <f>IFERROR(VLOOKUP(AD34,'4'!$Y$8:$Z$69,2,0),0)</f>
        <v>31600</v>
      </c>
      <c r="AF34" s="158">
        <f>IFERROR(VLOOKUP(AD34,$K$51:$L$85,2,0),0)</f>
        <v>0</v>
      </c>
      <c r="AG34" s="159">
        <f>AE34+AF34-J32</f>
        <v>31600</v>
      </c>
      <c r="AH34" s="160">
        <f t="shared" si="7"/>
        <v>0.21</v>
      </c>
      <c r="AI34" s="158">
        <f t="shared" si="8"/>
        <v>40000</v>
      </c>
      <c r="AJ34" s="161">
        <f>IFERROR(AG34/H32,0)</f>
        <v>0.4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163</v>
      </c>
      <c r="R35" s="298">
        <v>-10000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>삼치4단</v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>삼치4단</v>
      </c>
      <c r="AE35" s="158">
        <f>IFERROR(VLOOKUP(AD35,'4'!$Y$8:$Z$69,2,0),0)</f>
        <v>49700</v>
      </c>
      <c r="AF35" s="158">
        <f>IFERROR(VLOOKUP(AD35,$K$51:$L$85,2,0),0)</f>
        <v>0</v>
      </c>
      <c r="AG35" s="159">
        <f>AE35+AF35-J33</f>
        <v>49700</v>
      </c>
      <c r="AH35" s="160">
        <f t="shared" si="7"/>
        <v>0.28999999999999998</v>
      </c>
      <c r="AI35" s="158">
        <f t="shared" si="8"/>
        <v>70000</v>
      </c>
      <c r="AJ35" s="161">
        <f>IFERROR(AG35/H33,0)</f>
        <v>0.35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160000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전복13미</v>
      </c>
      <c r="Z36" s="155">
        <f>S6</f>
        <v>217800</v>
      </c>
      <c r="AA36" s="152"/>
      <c r="AB36" s="153"/>
      <c r="AC36" s="308" t="s">
        <v>33</v>
      </c>
      <c r="AD36" s="309"/>
      <c r="AE36" s="179">
        <f>SUM(AE8:AE35)</f>
        <v>2166840</v>
      </c>
      <c r="AF36" s="179">
        <f>SUM(AF8:AF35)</f>
        <v>1504500</v>
      </c>
      <c r="AG36" s="179">
        <f>SUM(AG8:AG35)</f>
        <v>932230</v>
      </c>
      <c r="AH36" s="180"/>
      <c r="AI36" s="179">
        <f>SUM(AI8:AI35)</f>
        <v>1302420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216</v>
      </c>
      <c r="G37" s="75" t="s">
        <v>217</v>
      </c>
      <c r="H37" s="76">
        <v>63000</v>
      </c>
      <c r="I37" s="296">
        <v>1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320000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218</v>
      </c>
      <c r="G38" s="12" t="s">
        <v>219</v>
      </c>
      <c r="H38" s="13">
        <v>12000</v>
      </c>
      <c r="I38" s="270">
        <v>1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생합</v>
      </c>
      <c r="Z38" s="155">
        <f t="shared" si="11"/>
        <v>265000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95</v>
      </c>
      <c r="G39" s="12"/>
      <c r="H39" s="13">
        <v>36000</v>
      </c>
      <c r="I39" s="270">
        <v>48000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활문어</v>
      </c>
      <c r="Z39" s="155">
        <f t="shared" si="11"/>
        <v>155400</v>
      </c>
      <c r="AA39" s="152"/>
      <c r="AB39" s="153"/>
      <c r="AC39" s="156">
        <v>1</v>
      </c>
      <c r="AD39" s="157" t="str">
        <f t="shared" ref="AD39:AD62" si="12">O6&amp;P6</f>
        <v>전복13미</v>
      </c>
      <c r="AE39" s="158">
        <f>IFERROR(VLOOKUP(AD39,'4'!$Y$8:$Z$69,2,0),0)</f>
        <v>374400</v>
      </c>
      <c r="AF39" s="158">
        <f>IFERROR(VLOOKUP(AD39,$K$51:$L$85,2,0),0)</f>
        <v>0</v>
      </c>
      <c r="AG39" s="159">
        <f>AE39+AF39-S6</f>
        <v>156600</v>
      </c>
      <c r="AH39" s="160">
        <f>IFERROR((T6-Q6)/T6,0)</f>
        <v>0.28000000000000003</v>
      </c>
      <c r="AI39" s="158">
        <f>IFERROR(AG39/(1-AH39),0)</f>
        <v>217500</v>
      </c>
      <c r="AJ39" s="161">
        <f>IFERROR(AG39/Q6,0)</f>
        <v>0.87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112</v>
      </c>
      <c r="G40" s="12" t="s">
        <v>113</v>
      </c>
      <c r="H40" s="13">
        <v>46000</v>
      </c>
      <c r="I40" s="270">
        <v>65000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삼치3단</v>
      </c>
      <c r="Z40" s="155">
        <f t="shared" si="11"/>
        <v>140000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IFERROR(VLOOKUP(AD40,'4'!$Y$8:$Z$69,2,0),0)</f>
        <v>433600</v>
      </c>
      <c r="AF40" s="158">
        <f>IFERROR(VLOOKUP(AD40,$K$51:$L$85,2,0),0)</f>
        <v>0</v>
      </c>
      <c r="AG40" s="159">
        <f>AE40+AF40-S7</f>
        <v>113600</v>
      </c>
      <c r="AH40" s="160">
        <f t="shared" ref="AH40:AH62" si="13">IFERROR((T7-Q7)/T7,0)</f>
        <v>0.24882629107981222</v>
      </c>
      <c r="AI40" s="158">
        <f t="shared" ref="AI40:AI62" si="14">IFERROR(AG40/(1-AH40),0)</f>
        <v>151230</v>
      </c>
      <c r="AJ40" s="161">
        <f>IFERROR(AG40/Q7,0)</f>
        <v>0.71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180</v>
      </c>
      <c r="G41" s="12" t="s">
        <v>200</v>
      </c>
      <c r="H41" s="13">
        <v>67000</v>
      </c>
      <c r="I41" s="270">
        <v>70000</v>
      </c>
      <c r="J41" s="271"/>
      <c r="K41" s="4"/>
      <c r="L41" s="4"/>
      <c r="M41" s="4"/>
      <c r="N41" s="280" t="s">
        <v>220</v>
      </c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도미</v>
      </c>
      <c r="Z41" s="155">
        <f t="shared" si="11"/>
        <v>18000</v>
      </c>
      <c r="AA41" s="152"/>
      <c r="AB41" s="153"/>
      <c r="AC41" s="150">
        <v>3</v>
      </c>
      <c r="AD41" s="157" t="str">
        <f t="shared" si="12"/>
        <v>생합</v>
      </c>
      <c r="AE41" s="158">
        <f>IFERROR(VLOOKUP(AD41,'4'!$Y$8:$Z$69,2,0),0)</f>
        <v>246000</v>
      </c>
      <c r="AF41" s="158">
        <f>IFERROR(VLOOKUP(AD41,$K$51:$L$85,2,0),0)</f>
        <v>150000</v>
      </c>
      <c r="AG41" s="159">
        <f>AE41+AF41-S8</f>
        <v>131000</v>
      </c>
      <c r="AH41" s="160">
        <f t="shared" si="13"/>
        <v>0.2857142857142857</v>
      </c>
      <c r="AI41" s="158">
        <f t="shared" si="14"/>
        <v>183400</v>
      </c>
      <c r="AJ41" s="161">
        <f>IFERROR(AG41/Q8,0)</f>
        <v>2.62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158</v>
      </c>
      <c r="G42" s="12" t="s">
        <v>63</v>
      </c>
      <c r="H42" s="13">
        <v>25000</v>
      </c>
      <c r="I42" s="270">
        <v>32000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가자미적가자미</v>
      </c>
      <c r="Z42" s="155">
        <f t="shared" si="11"/>
        <v>63000</v>
      </c>
      <c r="AA42" s="152"/>
      <c r="AB42" s="153"/>
      <c r="AC42" s="150">
        <v>4</v>
      </c>
      <c r="AD42" s="157" t="str">
        <f t="shared" si="12"/>
        <v>활문어</v>
      </c>
      <c r="AE42" s="158">
        <f>IFERROR(VLOOKUP(AD42,'4'!$Y$8:$Z$69,2,0),0)</f>
        <v>184800.00000000003</v>
      </c>
      <c r="AF42" s="158">
        <f>IFERROR(VLOOKUP(AD42,$K$51:$L$85,2,0),0)</f>
        <v>210000</v>
      </c>
      <c r="AG42" s="159">
        <f>AE42+AF42-S9</f>
        <v>239400</v>
      </c>
      <c r="AH42" s="160">
        <f t="shared" si="13"/>
        <v>0.3</v>
      </c>
      <c r="AI42" s="158">
        <f t="shared" si="14"/>
        <v>342000</v>
      </c>
      <c r="AJ42" s="161">
        <f>IFERROR(AG42/Q9,0)</f>
        <v>11.4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158</v>
      </c>
      <c r="G43" s="12" t="s">
        <v>182</v>
      </c>
      <c r="H43" s="13">
        <v>25000</v>
      </c>
      <c r="I43" s="270">
        <v>32000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홍어</v>
      </c>
      <c r="Z43" s="155">
        <f t="shared" si="11"/>
        <v>64800.000000000007</v>
      </c>
      <c r="AA43" s="152"/>
      <c r="AB43" s="153"/>
      <c r="AC43" s="150">
        <v>5</v>
      </c>
      <c r="AD43" s="157" t="str">
        <f t="shared" si="12"/>
        <v>삼치3단</v>
      </c>
      <c r="AE43" s="158">
        <f>IFERROR(VLOOKUP(AD43,'4'!$Y$8:$Z$69,2,0),0)</f>
        <v>0</v>
      </c>
      <c r="AF43" s="158">
        <f>IFERROR(VLOOKUP(AD43,$K$51:$L$85,2,0),0)</f>
        <v>250000</v>
      </c>
      <c r="AG43" s="159">
        <f>AE43+AF43-S10</f>
        <v>110000</v>
      </c>
      <c r="AH43" s="160">
        <f t="shared" si="13"/>
        <v>0.25595238095238093</v>
      </c>
      <c r="AI43" s="158">
        <f t="shared" si="14"/>
        <v>147840</v>
      </c>
      <c r="AJ43" s="161">
        <f>IFERROR(AG43/Q10,0)</f>
        <v>0.88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 t="s">
        <v>65</v>
      </c>
      <c r="G44" s="12" t="s">
        <v>91</v>
      </c>
      <c r="H44" s="13">
        <v>10000</v>
      </c>
      <c r="I44" s="270">
        <v>13000</v>
      </c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사문어</v>
      </c>
      <c r="Z44" s="155">
        <f t="shared" si="11"/>
        <v>46200.000000000007</v>
      </c>
      <c r="AA44" s="152"/>
      <c r="AB44" s="153"/>
      <c r="AC44" s="150">
        <v>6</v>
      </c>
      <c r="AD44" s="157" t="str">
        <f t="shared" si="12"/>
        <v>도미</v>
      </c>
      <c r="AE44" s="158">
        <f>IFERROR(VLOOKUP(AD44,'4'!$Y$8:$Z$69,2,0),0)</f>
        <v>0</v>
      </c>
      <c r="AF44" s="158">
        <f>IFERROR(VLOOKUP(AD44,$K$51:$L$85,2,0),0)</f>
        <v>30000</v>
      </c>
      <c r="AG44" s="159">
        <f>AE44+AF44-S11</f>
        <v>12000</v>
      </c>
      <c r="AH44" s="160">
        <f t="shared" si="13"/>
        <v>0.25</v>
      </c>
      <c r="AI44" s="158">
        <f t="shared" si="14"/>
        <v>16000</v>
      </c>
      <c r="AJ44" s="161">
        <f>IFERROR(AG44/Q11,0)</f>
        <v>0.4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 t="s">
        <v>98</v>
      </c>
      <c r="G45" s="77" t="s">
        <v>114</v>
      </c>
      <c r="H45" s="78">
        <v>24000</v>
      </c>
      <c r="I45" s="270">
        <v>30000</v>
      </c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>가자미적가자미</v>
      </c>
      <c r="AE45" s="158">
        <f>IFERROR(VLOOKUP(AD45,'4'!$Y$8:$Z$69,2,0),0)</f>
        <v>0</v>
      </c>
      <c r="AF45" s="158">
        <f>IFERROR(VLOOKUP(AD45,$K$51:$L$85,2,0),0)</f>
        <v>70000</v>
      </c>
      <c r="AG45" s="159">
        <f>AE45+AF45-S12</f>
        <v>7000</v>
      </c>
      <c r="AH45" s="160">
        <f t="shared" si="13"/>
        <v>0.3</v>
      </c>
      <c r="AI45" s="158">
        <f t="shared" si="14"/>
        <v>10000</v>
      </c>
      <c r="AJ45" s="161">
        <f>IFERROR(AG45/Q12,0)</f>
        <v>0.2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 t="s">
        <v>79</v>
      </c>
      <c r="G46" s="28" t="s">
        <v>80</v>
      </c>
      <c r="H46" s="79">
        <v>68000</v>
      </c>
      <c r="I46" s="278">
        <v>90000</v>
      </c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>홍어</v>
      </c>
      <c r="AE46" s="158">
        <f>IFERROR(VLOOKUP(AD46,'4'!$Y$8:$Z$69,2,0),0)</f>
        <v>0</v>
      </c>
      <c r="AF46" s="158">
        <f>IFERROR(VLOOKUP(AD46,$K$51:$L$85,2,0),0)</f>
        <v>240000</v>
      </c>
      <c r="AG46" s="159">
        <f>AE46+AF46-S13</f>
        <v>175200</v>
      </c>
      <c r="AH46" s="160">
        <f t="shared" si="13"/>
        <v>0.26829268292682928</v>
      </c>
      <c r="AI46" s="158">
        <f t="shared" si="14"/>
        <v>239440</v>
      </c>
      <c r="AJ46" s="161">
        <f>IFERROR(AG46/Q13,0)</f>
        <v>1.46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사문어</v>
      </c>
      <c r="AE47" s="158">
        <f>IFERROR(VLOOKUP(AD47,'4'!$Y$8:$Z$69,2,0),0)</f>
        <v>0</v>
      </c>
      <c r="AF47" s="158">
        <f>IFERROR(VLOOKUP(AD47,$K$51:$L$85,2,0),0)</f>
        <v>0</v>
      </c>
      <c r="AG47" s="159">
        <f>AE47+AF47-S14</f>
        <v>-46200.000000000007</v>
      </c>
      <c r="AH47" s="160">
        <f t="shared" si="13"/>
        <v>0.44736842105263158</v>
      </c>
      <c r="AI47" s="158">
        <f t="shared" si="14"/>
        <v>-83600.000000000029</v>
      </c>
      <c r="AJ47" s="161">
        <f>IFERROR(AG47/Q14,0)</f>
        <v>-2.2000000000000002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IFERROR(VLOOKUP(AD48,'4'!$Y$8:$Z$69,2,0),0)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IFERROR(VLOOKUP(AD49,'4'!$Y$8:$Z$69,2,0),0)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IFERROR(VLOOKUP(AD50,'4'!$Y$8:$Z$69,2,0),0)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221</v>
      </c>
      <c r="G51" s="242">
        <v>2</v>
      </c>
      <c r="H51" s="243">
        <v>125000</v>
      </c>
      <c r="I51" s="292">
        <v>250000</v>
      </c>
      <c r="J51" s="293"/>
      <c r="K51" s="235" t="str">
        <f>SUBSTITUTE(SUBSTITUTE(SUBSTITUTE(F51,"[",""),"]","")," ","")</f>
        <v>삼치3단</v>
      </c>
      <c r="L51" s="246">
        <f>I51</f>
        <v>250000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IFERROR(VLOOKUP(AD51,'4'!$Y$8:$Z$69,2,0),0)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87</v>
      </c>
      <c r="G52" s="244">
        <v>1</v>
      </c>
      <c r="H52" s="243">
        <v>60000</v>
      </c>
      <c r="I52" s="294">
        <v>30000</v>
      </c>
      <c r="J52" s="295"/>
      <c r="K52" s="236" t="str">
        <f t="shared" ref="K52:K85" si="17">SUBSTITUTE(SUBSTITUTE(SUBSTITUTE(F52,"[",""),"]","")," ","")</f>
        <v>도미</v>
      </c>
      <c r="L52" s="247">
        <f>I52</f>
        <v>30000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IFERROR(VLOOKUP(AD52,'4'!$Y$8:$Z$69,2,0),0)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222</v>
      </c>
      <c r="G53" s="244">
        <v>2</v>
      </c>
      <c r="H53" s="243">
        <v>35000</v>
      </c>
      <c r="I53" s="294">
        <v>70000</v>
      </c>
      <c r="J53" s="295"/>
      <c r="K53" s="236" t="str">
        <f t="shared" si="17"/>
        <v>가자미적가자미</v>
      </c>
      <c r="L53" s="247">
        <f t="shared" ref="L53:L85" si="18">I53</f>
        <v>70000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IFERROR(VLOOKUP(AD53,'4'!$Y$8:$Z$69,2,0),0)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211</v>
      </c>
      <c r="G54" s="244">
        <v>2</v>
      </c>
      <c r="H54" s="243">
        <v>120000</v>
      </c>
      <c r="I54" s="294">
        <v>240000</v>
      </c>
      <c r="J54" s="295"/>
      <c r="K54" s="236" t="str">
        <f t="shared" si="17"/>
        <v>홍어</v>
      </c>
      <c r="L54" s="247">
        <f t="shared" si="18"/>
        <v>240000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IFERROR(VLOOKUP(AD54,'4'!$Y$8:$Z$69,2,0),0)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172</v>
      </c>
      <c r="G55" s="244">
        <v>23</v>
      </c>
      <c r="H55" s="243">
        <v>10500</v>
      </c>
      <c r="I55" s="294">
        <v>241500</v>
      </c>
      <c r="J55" s="295"/>
      <c r="K55" s="236" t="str">
        <f t="shared" si="17"/>
        <v>꽃게사게</v>
      </c>
      <c r="L55" s="247">
        <f t="shared" si="18"/>
        <v>241500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IFERROR(VLOOKUP(AD55,'4'!$Y$8:$Z$69,2,0),0)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117</v>
      </c>
      <c r="G56" s="244">
        <v>10</v>
      </c>
      <c r="H56" s="243">
        <v>21000</v>
      </c>
      <c r="I56" s="294">
        <v>210000</v>
      </c>
      <c r="J56" s="295"/>
      <c r="K56" s="236" t="str">
        <f t="shared" si="17"/>
        <v>활문어</v>
      </c>
      <c r="L56" s="247">
        <f t="shared" si="18"/>
        <v>210000</v>
      </c>
      <c r="V56" s="4"/>
      <c r="W56" s="151"/>
      <c r="X56" s="152">
        <v>21</v>
      </c>
      <c r="Y56" s="152" t="str">
        <f t="shared" si="10"/>
        <v>냉)꽃게사게</v>
      </c>
      <c r="Z56" s="155">
        <f t="shared" si="11"/>
        <v>76000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IFERROR(VLOOKUP(AD56,'4'!$Y$8:$Z$69,2,0),0)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223</v>
      </c>
      <c r="G57" s="244">
        <v>1</v>
      </c>
      <c r="H57" s="243">
        <v>63000</v>
      </c>
      <c r="I57" s="294">
        <v>63000</v>
      </c>
      <c r="J57" s="295"/>
      <c r="K57" s="236" t="str">
        <f t="shared" si="17"/>
        <v>이중황장갑10묶음</v>
      </c>
      <c r="L57" s="247">
        <f t="shared" si="18"/>
        <v>63000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151800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IFERROR(VLOOKUP(AD57,'4'!$Y$8:$Z$69,2,0),0)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224</v>
      </c>
      <c r="G58" s="244">
        <v>1</v>
      </c>
      <c r="H58" s="243">
        <v>12000</v>
      </c>
      <c r="I58" s="294">
        <v>12000</v>
      </c>
      <c r="J58" s="295"/>
      <c r="K58" s="236" t="str">
        <f t="shared" si="17"/>
        <v>소금30KG</v>
      </c>
      <c r="L58" s="247">
        <f t="shared" si="18"/>
        <v>12000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IFERROR(VLOOKUP(AD58,'4'!$Y$8:$Z$69,2,0),0)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107</v>
      </c>
      <c r="G59" s="231">
        <v>3</v>
      </c>
      <c r="H59" s="250">
        <v>50000</v>
      </c>
      <c r="I59" s="265">
        <v>150000</v>
      </c>
      <c r="J59" s="260"/>
      <c r="K59" s="236" t="str">
        <f t="shared" si="17"/>
        <v>생합</v>
      </c>
      <c r="L59" s="247">
        <f t="shared" si="18"/>
        <v>150000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144000</v>
      </c>
      <c r="AA59" s="152"/>
      <c r="AB59" s="153"/>
      <c r="AC59" s="150">
        <v>21</v>
      </c>
      <c r="AD59" s="157" t="str">
        <f t="shared" si="12"/>
        <v>냉)꽃게사게</v>
      </c>
      <c r="AE59" s="158">
        <f>IFERROR(VLOOKUP(AD59,'4'!$Y$8:$Z$69,2,0),0)</f>
        <v>85500</v>
      </c>
      <c r="AF59" s="158">
        <f>IFERROR(VLOOKUP(AD59,$K$51:$L$85,2,0),0)</f>
        <v>0</v>
      </c>
      <c r="AG59" s="159">
        <f>AE59+AF59-S26</f>
        <v>9500</v>
      </c>
      <c r="AH59" s="160">
        <f t="shared" si="13"/>
        <v>0.32142857142857145</v>
      </c>
      <c r="AI59" s="158">
        <f t="shared" si="14"/>
        <v>14000</v>
      </c>
      <c r="AJ59" s="161">
        <f>IFERROR(AG59/Q26,0)</f>
        <v>1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95</v>
      </c>
      <c r="G60" s="231">
        <v>1</v>
      </c>
      <c r="H60" s="250">
        <v>36000</v>
      </c>
      <c r="I60" s="265">
        <v>36000</v>
      </c>
      <c r="J60" s="260"/>
      <c r="K60" s="236" t="str">
        <f t="shared" si="17"/>
        <v>바지락</v>
      </c>
      <c r="L60" s="247">
        <f t="shared" si="18"/>
        <v>36000</v>
      </c>
      <c r="V60" s="4"/>
      <c r="W60" s="151"/>
      <c r="X60" s="152">
        <v>1</v>
      </c>
      <c r="Y60" s="152" t="str">
        <f t="shared" ref="Y60:Y69" si="19">F37&amp;G37</f>
        <v>이중황장갑10묶음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IFERROR(VLOOKUP(AD60,'4'!$Y$8:$Z$69,2,0),0)</f>
        <v>151800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173</v>
      </c>
      <c r="G61" s="231">
        <v>10</v>
      </c>
      <c r="H61" s="250">
        <v>29000</v>
      </c>
      <c r="I61" s="265">
        <v>290000</v>
      </c>
      <c r="J61" s="260"/>
      <c r="K61" s="236" t="str">
        <f t="shared" si="17"/>
        <v>냉)참조기40-42</v>
      </c>
      <c r="L61" s="247">
        <f t="shared" si="18"/>
        <v>290000</v>
      </c>
      <c r="V61" s="4"/>
      <c r="W61" s="151"/>
      <c r="X61" s="152">
        <v>2</v>
      </c>
      <c r="Y61" s="152" t="str">
        <f t="shared" si="19"/>
        <v>소금30KG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IFERROR(VLOOKUP(AD61,'4'!$Y$8:$Z$69,2,0),0)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174</v>
      </c>
      <c r="G62" s="231">
        <v>3</v>
      </c>
      <c r="H62" s="250">
        <v>135000</v>
      </c>
      <c r="I62" s="265">
        <v>405000</v>
      </c>
      <c r="J62" s="260"/>
      <c r="K62" s="236" t="str">
        <f t="shared" si="17"/>
        <v>냉)선동제주갈치31-33</v>
      </c>
      <c r="L62" s="247">
        <f t="shared" si="18"/>
        <v>405000</v>
      </c>
      <c r="V62" s="4"/>
      <c r="W62" s="151"/>
      <c r="X62" s="152">
        <v>3</v>
      </c>
      <c r="Y62" s="152" t="str">
        <f t="shared" si="19"/>
        <v>바지락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IFERROR(VLOOKUP(AD62,'4'!$Y$8:$Z$69,2,0),0)</f>
        <v>144000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52" t="s">
        <v>225</v>
      </c>
      <c r="G63" s="231">
        <v>1</v>
      </c>
      <c r="H63" s="250">
        <v>200000</v>
      </c>
      <c r="I63" s="265">
        <v>200000</v>
      </c>
      <c r="J63" s="260"/>
      <c r="K63" s="236" t="str">
        <f t="shared" si="17"/>
        <v>냉)포크오징어MA</v>
      </c>
      <c r="L63" s="247">
        <f t="shared" si="18"/>
        <v>200000</v>
      </c>
      <c r="V63" s="4"/>
      <c r="W63" s="151"/>
      <c r="X63" s="152">
        <v>4</v>
      </c>
      <c r="Y63" s="152" t="str">
        <f t="shared" si="19"/>
        <v>냉)동태4통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2034100</v>
      </c>
      <c r="AF63" s="197">
        <f>SUM(AF39:AF62)</f>
        <v>950000</v>
      </c>
      <c r="AG63" s="197">
        <f>SUM(AG39:AG62)</f>
        <v>908100</v>
      </c>
      <c r="AH63" s="198"/>
      <c r="AI63" s="197">
        <f>SUM(AI39:AI62)</f>
        <v>1237810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 t="s">
        <v>187</v>
      </c>
      <c r="G64" s="231">
        <v>2</v>
      </c>
      <c r="H64" s="250">
        <v>184000</v>
      </c>
      <c r="I64" s="265">
        <v>368000</v>
      </c>
      <c r="J64" s="260"/>
      <c r="K64" s="236" t="str">
        <f t="shared" si="17"/>
        <v>냉)흰다리새우20-30</v>
      </c>
      <c r="L64" s="247">
        <f t="shared" si="18"/>
        <v>368000</v>
      </c>
      <c r="V64" s="4"/>
      <c r="W64" s="151"/>
      <c r="X64" s="152">
        <v>5</v>
      </c>
      <c r="Y64" s="152" t="str">
        <f t="shared" si="19"/>
        <v>황석어A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쭈꾸미10미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쭈꾸미30미A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이중황장갑10묶음</v>
      </c>
      <c r="AE66" s="158">
        <f>IFERROR(VLOOKUP(AD66,'4'!$Y$8:$Z$69,2,0),0)</f>
        <v>0</v>
      </c>
      <c r="AF66" s="158">
        <f>IFERROR(VLOOKUP(AD66,$K$51:$L$85,2,0),0)</f>
        <v>63000</v>
      </c>
      <c r="AG66" s="159">
        <f>AE66+AF66</f>
        <v>63000</v>
      </c>
      <c r="AH66" s="160">
        <f>IFERROR((I37-H37)/I37,0)</f>
        <v>-62999</v>
      </c>
      <c r="AI66" s="158">
        <f>IFERROR(AG66/(1-AH66),0)</f>
        <v>1</v>
      </c>
      <c r="AJ66" s="161">
        <f>IFERROR(AG66/H37,0)</f>
        <v>1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>냉)꽃게사게A</v>
      </c>
      <c r="Z67" s="152">
        <v>0</v>
      </c>
      <c r="AA67" s="152"/>
      <c r="AB67" s="153"/>
      <c r="AC67" s="150">
        <v>2</v>
      </c>
      <c r="AD67" s="157" t="str">
        <f t="shared" si="20"/>
        <v>소금30KG</v>
      </c>
      <c r="AE67" s="158">
        <f>IFERROR(VLOOKUP(AD67,'4'!$Y$8:$Z$69,2,0),0)</f>
        <v>0</v>
      </c>
      <c r="AF67" s="158">
        <f>IFERROR(VLOOKUP(AD67,$K$51:$L$85,2,0),0)</f>
        <v>12000</v>
      </c>
      <c r="AG67" s="159">
        <f t="shared" ref="AG67:AG75" si="21">AE67+AF67</f>
        <v>12000</v>
      </c>
      <c r="AH67" s="160">
        <f t="shared" ref="AH67:AH75" si="22">IFERROR((I38-H38)/I38,0)</f>
        <v>-11999</v>
      </c>
      <c r="AI67" s="158">
        <f t="shared" ref="AI67:AI75" si="23">IFERROR(AG67/(1-AH67),0)</f>
        <v>1</v>
      </c>
      <c r="AJ67" s="161">
        <f>IFERROR(AG67/H38,0)</f>
        <v>1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>낙지10미B</v>
      </c>
      <c r="Z68" s="152">
        <v>0</v>
      </c>
      <c r="AA68" s="152"/>
      <c r="AB68" s="153"/>
      <c r="AC68" s="150">
        <v>3</v>
      </c>
      <c r="AD68" s="157" t="str">
        <f t="shared" si="20"/>
        <v>바지락</v>
      </c>
      <c r="AE68" s="158">
        <f>IFERROR(VLOOKUP(AD68,'4'!$Y$8:$Z$69,2,0),0)</f>
        <v>0</v>
      </c>
      <c r="AF68" s="158">
        <f>IFERROR(VLOOKUP(AD68,$K$51:$L$85,2,0),0)</f>
        <v>36000</v>
      </c>
      <c r="AG68" s="159">
        <f t="shared" si="21"/>
        <v>36000</v>
      </c>
      <c r="AH68" s="160">
        <f t="shared" si="22"/>
        <v>0.25</v>
      </c>
      <c r="AI68" s="158">
        <f t="shared" si="23"/>
        <v>48000</v>
      </c>
      <c r="AJ68" s="161">
        <f>IFERROR(AG68/H39,0)</f>
        <v>1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>냉)초코오징어30미</v>
      </c>
      <c r="Z69" s="152">
        <v>0</v>
      </c>
      <c r="AA69" s="152"/>
      <c r="AB69" s="153"/>
      <c r="AC69" s="150">
        <v>4</v>
      </c>
      <c r="AD69" s="157" t="str">
        <f t="shared" si="20"/>
        <v>냉)동태4통</v>
      </c>
      <c r="AE69" s="158">
        <f>IFERROR(VLOOKUP(AD69,'4'!$Y$8:$Z$69,2,0),0)</f>
        <v>5520</v>
      </c>
      <c r="AF69" s="158">
        <f>IFERROR(VLOOKUP(AD69,$K$51:$L$85,2,0),0)</f>
        <v>0</v>
      </c>
      <c r="AG69" s="159">
        <f t="shared" si="21"/>
        <v>5520</v>
      </c>
      <c r="AH69" s="160">
        <f t="shared" si="22"/>
        <v>0.29230769230769232</v>
      </c>
      <c r="AI69" s="158">
        <f t="shared" si="23"/>
        <v>7800.0000000000009</v>
      </c>
      <c r="AJ69" s="161">
        <f>IFERROR(AG69/H40,0)</f>
        <v>0.12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황석어A</v>
      </c>
      <c r="AE70" s="158">
        <f>IFERROR(VLOOKUP(AD70,'4'!$Y$8:$Z$69,2,0),0)</f>
        <v>67000</v>
      </c>
      <c r="AF70" s="158">
        <f>IFERROR(VLOOKUP(AD70,$K$51:$L$85,2,0),0)</f>
        <v>0</v>
      </c>
      <c r="AG70" s="159">
        <f t="shared" si="21"/>
        <v>67000</v>
      </c>
      <c r="AH70" s="160">
        <f t="shared" si="22"/>
        <v>4.2857142857142858E-2</v>
      </c>
      <c r="AI70" s="158">
        <f t="shared" si="23"/>
        <v>70000</v>
      </c>
      <c r="AJ70" s="161">
        <f>IFERROR(AG70/H41,0)</f>
        <v>1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쭈꾸미10미</v>
      </c>
      <c r="AE71" s="158">
        <f>IFERROR(VLOOKUP(AD71,'4'!$Y$8:$Z$69,2,0),0)</f>
        <v>81000</v>
      </c>
      <c r="AF71" s="158">
        <f>IFERROR(VLOOKUP(AD71,$K$51:$L$85,2,0),0)</f>
        <v>0</v>
      </c>
      <c r="AG71" s="159">
        <f t="shared" si="21"/>
        <v>81000</v>
      </c>
      <c r="AH71" s="160">
        <f t="shared" si="22"/>
        <v>0.21875</v>
      </c>
      <c r="AI71" s="158">
        <f t="shared" si="23"/>
        <v>103680</v>
      </c>
      <c r="AJ71" s="161">
        <f>IFERROR(AG71/H42,0)</f>
        <v>3.24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쭈꾸미30미A</v>
      </c>
      <c r="AE72" s="158">
        <f>IFERROR(VLOOKUP(AD72,'4'!$Y$8:$Z$69,2,0),0)</f>
        <v>129250</v>
      </c>
      <c r="AF72" s="158">
        <f>IFERROR(VLOOKUP(AD72,$K$51:$L$85,2,0),0)</f>
        <v>0</v>
      </c>
      <c r="AG72" s="159">
        <f t="shared" si="21"/>
        <v>129250</v>
      </c>
      <c r="AH72" s="160">
        <f t="shared" si="22"/>
        <v>0.21875</v>
      </c>
      <c r="AI72" s="158">
        <f t="shared" si="23"/>
        <v>165440</v>
      </c>
      <c r="AJ72" s="161">
        <f>IFERROR(AG72/H43,0)</f>
        <v>5.17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>냉)꽃게사게A</v>
      </c>
      <c r="AE73" s="158">
        <f>IFERROR(VLOOKUP(AD73,'4'!$Y$8:$Z$69,2,0),0)</f>
        <v>120000</v>
      </c>
      <c r="AF73" s="158">
        <f>IFERROR(VLOOKUP(AD73,$K$51:$L$85,2,0),0)</f>
        <v>0</v>
      </c>
      <c r="AG73" s="159">
        <f t="shared" si="21"/>
        <v>120000</v>
      </c>
      <c r="AH73" s="160">
        <f t="shared" si="22"/>
        <v>0.23076923076923078</v>
      </c>
      <c r="AI73" s="158">
        <f t="shared" si="23"/>
        <v>156000</v>
      </c>
      <c r="AJ73" s="161">
        <f>IFERROR(AG73/H44,0)</f>
        <v>12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>낙지10미B</v>
      </c>
      <c r="AE74" s="158">
        <f>IFERROR(VLOOKUP(AD74,'4'!$Y$8:$Z$69,2,0),0)</f>
        <v>66000</v>
      </c>
      <c r="AF74" s="158">
        <f>IFERROR(VLOOKUP(AD74,$K$51:$L$85,2,0),0)</f>
        <v>0</v>
      </c>
      <c r="AG74" s="159">
        <f t="shared" si="21"/>
        <v>66000</v>
      </c>
      <c r="AH74" s="160">
        <f t="shared" si="22"/>
        <v>0.2</v>
      </c>
      <c r="AI74" s="158">
        <f t="shared" si="23"/>
        <v>82500</v>
      </c>
      <c r="AJ74" s="161">
        <f>IFERROR(AG74/H45,0)</f>
        <v>2.75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>냉)초코오징어30미</v>
      </c>
      <c r="AE75" s="158">
        <f>IFERROR(VLOOKUP(AD75,'4'!$Y$8:$Z$69,2,0),0)</f>
        <v>20400</v>
      </c>
      <c r="AF75" s="158">
        <f>IFERROR(VLOOKUP(AD75,$K$51:$L$85,2,0),0)</f>
        <v>0</v>
      </c>
      <c r="AG75" s="159">
        <f t="shared" si="21"/>
        <v>20400</v>
      </c>
      <c r="AH75" s="160">
        <f t="shared" si="22"/>
        <v>0.24444444444444444</v>
      </c>
      <c r="AI75" s="158">
        <f t="shared" si="23"/>
        <v>27000</v>
      </c>
      <c r="AJ75" s="161">
        <f>IFERROR(AG75/H46,0)</f>
        <v>0.3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489170</v>
      </c>
      <c r="AF76" s="197">
        <f>SUM(AF66:AF75)</f>
        <v>111000</v>
      </c>
      <c r="AG76" s="197">
        <f>SUM(AG66:AG75)</f>
        <v>600170</v>
      </c>
      <c r="AH76" s="198"/>
      <c r="AI76" s="197">
        <f>SUM(AI66:AI75)</f>
        <v>660422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2565500</v>
      </c>
      <c r="J86" s="264"/>
      <c r="K86" s="240"/>
      <c r="L86" s="249">
        <f>SUM(L51:L85)</f>
        <v>2565500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350" priority="10"/>
  </conditionalFormatting>
  <conditionalFormatting sqref="AE77:AF77">
    <cfRule type="cellIs" dxfId="349" priority="7" operator="lessThan">
      <formula>0</formula>
    </cfRule>
  </conditionalFormatting>
  <conditionalFormatting sqref="AG8:AG35 AG39:AG62 AG66:AG75">
    <cfRule type="cellIs" dxfId="348" priority="8" operator="lessThan">
      <formula>0</formula>
    </cfRule>
  </conditionalFormatting>
  <conditionalFormatting sqref="AH8:AH35">
    <cfRule type="cellIs" dxfId="347" priority="17" operator="equal">
      <formula>0</formula>
    </cfRule>
    <cfRule type="cellIs" dxfId="346" priority="18" operator="greaterThan">
      <formula>0.35</formula>
    </cfRule>
    <cfRule type="cellIs" dxfId="345" priority="19" operator="lessThan">
      <formula>0.25</formula>
    </cfRule>
  </conditionalFormatting>
  <conditionalFormatting sqref="AH39:AH62">
    <cfRule type="cellIs" dxfId="344" priority="14" operator="equal">
      <formula>0</formula>
    </cfRule>
    <cfRule type="cellIs" dxfId="343" priority="15" operator="greaterThan">
      <formula>0.35</formula>
    </cfRule>
    <cfRule type="cellIs" dxfId="342" priority="16" operator="lessThan">
      <formula>0.25</formula>
    </cfRule>
  </conditionalFormatting>
  <conditionalFormatting sqref="AH66:AH75">
    <cfRule type="cellIs" dxfId="341" priority="11" operator="equal">
      <formula>0</formula>
    </cfRule>
    <cfRule type="cellIs" dxfId="340" priority="12" operator="greaterThan">
      <formula>0.35</formula>
    </cfRule>
    <cfRule type="cellIs" dxfId="339" priority="13" operator="lessThan">
      <formula>0.25</formula>
    </cfRule>
  </conditionalFormatting>
  <conditionalFormatting sqref="AH4:AI5">
    <cfRule type="cellIs" dxfId="338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DropDown="1" showInputMessage="1" showErrorMessage="1" xr:uid="{EA5995AA-8242-4007-9FD7-D12C8E6426BF}">
          <x14:formula1>
            <xm:f>근무표!$AK$5:$AK$20</xm:f>
          </x14:formula1>
          <xm:sqref>B41:C46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7477-C672-4F17-B87A-C5B92ADD12CF}">
  <sheetPr>
    <pageSetUpPr fitToPage="1"/>
  </sheetPr>
  <dimension ref="A1:AV116"/>
  <sheetViews>
    <sheetView showGridLines="0" zoomScaleNormal="100" workbookViewId="0">
      <pane xSplit="3" topLeftCell="D27" activePane="topRight" state="frozen"/>
      <selection pane="topRight" activeCell="T6" sqref="T6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226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 t="s">
        <v>227</v>
      </c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3297902</v>
      </c>
      <c r="AF4" s="340"/>
      <c r="AG4" s="134" t="s">
        <v>43</v>
      </c>
      <c r="AH4" s="341">
        <f>C5-AE4-(SUM(R34:S38))</f>
        <v>-3902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3258000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0.27723746794173992</v>
      </c>
      <c r="AF5" s="335"/>
      <c r="AG5" s="141" t="s">
        <v>43</v>
      </c>
      <c r="AH5" s="336">
        <f>IFERROR(C17-AE5-((SUM(R34:S38))/C5),0)</f>
        <v>2.1977683995737796E-3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184000</v>
      </c>
      <c r="I6" s="6">
        <v>0.53</v>
      </c>
      <c r="J6" s="2">
        <f t="shared" ref="J6:J33" si="0">H6*I6</f>
        <v>97520</v>
      </c>
      <c r="K6" s="108">
        <v>255000</v>
      </c>
      <c r="L6" s="215">
        <f>IF(H6="","",H6/0.7)</f>
        <v>262857.1428571429</v>
      </c>
      <c r="M6" s="4"/>
      <c r="N6" s="146">
        <v>1</v>
      </c>
      <c r="O6" s="8" t="s">
        <v>62</v>
      </c>
      <c r="P6" s="9" t="s">
        <v>178</v>
      </c>
      <c r="Q6" s="10">
        <v>180000</v>
      </c>
      <c r="R6" s="9">
        <v>0.59</v>
      </c>
      <c r="S6" s="214">
        <f>Q6*R6</f>
        <v>106200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2165000</v>
      </c>
      <c r="D7" s="4"/>
      <c r="E7" s="150">
        <v>2</v>
      </c>
      <c r="F7" s="11" t="s">
        <v>65</v>
      </c>
      <c r="G7" s="12" t="s">
        <v>66</v>
      </c>
      <c r="H7" s="13">
        <v>30000</v>
      </c>
      <c r="I7" s="12">
        <v>2.17</v>
      </c>
      <c r="J7" s="3">
        <f t="shared" si="0"/>
        <v>65100</v>
      </c>
      <c r="K7" s="109">
        <v>40000</v>
      </c>
      <c r="L7" s="215">
        <f>IF(H7="","",H7/0.7)</f>
        <v>42857.142857142862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2.75</v>
      </c>
      <c r="S7" s="219">
        <f>Q7*R7</f>
        <v>440000</v>
      </c>
      <c r="T7" s="113">
        <v>213000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73</v>
      </c>
      <c r="G8" s="12" t="s">
        <v>74</v>
      </c>
      <c r="H8" s="13">
        <v>48000</v>
      </c>
      <c r="I8" s="12">
        <v>1.5</v>
      </c>
      <c r="J8" s="3">
        <f t="shared" si="0"/>
        <v>72000</v>
      </c>
      <c r="K8" s="109">
        <v>70000</v>
      </c>
      <c r="L8" s="215">
        <f>IF(H8="","",H8/0.7)</f>
        <v>68571.42857142858</v>
      </c>
      <c r="M8" s="4"/>
      <c r="N8" s="150">
        <v>3</v>
      </c>
      <c r="O8" s="15" t="s">
        <v>107</v>
      </c>
      <c r="P8" s="16"/>
      <c r="Q8" s="17">
        <v>50000</v>
      </c>
      <c r="R8" s="16">
        <v>2.97</v>
      </c>
      <c r="S8" s="219">
        <f>Q8*R8</f>
        <v>148500</v>
      </c>
      <c r="T8" s="114">
        <v>70000</v>
      </c>
      <c r="U8" s="215">
        <f>IF(Q8="","",Q8/0.7)</f>
        <v>71428.571428571435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97520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IFERROR(VLOOKUP(AD8,'5'!$Y$8:$Z$69,2,0),0)</f>
        <v>213439.99999999997</v>
      </c>
      <c r="AF8" s="158">
        <f>IFERROR(VLOOKUP(AD8,$K$51:$L$85,2,0),0)</f>
        <v>0</v>
      </c>
      <c r="AG8" s="159">
        <f>AE8+AF8-J6</f>
        <v>115919.99999999997</v>
      </c>
      <c r="AH8" s="160">
        <f t="shared" ref="AH8:AH35" si="7">IFERROR((K6-H6)/K6,0)</f>
        <v>0.27843137254901962</v>
      </c>
      <c r="AI8" s="158">
        <f>IFERROR(AG8/(1-AH8),0)</f>
        <v>160649.99999999997</v>
      </c>
      <c r="AJ8" s="161">
        <f>IFERROR(AG8/H6,0)</f>
        <v>0.62999999999999989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'5'!C11</f>
        <v>4815110</v>
      </c>
      <c r="D9" s="4"/>
      <c r="E9" s="150">
        <v>4</v>
      </c>
      <c r="F9" s="11" t="s">
        <v>77</v>
      </c>
      <c r="G9" s="12" t="s">
        <v>78</v>
      </c>
      <c r="H9" s="13">
        <v>28500</v>
      </c>
      <c r="I9" s="12">
        <v>0.46</v>
      </c>
      <c r="J9" s="3">
        <f t="shared" si="0"/>
        <v>13110</v>
      </c>
      <c r="K9" s="109">
        <v>38000</v>
      </c>
      <c r="L9" s="215">
        <f>IF(H9="","",H9/0.7)</f>
        <v>40714.285714285717</v>
      </c>
      <c r="M9" s="4"/>
      <c r="N9" s="150">
        <v>4</v>
      </c>
      <c r="O9" s="15" t="s">
        <v>154</v>
      </c>
      <c r="P9" s="16" t="s">
        <v>208</v>
      </c>
      <c r="Q9" s="17">
        <v>125000</v>
      </c>
      <c r="R9" s="16">
        <v>1.41</v>
      </c>
      <c r="S9" s="219">
        <f>Q9*R9</f>
        <v>176250</v>
      </c>
      <c r="T9" s="115">
        <v>168000</v>
      </c>
      <c r="U9" s="215">
        <f>IF(Q9="","",Q9/0.7)</f>
        <v>178571.42857142858</v>
      </c>
      <c r="V9" s="127"/>
      <c r="W9" s="151"/>
      <c r="X9" s="152">
        <v>2</v>
      </c>
      <c r="Y9" s="152" t="str">
        <f t="shared" si="4"/>
        <v>냉)꽃게숫200-300</v>
      </c>
      <c r="Z9" s="155">
        <f t="shared" si="5"/>
        <v>65100</v>
      </c>
      <c r="AA9" s="152"/>
      <c r="AB9" s="153"/>
      <c r="AC9" s="150">
        <v>2</v>
      </c>
      <c r="AD9" s="157" t="str">
        <f t="shared" si="6"/>
        <v>냉)꽃게숫200-300</v>
      </c>
      <c r="AE9" s="158">
        <f>IFERROR(VLOOKUP(AD9,'5'!$Y$8:$Z$69,2,0),0)</f>
        <v>65100</v>
      </c>
      <c r="AF9" s="158">
        <f>IFERROR(VLOOKUP(AD9,$K$51:$L$85,2,0),0)</f>
        <v>0</v>
      </c>
      <c r="AG9" s="159">
        <f>AE9+AF9-J7</f>
        <v>0</v>
      </c>
      <c r="AH9" s="160">
        <f t="shared" si="7"/>
        <v>0.25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4.2699999999999996</v>
      </c>
      <c r="J10" s="3">
        <f t="shared" si="0"/>
        <v>576450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87</v>
      </c>
      <c r="P10" s="16"/>
      <c r="Q10" s="17">
        <v>30000</v>
      </c>
      <c r="R10" s="16">
        <v>0.4</v>
      </c>
      <c r="S10" s="220">
        <f>Q10*R10</f>
        <v>12000</v>
      </c>
      <c r="T10" s="117">
        <v>40000</v>
      </c>
      <c r="U10" s="215">
        <f>IF(Q10="","",Q10/0.7)</f>
        <v>42857.142857142862</v>
      </c>
      <c r="V10" s="127"/>
      <c r="W10" s="151"/>
      <c r="X10" s="152">
        <v>3</v>
      </c>
      <c r="Y10" s="152" t="str">
        <f t="shared" si="4"/>
        <v>냉)낙지150-200</v>
      </c>
      <c r="Z10" s="155">
        <f t="shared" si="5"/>
        <v>72000</v>
      </c>
      <c r="AA10" s="152"/>
      <c r="AB10" s="153"/>
      <c r="AC10" s="150">
        <v>3</v>
      </c>
      <c r="AD10" s="157" t="str">
        <f t="shared" si="6"/>
        <v>냉)낙지150-200</v>
      </c>
      <c r="AE10" s="158">
        <f>IFERROR(VLOOKUP(AD10,'5'!$Y$8:$Z$69,2,0),0)</f>
        <v>72000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0.31428571428571428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4596510</v>
      </c>
      <c r="D11" s="4"/>
      <c r="E11" s="150">
        <v>6</v>
      </c>
      <c r="F11" s="11" t="s">
        <v>88</v>
      </c>
      <c r="G11" s="12" t="s">
        <v>89</v>
      </c>
      <c r="H11" s="13">
        <v>29000</v>
      </c>
      <c r="I11" s="12">
        <v>2.12</v>
      </c>
      <c r="J11" s="3">
        <f t="shared" si="0"/>
        <v>61480</v>
      </c>
      <c r="K11" s="109">
        <v>40000</v>
      </c>
      <c r="L11" s="215">
        <f>IF(H11="","",H11/0.7)</f>
        <v>41428.571428571435</v>
      </c>
      <c r="M11" s="4"/>
      <c r="N11" s="150">
        <v>6</v>
      </c>
      <c r="O11" s="15" t="s">
        <v>209</v>
      </c>
      <c r="P11" s="16" t="s">
        <v>210</v>
      </c>
      <c r="Q11" s="17">
        <v>35000</v>
      </c>
      <c r="R11" s="16">
        <v>0.6</v>
      </c>
      <c r="S11" s="220">
        <f>Q11*R11</f>
        <v>21000</v>
      </c>
      <c r="T11" s="109">
        <v>50000</v>
      </c>
      <c r="U11" s="215">
        <f>IF(Q11="","",Q11/0.7)</f>
        <v>50000</v>
      </c>
      <c r="V11" s="127"/>
      <c r="W11" s="151"/>
      <c r="X11" s="152">
        <v>4</v>
      </c>
      <c r="Y11" s="152" t="str">
        <f t="shared" si="4"/>
        <v>냉)동태포15팩</v>
      </c>
      <c r="Z11" s="155">
        <f t="shared" si="5"/>
        <v>13110</v>
      </c>
      <c r="AA11" s="152"/>
      <c r="AB11" s="153"/>
      <c r="AC11" s="150">
        <v>4</v>
      </c>
      <c r="AD11" s="157" t="str">
        <f t="shared" si="6"/>
        <v>냉)동태포15팩</v>
      </c>
      <c r="AE11" s="158">
        <f>IFERROR(VLOOKUP(AD11,'5'!$Y$8:$Z$69,2,0),0)</f>
        <v>13110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0.25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93</v>
      </c>
      <c r="G12" s="12" t="s">
        <v>94</v>
      </c>
      <c r="H12" s="13">
        <v>70000</v>
      </c>
      <c r="I12" s="12">
        <v>3</v>
      </c>
      <c r="J12" s="3">
        <f t="shared" si="0"/>
        <v>210000</v>
      </c>
      <c r="K12" s="109">
        <v>100000</v>
      </c>
      <c r="L12" s="215">
        <f>IF(H12="","",H12/0.7)</f>
        <v>100000</v>
      </c>
      <c r="M12" s="4"/>
      <c r="N12" s="150">
        <v>7</v>
      </c>
      <c r="O12" s="15" t="s">
        <v>212</v>
      </c>
      <c r="P12" s="16"/>
      <c r="Q12" s="17">
        <v>21000</v>
      </c>
      <c r="R12" s="12">
        <v>2.6</v>
      </c>
      <c r="S12" s="220">
        <f>Q12*R12</f>
        <v>54600</v>
      </c>
      <c r="T12" s="109">
        <v>38000</v>
      </c>
      <c r="U12" s="215">
        <f>IF(Q12="","",Q12/0.7)</f>
        <v>30000.000000000004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576450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IFERROR(VLOOKUP(AD12,'5'!$Y$8:$Z$69,2,0),0)</f>
        <v>649350</v>
      </c>
      <c r="AF12" s="158">
        <f>IFERROR(VLOOKUP(AD12,$K$51:$L$85,2,0),0)</f>
        <v>0</v>
      </c>
      <c r="AG12" s="159">
        <f>AE12+AF12-J10</f>
        <v>72900</v>
      </c>
      <c r="AH12" s="160">
        <f t="shared" si="7"/>
        <v>0.27807486631016043</v>
      </c>
      <c r="AI12" s="158">
        <f t="shared" si="8"/>
        <v>100980</v>
      </c>
      <c r="AJ12" s="161">
        <f>IFERROR(AG12/H10,0)</f>
        <v>0.54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2383600</v>
      </c>
      <c r="D13" s="4"/>
      <c r="E13" s="150">
        <v>8</v>
      </c>
      <c r="F13" s="11" t="s">
        <v>96</v>
      </c>
      <c r="G13" s="12" t="s">
        <v>97</v>
      </c>
      <c r="H13" s="13">
        <v>35000</v>
      </c>
      <c r="I13" s="12">
        <v>2</v>
      </c>
      <c r="J13" s="3">
        <f t="shared" si="0"/>
        <v>70000</v>
      </c>
      <c r="K13" s="109">
        <v>49000</v>
      </c>
      <c r="L13" s="215">
        <f>IF(H13="","",H13/0.7)</f>
        <v>50000</v>
      </c>
      <c r="M13" s="4"/>
      <c r="N13" s="150">
        <v>8</v>
      </c>
      <c r="O13" s="15" t="s">
        <v>83</v>
      </c>
      <c r="P13" s="16" t="s">
        <v>228</v>
      </c>
      <c r="Q13" s="17">
        <v>180000</v>
      </c>
      <c r="R13" s="16">
        <v>1.25</v>
      </c>
      <c r="S13" s="220">
        <f>Q13*R13</f>
        <v>225000</v>
      </c>
      <c r="T13" s="109">
        <v>250000</v>
      </c>
      <c r="U13" s="215">
        <f>IF(Q13="","",Q13/0.7)</f>
        <v>257142.85714285716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61480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IFERROR(VLOOKUP(AD13,'5'!$Y$8:$Z$69,2,0),0)</f>
        <v>292030</v>
      </c>
      <c r="AF13" s="158">
        <f>IFERROR(VLOOKUP(AD13,$K$51:$L$85,2,0),0)</f>
        <v>0</v>
      </c>
      <c r="AG13" s="159">
        <f>AE13+AF13-J11</f>
        <v>230550</v>
      </c>
      <c r="AH13" s="160">
        <f t="shared" si="7"/>
        <v>0.27500000000000002</v>
      </c>
      <c r="AI13" s="158">
        <f t="shared" si="8"/>
        <v>318000</v>
      </c>
      <c r="AJ13" s="161">
        <f>IFERROR(AG13/H11,0)</f>
        <v>7.95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100</v>
      </c>
      <c r="G14" s="12" t="s">
        <v>101</v>
      </c>
      <c r="H14" s="13">
        <v>184000</v>
      </c>
      <c r="I14" s="12">
        <v>2.6</v>
      </c>
      <c r="J14" s="3">
        <f t="shared" si="0"/>
        <v>478400</v>
      </c>
      <c r="K14" s="109">
        <v>253000</v>
      </c>
      <c r="L14" s="215">
        <f>IF(H14="","",H14/0.7)</f>
        <v>262857.1428571429</v>
      </c>
      <c r="M14" s="4"/>
      <c r="N14" s="150">
        <v>9</v>
      </c>
      <c r="O14" s="15" t="s">
        <v>104</v>
      </c>
      <c r="P14" s="16" t="s">
        <v>229</v>
      </c>
      <c r="Q14" s="17">
        <v>28000</v>
      </c>
      <c r="R14" s="12">
        <v>1.66</v>
      </c>
      <c r="S14" s="220">
        <f>Q14*R14</f>
        <v>46480</v>
      </c>
      <c r="T14" s="109">
        <v>38800</v>
      </c>
      <c r="U14" s="215">
        <f>IF(Q14="","",Q14/0.7)</f>
        <v>40000</v>
      </c>
      <c r="V14" s="127"/>
      <c r="W14" s="151"/>
      <c r="X14" s="152">
        <v>7</v>
      </c>
      <c r="Y14" s="152" t="str">
        <f t="shared" si="4"/>
        <v>냉)쭈꾸미100-150</v>
      </c>
      <c r="Z14" s="155">
        <f t="shared" si="5"/>
        <v>210000</v>
      </c>
      <c r="AA14" s="152"/>
      <c r="AB14" s="153"/>
      <c r="AC14" s="150">
        <v>7</v>
      </c>
      <c r="AD14" s="157" t="str">
        <f t="shared" si="6"/>
        <v>냉)쭈꾸미100-150</v>
      </c>
      <c r="AE14" s="158">
        <f>IFERROR(VLOOKUP(AD14,'5'!$Y$8:$Z$69,2,0),0)</f>
        <v>210000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0.3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874400</v>
      </c>
      <c r="D15" s="4"/>
      <c r="E15" s="150">
        <v>10</v>
      </c>
      <c r="F15" s="11" t="s">
        <v>103</v>
      </c>
      <c r="G15" s="106"/>
      <c r="H15" s="13">
        <v>46000</v>
      </c>
      <c r="I15" s="12">
        <v>2.2799999999999998</v>
      </c>
      <c r="J15" s="3">
        <f t="shared" si="0"/>
        <v>104879.99999999999</v>
      </c>
      <c r="K15" s="109">
        <v>65000</v>
      </c>
      <c r="L15" s="215">
        <f>IF(H15="","",H15/0.7)</f>
        <v>65714.285714285725</v>
      </c>
      <c r="M15" s="4"/>
      <c r="N15" s="150">
        <v>10</v>
      </c>
      <c r="O15" s="15" t="s">
        <v>156</v>
      </c>
      <c r="P15" s="16"/>
      <c r="Q15" s="17">
        <v>54000</v>
      </c>
      <c r="R15" s="16">
        <v>0.22</v>
      </c>
      <c r="S15" s="220">
        <f>Q15*R15</f>
        <v>11880</v>
      </c>
      <c r="T15" s="109">
        <v>77000</v>
      </c>
      <c r="U15" s="215">
        <f>IF(Q15="","",Q15/0.7)</f>
        <v>77142.857142857145</v>
      </c>
      <c r="V15" s="127"/>
      <c r="W15" s="151"/>
      <c r="X15" s="152">
        <v>8</v>
      </c>
      <c r="Y15" s="152" t="str">
        <f t="shared" si="4"/>
        <v>냉)부세150-200A</v>
      </c>
      <c r="Z15" s="155">
        <f t="shared" si="5"/>
        <v>70000</v>
      </c>
      <c r="AA15" s="152"/>
      <c r="AB15" s="153"/>
      <c r="AC15" s="150">
        <v>8</v>
      </c>
      <c r="AD15" s="157" t="str">
        <f t="shared" si="6"/>
        <v>냉)부세150-200A</v>
      </c>
      <c r="AE15" s="158">
        <f>IFERROR(VLOOKUP(AD15,'5'!$Y$8:$Z$69,2,0),0)</f>
        <v>70000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0.2857142857142857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60</v>
      </c>
      <c r="G16" s="12" t="s">
        <v>106</v>
      </c>
      <c r="H16" s="13">
        <v>194000</v>
      </c>
      <c r="I16" s="12">
        <v>0.4</v>
      </c>
      <c r="J16" s="3">
        <f t="shared" si="0"/>
        <v>77600</v>
      </c>
      <c r="K16" s="109">
        <v>269000</v>
      </c>
      <c r="L16" s="215">
        <f>IF(H16="","",H16/0.7)</f>
        <v>277142.85714285716</v>
      </c>
      <c r="M16" s="4"/>
      <c r="N16" s="150">
        <v>11</v>
      </c>
      <c r="O16" s="15" t="s">
        <v>230</v>
      </c>
      <c r="P16" s="16"/>
      <c r="Q16" s="17">
        <v>12500</v>
      </c>
      <c r="R16" s="16">
        <v>8.4</v>
      </c>
      <c r="S16" s="220">
        <f>Q16*R16</f>
        <v>105000</v>
      </c>
      <c r="T16" s="109">
        <v>18000</v>
      </c>
      <c r="U16" s="215">
        <f>IF(Q16="","",Q16/0.7)</f>
        <v>17857.142857142859</v>
      </c>
      <c r="V16" s="127"/>
      <c r="W16" s="151"/>
      <c r="X16" s="152">
        <v>9</v>
      </c>
      <c r="Y16" s="152" t="str">
        <f t="shared" si="4"/>
        <v>냉)흰다리새우20-30</v>
      </c>
      <c r="Z16" s="155">
        <f t="shared" si="5"/>
        <v>478400</v>
      </c>
      <c r="AA16" s="152"/>
      <c r="AB16" s="153"/>
      <c r="AC16" s="150">
        <v>9</v>
      </c>
      <c r="AD16" s="157" t="str">
        <f t="shared" si="6"/>
        <v>냉)흰다리새우20-30</v>
      </c>
      <c r="AE16" s="158">
        <f>IFERROR(VLOOKUP(AD16,'5'!$Y$8:$Z$69,2,0),0)</f>
        <v>557520</v>
      </c>
      <c r="AF16" s="158">
        <f>IFERROR(VLOOKUP(AD16,$K$51:$L$85,2,0),0)</f>
        <v>0</v>
      </c>
      <c r="AG16" s="159">
        <f>AE16+AF16-J14</f>
        <v>79120</v>
      </c>
      <c r="AH16" s="160">
        <f t="shared" si="7"/>
        <v>0.27272727272727271</v>
      </c>
      <c r="AI16" s="158">
        <f t="shared" si="8"/>
        <v>108790</v>
      </c>
      <c r="AJ16" s="161">
        <f>IFERROR(AG16/H14,0)</f>
        <v>0.43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0.26838551258440763</v>
      </c>
      <c r="D17" s="4"/>
      <c r="E17" s="150">
        <v>12</v>
      </c>
      <c r="F17" s="11" t="s">
        <v>108</v>
      </c>
      <c r="G17" s="12" t="s">
        <v>109</v>
      </c>
      <c r="H17" s="13">
        <v>33000</v>
      </c>
      <c r="I17" s="12">
        <v>2</v>
      </c>
      <c r="J17" s="3">
        <f t="shared" si="0"/>
        <v>66000</v>
      </c>
      <c r="K17" s="109">
        <v>45000</v>
      </c>
      <c r="L17" s="215">
        <f>IF(H17="","",H17/0.7)</f>
        <v>47142.857142857145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냉)꽁치</v>
      </c>
      <c r="Z17" s="155">
        <f t="shared" si="5"/>
        <v>104879.99999999999</v>
      </c>
      <c r="AA17" s="152"/>
      <c r="AB17" s="153"/>
      <c r="AC17" s="150">
        <v>10</v>
      </c>
      <c r="AD17" s="157" t="str">
        <f t="shared" si="6"/>
        <v>냉)꽁치</v>
      </c>
      <c r="AE17" s="158">
        <f>IFERROR(VLOOKUP(AD17,'5'!$Y$8:$Z$69,2,0),0)</f>
        <v>51520.000000000007</v>
      </c>
      <c r="AF17" s="158">
        <f>IFERROR(VLOOKUP(AD17,$K$51:$L$85,2,0),0)</f>
        <v>92000</v>
      </c>
      <c r="AG17" s="159">
        <f>AE17+AF17-J15</f>
        <v>38640.000000000015</v>
      </c>
      <c r="AH17" s="160">
        <f t="shared" si="7"/>
        <v>0.29230769230769232</v>
      </c>
      <c r="AI17" s="158">
        <f t="shared" si="8"/>
        <v>54600.000000000029</v>
      </c>
      <c r="AJ17" s="161">
        <f>IFERROR(AG17/H15,0)</f>
        <v>0.8400000000000003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115</v>
      </c>
      <c r="G18" s="12" t="s">
        <v>116</v>
      </c>
      <c r="H18" s="13">
        <v>86000</v>
      </c>
      <c r="I18" s="12">
        <v>2.35</v>
      </c>
      <c r="J18" s="3">
        <f t="shared" si="0"/>
        <v>202100</v>
      </c>
      <c r="K18" s="109">
        <v>120000</v>
      </c>
      <c r="L18" s="215">
        <f>IF(H18="","",H18/0.7)</f>
        <v>122857.14285714287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냉)포크오징어M</v>
      </c>
      <c r="Z18" s="155">
        <f t="shared" si="5"/>
        <v>77600</v>
      </c>
      <c r="AA18" s="152"/>
      <c r="AB18" s="153"/>
      <c r="AC18" s="150">
        <v>11</v>
      </c>
      <c r="AD18" s="157" t="str">
        <f t="shared" si="6"/>
        <v>냉)포크오징어M</v>
      </c>
      <c r="AE18" s="158">
        <f>IFERROR(VLOOKUP(AD18,'5'!$Y$8:$Z$69,2,0),0)</f>
        <v>137740</v>
      </c>
      <c r="AF18" s="158">
        <f>IFERROR(VLOOKUP(AD18,$K$51:$L$85,2,0),0)</f>
        <v>0</v>
      </c>
      <c r="AG18" s="159">
        <f>AE18+AF18-J16</f>
        <v>60140</v>
      </c>
      <c r="AH18" s="160">
        <f t="shared" si="7"/>
        <v>0.27881040892193309</v>
      </c>
      <c r="AI18" s="158">
        <f t="shared" si="8"/>
        <v>83390</v>
      </c>
      <c r="AJ18" s="161">
        <f>IFERROR(AG18/H16,0)</f>
        <v>0.31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789400</v>
      </c>
      <c r="D19" s="4"/>
      <c r="E19" s="150">
        <v>14</v>
      </c>
      <c r="F19" s="11" t="s">
        <v>85</v>
      </c>
      <c r="G19" s="12" t="s">
        <v>201</v>
      </c>
      <c r="H19" s="13">
        <v>68000</v>
      </c>
      <c r="I19" s="12">
        <v>1.62</v>
      </c>
      <c r="J19" s="3">
        <f t="shared" si="0"/>
        <v>110160</v>
      </c>
      <c r="K19" s="109">
        <v>95000</v>
      </c>
      <c r="L19" s="215">
        <f>IF(H19="","",H19/0.7)</f>
        <v>97142.857142857145</v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냉)갈치200-300</v>
      </c>
      <c r="Z19" s="155">
        <f t="shared" si="5"/>
        <v>66000</v>
      </c>
      <c r="AA19" s="152"/>
      <c r="AB19" s="153"/>
      <c r="AC19" s="150">
        <v>12</v>
      </c>
      <c r="AD19" s="157" t="str">
        <f t="shared" si="6"/>
        <v>냉)갈치200-300</v>
      </c>
      <c r="AE19" s="158">
        <f>IFERROR(VLOOKUP(AD19,'5'!$Y$8:$Z$69,2,0),0)</f>
        <v>66000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0.26666666666666666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 t="s">
        <v>60</v>
      </c>
      <c r="G20" s="12" t="s">
        <v>213</v>
      </c>
      <c r="H20" s="13">
        <v>200000</v>
      </c>
      <c r="I20" s="12">
        <v>1</v>
      </c>
      <c r="J20" s="3">
        <f t="shared" si="0"/>
        <v>200000</v>
      </c>
      <c r="K20" s="109">
        <v>280000</v>
      </c>
      <c r="L20" s="215">
        <f>IF(H20="","",H20/0.7)</f>
        <v>285714.28571428574</v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냉)임연수2L</v>
      </c>
      <c r="Z20" s="155">
        <f t="shared" si="5"/>
        <v>202100</v>
      </c>
      <c r="AA20" s="152"/>
      <c r="AB20" s="153"/>
      <c r="AC20" s="150">
        <v>13</v>
      </c>
      <c r="AD20" s="157" t="str">
        <f t="shared" si="6"/>
        <v>냉)임연수2L</v>
      </c>
      <c r="AE20" s="158">
        <f>IFERROR(VLOOKUP(AD20,'5'!$Y$8:$Z$69,2,0),0)</f>
        <v>90300</v>
      </c>
      <c r="AF20" s="158">
        <f>IFERROR(VLOOKUP(AD20,$K$51:$L$85,2,0),0)</f>
        <v>172000</v>
      </c>
      <c r="AG20" s="159">
        <f>AE20+AF20-J18</f>
        <v>60200</v>
      </c>
      <c r="AH20" s="160">
        <f t="shared" si="7"/>
        <v>0.28333333333333333</v>
      </c>
      <c r="AI20" s="158">
        <f t="shared" si="8"/>
        <v>84000</v>
      </c>
      <c r="AJ20" s="161">
        <f>IFERROR(AG20/H18,0)</f>
        <v>0.7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 t="s">
        <v>77</v>
      </c>
      <c r="G21" s="12" t="s">
        <v>231</v>
      </c>
      <c r="H21" s="13">
        <v>29500</v>
      </c>
      <c r="I21" s="12">
        <v>2</v>
      </c>
      <c r="J21" s="3">
        <f t="shared" si="0"/>
        <v>59000</v>
      </c>
      <c r="K21" s="109">
        <v>42000</v>
      </c>
      <c r="L21" s="215">
        <f>IF(H21="","",H21/0.7)</f>
        <v>42142.857142857145</v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>냉)자반고등어8손</v>
      </c>
      <c r="Z21" s="155">
        <f t="shared" si="5"/>
        <v>110160</v>
      </c>
      <c r="AA21" s="152"/>
      <c r="AB21" s="153"/>
      <c r="AC21" s="150">
        <v>14</v>
      </c>
      <c r="AD21" s="157" t="str">
        <f t="shared" si="6"/>
        <v>냉)자반고등어8손</v>
      </c>
      <c r="AE21" s="158">
        <f>IFERROR(VLOOKUP(AD21,'5'!$Y$8:$Z$69,2,0),0)</f>
        <v>51000</v>
      </c>
      <c r="AF21" s="158">
        <f>IFERROR(VLOOKUP(AD21,$K$51:$L$85,2,0),0)</f>
        <v>136000</v>
      </c>
      <c r="AG21" s="159">
        <f>AE21+AF21-J19</f>
        <v>76840</v>
      </c>
      <c r="AH21" s="160">
        <f t="shared" si="7"/>
        <v>0.28421052631578947</v>
      </c>
      <c r="AI21" s="158">
        <f t="shared" si="8"/>
        <v>107350</v>
      </c>
      <c r="AJ21" s="161">
        <f>IFERROR(AG21/H19,0)</f>
        <v>1.1299999999999999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1317000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>냉)포크오징어MA</v>
      </c>
      <c r="Z22" s="155">
        <f t="shared" si="5"/>
        <v>200000</v>
      </c>
      <c r="AA22" s="152"/>
      <c r="AB22" s="153"/>
      <c r="AC22" s="150">
        <v>15</v>
      </c>
      <c r="AD22" s="157" t="str">
        <f t="shared" si="6"/>
        <v>냉)포크오징어MA</v>
      </c>
      <c r="AE22" s="158">
        <f>IFERROR(VLOOKUP(AD22,'5'!$Y$8:$Z$69,2,0),0)</f>
        <v>200000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0.2857142857142857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1856000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>냉)동태포15팩A</v>
      </c>
      <c r="Z23" s="155">
        <f t="shared" si="5"/>
        <v>59000</v>
      </c>
      <c r="AA23" s="152"/>
      <c r="AB23" s="153"/>
      <c r="AC23" s="150">
        <v>16</v>
      </c>
      <c r="AD23" s="157" t="str">
        <f t="shared" si="6"/>
        <v>냉)동태포15팩A</v>
      </c>
      <c r="AE23" s="158">
        <f>IFERROR(VLOOKUP(AD23,'5'!$Y$8:$Z$69,2,0),0)</f>
        <v>0</v>
      </c>
      <c r="AF23" s="158">
        <f>IFERROR(VLOOKUP(AD23,$K$51:$L$85,2,0),0)</f>
        <v>59000</v>
      </c>
      <c r="AG23" s="159">
        <f>AE23+AF23-J21</f>
        <v>0</v>
      </c>
      <c r="AH23" s="160">
        <f t="shared" si="7"/>
        <v>0.29761904761904762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IFERROR(VLOOKUP(AD24,'5'!$Y$8:$Z$69,2,0),0)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IFERROR(VLOOKUP(AD25,'5'!$Y$8:$Z$69,2,0),0)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 t="s">
        <v>65</v>
      </c>
      <c r="P26" s="16" t="s">
        <v>159</v>
      </c>
      <c r="Q26" s="17">
        <v>9500</v>
      </c>
      <c r="R26" s="12">
        <v>8</v>
      </c>
      <c r="S26" s="220">
        <f>Q26*R26</f>
        <v>76000</v>
      </c>
      <c r="T26" s="109">
        <v>14000</v>
      </c>
      <c r="U26" s="215">
        <f>IF(Q26="","",Q26/0.7)</f>
        <v>13571.428571428572</v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IFERROR(VLOOKUP(AD26,'5'!$Y$8:$Z$69,2,0),0)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9.1999999999999993</v>
      </c>
      <c r="S27" s="220">
        <f>Q27*R27</f>
        <v>151800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IFERROR(VLOOKUP(AD27,'5'!$Y$8:$Z$69,2,0),0)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IFERROR(VLOOKUP(AD28,'5'!$Y$8:$Z$69,2,0),0)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0.8</v>
      </c>
      <c r="S29" s="220">
        <f>Q29*R29</f>
        <v>144000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IFERROR(VLOOKUP(AD29,'5'!$Y$8:$Z$69,2,0),0)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2132710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IFERROR(VLOOKUP(AD30,'5'!$Y$8:$Z$69,2,0),0)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IFERROR(VLOOKUP(AD31,'5'!$Y$8:$Z$69,2,0),0)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IFERROR(VLOOKUP(AD32,'5'!$Y$8:$Z$69,2,0),0)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IFERROR(VLOOKUP(AD33,'5'!$Y$8:$Z$69,2,0),0)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2463800</v>
      </c>
      <c r="K34" s="321"/>
      <c r="L34" s="4"/>
      <c r="M34" s="4"/>
      <c r="N34" s="175">
        <v>1</v>
      </c>
      <c r="O34" s="9" t="s">
        <v>117</v>
      </c>
      <c r="P34" s="9"/>
      <c r="Q34" s="9" t="s">
        <v>163</v>
      </c>
      <c r="R34" s="324">
        <v>-15000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IFERROR(VLOOKUP(AD34,'5'!$Y$8:$Z$69,2,0),0)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232</v>
      </c>
      <c r="R35" s="298">
        <v>-21000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IFERROR(VLOOKUP(AD35,'5'!$Y$8:$Z$69,2,0),0)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85000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전복13미</v>
      </c>
      <c r="Z36" s="155">
        <f>S6</f>
        <v>106200</v>
      </c>
      <c r="AA36" s="152"/>
      <c r="AB36" s="153"/>
      <c r="AC36" s="308" t="s">
        <v>33</v>
      </c>
      <c r="AD36" s="309"/>
      <c r="AE36" s="179">
        <f>SUM(AE8:AE35)</f>
        <v>2739110</v>
      </c>
      <c r="AF36" s="179">
        <f>SUM(AF8:AF35)</f>
        <v>459000</v>
      </c>
      <c r="AG36" s="179">
        <f>SUM(AG8:AG35)</f>
        <v>734310</v>
      </c>
      <c r="AH36" s="180"/>
      <c r="AI36" s="179">
        <f>SUM(AI8:AI35)</f>
        <v>1017760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233</v>
      </c>
      <c r="G37" s="75"/>
      <c r="H37" s="76">
        <v>48000</v>
      </c>
      <c r="I37" s="296">
        <v>50000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440000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117</v>
      </c>
      <c r="G38" s="12"/>
      <c r="H38" s="13">
        <v>21000</v>
      </c>
      <c r="I38" s="270">
        <v>30000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생합</v>
      </c>
      <c r="Z38" s="155">
        <f t="shared" si="11"/>
        <v>148500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90</v>
      </c>
      <c r="G39" s="12" t="s">
        <v>159</v>
      </c>
      <c r="H39" s="13">
        <v>10500</v>
      </c>
      <c r="I39" s="270">
        <v>15000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삼치3단</v>
      </c>
      <c r="Z39" s="155">
        <f t="shared" si="11"/>
        <v>176250</v>
      </c>
      <c r="AA39" s="152"/>
      <c r="AB39" s="153"/>
      <c r="AC39" s="156">
        <v>1</v>
      </c>
      <c r="AD39" s="157" t="str">
        <f t="shared" ref="AD39:AD62" si="12">O6&amp;P6</f>
        <v>전복13미</v>
      </c>
      <c r="AE39" s="158">
        <f>IFERROR(VLOOKUP(AD39,'5'!$Y$8:$Z$69,2,0),0)</f>
        <v>217800</v>
      </c>
      <c r="AF39" s="158">
        <f>IFERROR(VLOOKUP(AD39,$K$51:$L$85,2,0),0)</f>
        <v>0</v>
      </c>
      <c r="AG39" s="159">
        <f>AE39+AF39-S6</f>
        <v>111600</v>
      </c>
      <c r="AH39" s="160">
        <f>IFERROR((T6-Q6)/T6,0)</f>
        <v>0.28000000000000003</v>
      </c>
      <c r="AI39" s="158">
        <f>IFERROR(AG39/(1-AH39),0)</f>
        <v>155000</v>
      </c>
      <c r="AJ39" s="161">
        <f>IFERROR(AG39/Q6,0)</f>
        <v>0.62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211</v>
      </c>
      <c r="G40" s="12"/>
      <c r="H40" s="13">
        <v>120000</v>
      </c>
      <c r="I40" s="270">
        <v>164000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도미</v>
      </c>
      <c r="Z40" s="155">
        <f t="shared" si="11"/>
        <v>12000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IFERROR(VLOOKUP(AD40,'5'!$Y$8:$Z$69,2,0),0)</f>
        <v>320000</v>
      </c>
      <c r="AF40" s="158">
        <f>IFERROR(VLOOKUP(AD40,$K$51:$L$85,2,0),0)</f>
        <v>320000</v>
      </c>
      <c r="AG40" s="159">
        <f>AE40+AF40-S7</f>
        <v>200000</v>
      </c>
      <c r="AH40" s="160">
        <f t="shared" ref="AH40:AH62" si="13">IFERROR((T7-Q7)/T7,0)</f>
        <v>0.24882629107981222</v>
      </c>
      <c r="AI40" s="158">
        <f t="shared" ref="AI40:AI62" si="14">IFERROR(AG40/(1-AH40),0)</f>
        <v>266250</v>
      </c>
      <c r="AJ40" s="161">
        <f>IFERROR(AG40/Q7,0)</f>
        <v>1.25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 t="s">
        <v>234</v>
      </c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가자미적가자미</v>
      </c>
      <c r="Z41" s="155">
        <f t="shared" si="11"/>
        <v>21000</v>
      </c>
      <c r="AA41" s="152"/>
      <c r="AB41" s="153"/>
      <c r="AC41" s="150">
        <v>3</v>
      </c>
      <c r="AD41" s="157" t="str">
        <f t="shared" si="12"/>
        <v>생합</v>
      </c>
      <c r="AE41" s="158">
        <f>IFERROR(VLOOKUP(AD41,'5'!$Y$8:$Z$69,2,0),0)</f>
        <v>265000</v>
      </c>
      <c r="AF41" s="158">
        <f>IFERROR(VLOOKUP(AD41,$K$51:$L$85,2,0),0)</f>
        <v>0</v>
      </c>
      <c r="AG41" s="159">
        <f>AE41+AF41-S8</f>
        <v>116500</v>
      </c>
      <c r="AH41" s="160">
        <f t="shared" si="13"/>
        <v>0.2857142857142857</v>
      </c>
      <c r="AI41" s="158">
        <f t="shared" si="14"/>
        <v>163100</v>
      </c>
      <c r="AJ41" s="161">
        <f>IFERROR(AG41/Q8,0)</f>
        <v>2.33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사문어</v>
      </c>
      <c r="Z42" s="155">
        <f t="shared" si="11"/>
        <v>54600</v>
      </c>
      <c r="AA42" s="152"/>
      <c r="AB42" s="153"/>
      <c r="AC42" s="150">
        <v>4</v>
      </c>
      <c r="AD42" s="157" t="str">
        <f t="shared" si="12"/>
        <v>삼치3단</v>
      </c>
      <c r="AE42" s="158">
        <f>IFERROR(VLOOKUP(AD42,'5'!$Y$8:$Z$69,2,0),0)</f>
        <v>140000</v>
      </c>
      <c r="AF42" s="158">
        <f>IFERROR(VLOOKUP(AD42,$K$51:$L$85,2,0),0)</f>
        <v>125000</v>
      </c>
      <c r="AG42" s="159">
        <f>AE42+AF42-S9</f>
        <v>88750</v>
      </c>
      <c r="AH42" s="160">
        <f t="shared" si="13"/>
        <v>0.25595238095238093</v>
      </c>
      <c r="AI42" s="158">
        <f t="shared" si="14"/>
        <v>119280</v>
      </c>
      <c r="AJ42" s="161">
        <f>IFERROR(AG42/Q9,0)</f>
        <v>0.71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제주갈치31-35미</v>
      </c>
      <c r="Z43" s="155">
        <f t="shared" si="11"/>
        <v>225000</v>
      </c>
      <c r="AA43" s="152"/>
      <c r="AB43" s="153"/>
      <c r="AC43" s="150">
        <v>5</v>
      </c>
      <c r="AD43" s="157" t="str">
        <f t="shared" si="12"/>
        <v>도미</v>
      </c>
      <c r="AE43" s="158">
        <f>IFERROR(VLOOKUP(AD43,'5'!$Y$8:$Z$69,2,0),0)</f>
        <v>18000</v>
      </c>
      <c r="AF43" s="158">
        <f>IFERROR(VLOOKUP(AD43,$K$51:$L$85,2,0),0)</f>
        <v>0</v>
      </c>
      <c r="AG43" s="159">
        <f>AE43+AF43-S10</f>
        <v>6000</v>
      </c>
      <c r="AH43" s="160">
        <f t="shared" si="13"/>
        <v>0.25</v>
      </c>
      <c r="AI43" s="158">
        <f t="shared" si="14"/>
        <v>8000</v>
      </c>
      <c r="AJ43" s="161">
        <f>IFERROR(AG43/Q10,0)</f>
        <v>0.2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대구3미</v>
      </c>
      <c r="Z44" s="155">
        <f t="shared" si="11"/>
        <v>46480</v>
      </c>
      <c r="AA44" s="152"/>
      <c r="AB44" s="153"/>
      <c r="AC44" s="150">
        <v>6</v>
      </c>
      <c r="AD44" s="157" t="str">
        <f t="shared" si="12"/>
        <v>가자미적가자미</v>
      </c>
      <c r="AE44" s="158">
        <f>IFERROR(VLOOKUP(AD44,'5'!$Y$8:$Z$69,2,0),0)</f>
        <v>63000</v>
      </c>
      <c r="AF44" s="158">
        <f>IFERROR(VLOOKUP(AD44,$K$51:$L$85,2,0),0)</f>
        <v>0</v>
      </c>
      <c r="AG44" s="159">
        <f>AE44+AF44-S11</f>
        <v>42000</v>
      </c>
      <c r="AH44" s="160">
        <f t="shared" si="13"/>
        <v>0.3</v>
      </c>
      <c r="AI44" s="158">
        <f t="shared" si="14"/>
        <v>60000.000000000007</v>
      </c>
      <c r="AJ44" s="161">
        <f>IFERROR(AG44/Q11,0)</f>
        <v>1.2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간재미</v>
      </c>
      <c r="Z45" s="155">
        <f t="shared" si="11"/>
        <v>11880</v>
      </c>
      <c r="AA45" s="152"/>
      <c r="AB45" s="153"/>
      <c r="AC45" s="150">
        <v>7</v>
      </c>
      <c r="AD45" s="157" t="str">
        <f t="shared" si="12"/>
        <v>사문어</v>
      </c>
      <c r="AE45" s="158">
        <f>IFERROR(VLOOKUP(AD45,'5'!$Y$8:$Z$69,2,0),0)</f>
        <v>46200.000000000007</v>
      </c>
      <c r="AF45" s="158">
        <f>IFERROR(VLOOKUP(AD45,$K$51:$L$85,2,0),0)</f>
        <v>0</v>
      </c>
      <c r="AG45" s="159">
        <f>AE45+AF45-S12</f>
        <v>-8399.9999999999927</v>
      </c>
      <c r="AH45" s="160">
        <f t="shared" si="13"/>
        <v>0.44736842105263158</v>
      </c>
      <c r="AI45" s="158">
        <f t="shared" si="14"/>
        <v>-15199.999999999989</v>
      </c>
      <c r="AJ45" s="161">
        <f>IFERROR(AG45/Q12,0)</f>
        <v>-0.39999999999999963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갯가재</v>
      </c>
      <c r="Z46" s="155">
        <f t="shared" si="11"/>
        <v>105000</v>
      </c>
      <c r="AA46" s="152"/>
      <c r="AB46" s="153"/>
      <c r="AC46" s="150">
        <v>8</v>
      </c>
      <c r="AD46" s="157" t="str">
        <f t="shared" si="12"/>
        <v>제주갈치31-35미</v>
      </c>
      <c r="AE46" s="158">
        <f>IFERROR(VLOOKUP(AD46,'5'!$Y$8:$Z$69,2,0),0)</f>
        <v>0</v>
      </c>
      <c r="AF46" s="158">
        <f>IFERROR(VLOOKUP(AD46,$K$51:$L$85,2,0),0)</f>
        <v>540000</v>
      </c>
      <c r="AG46" s="159">
        <f>AE46+AF46-S13</f>
        <v>315000</v>
      </c>
      <c r="AH46" s="160">
        <f t="shared" si="13"/>
        <v>0.28000000000000003</v>
      </c>
      <c r="AI46" s="158">
        <f t="shared" si="14"/>
        <v>437500</v>
      </c>
      <c r="AJ46" s="161">
        <f>IFERROR(AG46/Q13,0)</f>
        <v>1.75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대구3미</v>
      </c>
      <c r="AE47" s="158">
        <f>IFERROR(VLOOKUP(AD47,'5'!$Y$8:$Z$69,2,0),0)</f>
        <v>0</v>
      </c>
      <c r="AF47" s="158">
        <f>IFERROR(VLOOKUP(AD47,$K$51:$L$85,2,0),0)</f>
        <v>112000</v>
      </c>
      <c r="AG47" s="159">
        <f>AE47+AF47-S14</f>
        <v>65520</v>
      </c>
      <c r="AH47" s="160">
        <f t="shared" si="13"/>
        <v>0.27835051546391754</v>
      </c>
      <c r="AI47" s="158">
        <f t="shared" si="14"/>
        <v>90792</v>
      </c>
      <c r="AJ47" s="161">
        <f>IFERROR(AG47/Q14,0)</f>
        <v>2.34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>간재미</v>
      </c>
      <c r="AE48" s="158">
        <f>IFERROR(VLOOKUP(AD48,'5'!$Y$8:$Z$69,2,0),0)</f>
        <v>0</v>
      </c>
      <c r="AF48" s="158">
        <f>IFERROR(VLOOKUP(AD48,$K$51:$L$85,2,0),0)</f>
        <v>54000</v>
      </c>
      <c r="AG48" s="159">
        <f>AE48+AF48-S15</f>
        <v>42120</v>
      </c>
      <c r="AH48" s="160">
        <f t="shared" si="13"/>
        <v>0.29870129870129869</v>
      </c>
      <c r="AI48" s="158">
        <f t="shared" si="14"/>
        <v>60060</v>
      </c>
      <c r="AJ48" s="161">
        <f>IFERROR(AG48/Q15,0)</f>
        <v>0.78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>갯가재</v>
      </c>
      <c r="AE49" s="158">
        <f>IFERROR(VLOOKUP(AD49,'5'!$Y$8:$Z$69,2,0),0)</f>
        <v>0</v>
      </c>
      <c r="AF49" s="158">
        <f>IFERROR(VLOOKUP(AD49,$K$51:$L$85,2,0),0)</f>
        <v>150000</v>
      </c>
      <c r="AG49" s="159">
        <f>AE49+AF49-S16</f>
        <v>45000</v>
      </c>
      <c r="AH49" s="160">
        <f t="shared" si="13"/>
        <v>0.30555555555555558</v>
      </c>
      <c r="AI49" s="158">
        <f t="shared" si="14"/>
        <v>64800</v>
      </c>
      <c r="AJ49" s="161">
        <f>IFERROR(AG49/Q16,0)</f>
        <v>3.6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IFERROR(VLOOKUP(AD50,'5'!$Y$8:$Z$69,2,0),0)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233</v>
      </c>
      <c r="G51" s="242">
        <v>1</v>
      </c>
      <c r="H51" s="243">
        <v>48000</v>
      </c>
      <c r="I51" s="292">
        <v>48000</v>
      </c>
      <c r="J51" s="293"/>
      <c r="K51" s="235" t="str">
        <f>SUBSTITUTE(SUBSTITUTE(SUBSTITUTE(F51,"[",""),"]","")," ","")</f>
        <v>백조기</v>
      </c>
      <c r="L51" s="246">
        <f>I51</f>
        <v>48000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IFERROR(VLOOKUP(AD51,'5'!$Y$8:$Z$69,2,0),0)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235</v>
      </c>
      <c r="G52" s="244">
        <v>3</v>
      </c>
      <c r="H52" s="243">
        <v>180000</v>
      </c>
      <c r="I52" s="294">
        <v>540000</v>
      </c>
      <c r="J52" s="295"/>
      <c r="K52" s="236" t="str">
        <f t="shared" ref="K52:K85" si="17">SUBSTITUTE(SUBSTITUTE(SUBSTITUTE(F52,"[",""),"]","")," ","")</f>
        <v>제주갈치31-35미</v>
      </c>
      <c r="L52" s="247">
        <f>I52</f>
        <v>540000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IFERROR(VLOOKUP(AD52,'5'!$Y$8:$Z$69,2,0),0)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221</v>
      </c>
      <c r="G53" s="244">
        <v>1</v>
      </c>
      <c r="H53" s="243">
        <v>125000</v>
      </c>
      <c r="I53" s="294">
        <v>125000</v>
      </c>
      <c r="J53" s="295"/>
      <c r="K53" s="236" t="str">
        <f t="shared" si="17"/>
        <v>삼치3단</v>
      </c>
      <c r="L53" s="247">
        <f t="shared" ref="L53:L85" si="18">I53</f>
        <v>125000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IFERROR(VLOOKUP(AD53,'5'!$Y$8:$Z$69,2,0),0)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236</v>
      </c>
      <c r="G54" s="244">
        <v>4</v>
      </c>
      <c r="H54" s="243">
        <v>28000</v>
      </c>
      <c r="I54" s="294">
        <v>112000</v>
      </c>
      <c r="J54" s="295"/>
      <c r="K54" s="236" t="str">
        <f t="shared" si="17"/>
        <v>대구3미</v>
      </c>
      <c r="L54" s="247">
        <f t="shared" si="18"/>
        <v>112000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IFERROR(VLOOKUP(AD54,'5'!$Y$8:$Z$69,2,0),0)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156</v>
      </c>
      <c r="G55" s="244">
        <v>1</v>
      </c>
      <c r="H55" s="243">
        <v>54000</v>
      </c>
      <c r="I55" s="294">
        <v>54000</v>
      </c>
      <c r="J55" s="295"/>
      <c r="K55" s="236" t="str">
        <f t="shared" si="17"/>
        <v>간재미</v>
      </c>
      <c r="L55" s="247">
        <f t="shared" si="18"/>
        <v>54000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IFERROR(VLOOKUP(AD55,'5'!$Y$8:$Z$69,2,0),0)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172</v>
      </c>
      <c r="G56" s="244">
        <v>34</v>
      </c>
      <c r="H56" s="243">
        <v>10500</v>
      </c>
      <c r="I56" s="294">
        <v>357000</v>
      </c>
      <c r="J56" s="295"/>
      <c r="K56" s="236" t="str">
        <f t="shared" si="17"/>
        <v>꽃게사게</v>
      </c>
      <c r="L56" s="247">
        <f t="shared" si="18"/>
        <v>357000</v>
      </c>
      <c r="V56" s="4"/>
      <c r="W56" s="151"/>
      <c r="X56" s="152">
        <v>21</v>
      </c>
      <c r="Y56" s="152" t="str">
        <f t="shared" si="10"/>
        <v>냉)꽃게사게</v>
      </c>
      <c r="Z56" s="155">
        <f t="shared" si="11"/>
        <v>76000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IFERROR(VLOOKUP(AD56,'5'!$Y$8:$Z$69,2,0),0)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230</v>
      </c>
      <c r="G57" s="244">
        <v>12</v>
      </c>
      <c r="H57" s="243">
        <v>12500</v>
      </c>
      <c r="I57" s="294">
        <v>150000</v>
      </c>
      <c r="J57" s="295"/>
      <c r="K57" s="236" t="str">
        <f t="shared" si="17"/>
        <v>갯가재</v>
      </c>
      <c r="L57" s="247">
        <f t="shared" si="18"/>
        <v>150000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151800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IFERROR(VLOOKUP(AD57,'5'!$Y$8:$Z$69,2,0),0)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194</v>
      </c>
      <c r="G58" s="244">
        <v>20</v>
      </c>
      <c r="H58" s="243">
        <v>16000</v>
      </c>
      <c r="I58" s="294">
        <v>320000</v>
      </c>
      <c r="J58" s="295"/>
      <c r="K58" s="236" t="str">
        <f t="shared" si="17"/>
        <v>전복20미</v>
      </c>
      <c r="L58" s="247">
        <f t="shared" si="18"/>
        <v>320000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IFERROR(VLOOKUP(AD58,'5'!$Y$8:$Z$69,2,0),0)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203</v>
      </c>
      <c r="G59" s="231">
        <v>2</v>
      </c>
      <c r="H59" s="250">
        <v>68000</v>
      </c>
      <c r="I59" s="265">
        <v>136000</v>
      </c>
      <c r="J59" s="260"/>
      <c r="K59" s="236" t="str">
        <f t="shared" si="17"/>
        <v>냉)자반고등어8손</v>
      </c>
      <c r="L59" s="247">
        <f t="shared" si="18"/>
        <v>136000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144000</v>
      </c>
      <c r="AA59" s="152"/>
      <c r="AB59" s="153"/>
      <c r="AC59" s="150">
        <v>21</v>
      </c>
      <c r="AD59" s="157" t="str">
        <f t="shared" si="12"/>
        <v>냉)꽃게사게</v>
      </c>
      <c r="AE59" s="158">
        <f>IFERROR(VLOOKUP(AD59,'5'!$Y$8:$Z$69,2,0),0)</f>
        <v>76000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0.32142857142857145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237</v>
      </c>
      <c r="G60" s="231">
        <v>2</v>
      </c>
      <c r="H60" s="250">
        <v>29500</v>
      </c>
      <c r="I60" s="265">
        <v>59000</v>
      </c>
      <c r="J60" s="260"/>
      <c r="K60" s="236" t="str">
        <f t="shared" si="17"/>
        <v>냉)동태포15팩A</v>
      </c>
      <c r="L60" s="247">
        <f t="shared" si="18"/>
        <v>59000</v>
      </c>
      <c r="V60" s="4"/>
      <c r="W60" s="151"/>
      <c r="X60" s="152">
        <v>1</v>
      </c>
      <c r="Y60" s="152" t="str">
        <f t="shared" ref="Y60:Y69" si="19">F37&amp;G37</f>
        <v>백조기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IFERROR(VLOOKUP(AD60,'5'!$Y$8:$Z$69,2,0),0)</f>
        <v>151800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176</v>
      </c>
      <c r="G61" s="231">
        <v>2</v>
      </c>
      <c r="H61" s="250">
        <v>86000</v>
      </c>
      <c r="I61" s="265">
        <v>172000</v>
      </c>
      <c r="J61" s="260"/>
      <c r="K61" s="236" t="str">
        <f t="shared" si="17"/>
        <v>냉)임연수2L</v>
      </c>
      <c r="L61" s="247">
        <f t="shared" si="18"/>
        <v>172000</v>
      </c>
      <c r="V61" s="4"/>
      <c r="W61" s="151"/>
      <c r="X61" s="152">
        <v>2</v>
      </c>
      <c r="Y61" s="152" t="str">
        <f t="shared" si="19"/>
        <v>활문어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IFERROR(VLOOKUP(AD61,'5'!$Y$8:$Z$69,2,0),0)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103</v>
      </c>
      <c r="G62" s="231">
        <v>2</v>
      </c>
      <c r="H62" s="250">
        <v>46000</v>
      </c>
      <c r="I62" s="265">
        <v>92000</v>
      </c>
      <c r="J62" s="260"/>
      <c r="K62" s="236" t="str">
        <f t="shared" si="17"/>
        <v>냉)꽁치</v>
      </c>
      <c r="L62" s="247">
        <f t="shared" si="18"/>
        <v>92000</v>
      </c>
      <c r="V62" s="4"/>
      <c r="W62" s="151"/>
      <c r="X62" s="152">
        <v>3</v>
      </c>
      <c r="Y62" s="152" t="str">
        <f t="shared" si="19"/>
        <v>꽃게사게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IFERROR(VLOOKUP(AD62,'5'!$Y$8:$Z$69,2,0),0)</f>
        <v>144000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홍어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1855800</v>
      </c>
      <c r="AF63" s="197">
        <f>SUM(AF39:AF62)</f>
        <v>1301000</v>
      </c>
      <c r="AG63" s="197">
        <f>SUM(AG39:AG62)</f>
        <v>1024090</v>
      </c>
      <c r="AH63" s="198"/>
      <c r="AI63" s="197">
        <f>SUM(AI39:AI62)</f>
        <v>1409582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백조기</v>
      </c>
      <c r="AE66" s="158">
        <f>IFERROR(VLOOKUP(AD66,'5'!$Y$8:$Z$69,2,0),0)</f>
        <v>0</v>
      </c>
      <c r="AF66" s="158">
        <f>IFERROR(VLOOKUP(AD66,$K$51:$L$85,2,0),0)</f>
        <v>48000</v>
      </c>
      <c r="AG66" s="159">
        <f>AE66+AF66</f>
        <v>48000</v>
      </c>
      <c r="AH66" s="160">
        <f>IFERROR((I37-H37)/I37,0)</f>
        <v>0.04</v>
      </c>
      <c r="AI66" s="158">
        <f>IFERROR(AG66/(1-AH66),0)</f>
        <v>50000</v>
      </c>
      <c r="AJ66" s="161">
        <f>IFERROR(AG66/H37,0)</f>
        <v>1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활문어</v>
      </c>
      <c r="AE67" s="158">
        <f>IFERROR(VLOOKUP(AD67,'5'!$Y$8:$Z$69,2,0),0)</f>
        <v>155400</v>
      </c>
      <c r="AF67" s="158">
        <f>IFERROR(VLOOKUP(AD67,$K$51:$L$85,2,0),0)</f>
        <v>0</v>
      </c>
      <c r="AG67" s="159">
        <f t="shared" ref="AG67:AG75" si="21">AE67+AF67</f>
        <v>155400</v>
      </c>
      <c r="AH67" s="160">
        <f t="shared" ref="AH67:AH75" si="22">IFERROR((I38-H38)/I38,0)</f>
        <v>0.3</v>
      </c>
      <c r="AI67" s="158">
        <f t="shared" ref="AI67:AI75" si="23">IFERROR(AG67/(1-AH67),0)</f>
        <v>222000</v>
      </c>
      <c r="AJ67" s="161">
        <f>IFERROR(AG67/H38,0)</f>
        <v>7.4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꽃게사게</v>
      </c>
      <c r="AE68" s="158">
        <f>IFERROR(VLOOKUP(AD68,'5'!$Y$8:$Z$69,2,0),0)</f>
        <v>0</v>
      </c>
      <c r="AF68" s="158">
        <f>IFERROR(VLOOKUP(AD68,$K$51:$L$85,2,0),0)</f>
        <v>357000</v>
      </c>
      <c r="AG68" s="159">
        <f t="shared" si="21"/>
        <v>357000</v>
      </c>
      <c r="AH68" s="160">
        <f t="shared" si="22"/>
        <v>0.3</v>
      </c>
      <c r="AI68" s="158">
        <f t="shared" si="23"/>
        <v>510000.00000000006</v>
      </c>
      <c r="AJ68" s="161">
        <f>IFERROR(AG68/H39,0)</f>
        <v>34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홍어</v>
      </c>
      <c r="AE69" s="158">
        <f>IFERROR(VLOOKUP(AD69,'5'!$Y$8:$Z$69,2,0),0)</f>
        <v>64800.000000000007</v>
      </c>
      <c r="AF69" s="158">
        <f>IFERROR(VLOOKUP(AD69,$K$51:$L$85,2,0),0)</f>
        <v>0</v>
      </c>
      <c r="AG69" s="159">
        <f t="shared" si="21"/>
        <v>64800.000000000007</v>
      </c>
      <c r="AH69" s="160">
        <f t="shared" si="22"/>
        <v>0.26829268292682928</v>
      </c>
      <c r="AI69" s="158">
        <f t="shared" si="23"/>
        <v>88560.000000000015</v>
      </c>
      <c r="AJ69" s="161">
        <f>IFERROR(AG69/H40,0)</f>
        <v>0.54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IFERROR(VLOOKUP(AD70,'5'!$Y$8:$Z$69,2,0),0)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IFERROR(VLOOKUP(AD71,'5'!$Y$8:$Z$69,2,0),0)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IFERROR(VLOOKUP(AD72,'5'!$Y$8:$Z$69,2,0),0)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IFERROR(VLOOKUP(AD73,'5'!$Y$8:$Z$69,2,0),0)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IFERROR(VLOOKUP(AD74,'5'!$Y$8:$Z$69,2,0),0)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IFERROR(VLOOKUP(AD75,'5'!$Y$8:$Z$69,2,0),0)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220200</v>
      </c>
      <c r="AF76" s="197">
        <f>SUM(AF66:AF75)</f>
        <v>405000</v>
      </c>
      <c r="AG76" s="197">
        <f>SUM(AG66:AG75)</f>
        <v>625200</v>
      </c>
      <c r="AH76" s="198"/>
      <c r="AI76" s="197">
        <f>SUM(AI66:AI75)</f>
        <v>870560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2165000</v>
      </c>
      <c r="J86" s="264"/>
      <c r="K86" s="240"/>
      <c r="L86" s="249">
        <f>SUM(L51:L85)</f>
        <v>2165000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337" priority="10"/>
  </conditionalFormatting>
  <conditionalFormatting sqref="AE77:AF77">
    <cfRule type="cellIs" dxfId="336" priority="7" operator="lessThan">
      <formula>0</formula>
    </cfRule>
  </conditionalFormatting>
  <conditionalFormatting sqref="AG8:AG35 AG39:AG62 AG66:AG75">
    <cfRule type="cellIs" dxfId="335" priority="8" operator="lessThan">
      <formula>0</formula>
    </cfRule>
  </conditionalFormatting>
  <conditionalFormatting sqref="AH8:AH35">
    <cfRule type="cellIs" dxfId="334" priority="17" operator="equal">
      <formula>0</formula>
    </cfRule>
    <cfRule type="cellIs" dxfId="333" priority="18" operator="greaterThan">
      <formula>0.35</formula>
    </cfRule>
    <cfRule type="cellIs" dxfId="332" priority="19" operator="lessThan">
      <formula>0.25</formula>
    </cfRule>
  </conditionalFormatting>
  <conditionalFormatting sqref="AH39:AH62">
    <cfRule type="cellIs" dxfId="331" priority="14" operator="equal">
      <formula>0</formula>
    </cfRule>
    <cfRule type="cellIs" dxfId="330" priority="15" operator="greaterThan">
      <formula>0.35</formula>
    </cfRule>
    <cfRule type="cellIs" dxfId="329" priority="16" operator="lessThan">
      <formula>0.25</formula>
    </cfRule>
  </conditionalFormatting>
  <conditionalFormatting sqref="AH66:AH75">
    <cfRule type="cellIs" dxfId="328" priority="11" operator="equal">
      <formula>0</formula>
    </cfRule>
    <cfRule type="cellIs" dxfId="327" priority="12" operator="greaterThan">
      <formula>0.35</formula>
    </cfRule>
    <cfRule type="cellIs" dxfId="326" priority="13" operator="lessThan">
      <formula>0.25</formula>
    </cfRule>
  </conditionalFormatting>
  <conditionalFormatting sqref="AH4:AI5">
    <cfRule type="cellIs" dxfId="325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CC2B0812-D696-4264-9EEC-D97004A5FD6D}">
          <x14:formula1>
            <xm:f>근무표!$AK$5:$AK$20</xm:f>
          </x14:formula1>
          <xm:sqref>B41:C46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6FB8-D5A4-4C81-B921-4ADDC87F4EE9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F19" sqref="F19:H19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238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2923940</v>
      </c>
      <c r="AF4" s="340"/>
      <c r="AG4" s="134" t="s">
        <v>43</v>
      </c>
      <c r="AH4" s="341">
        <f>C5-AE4-(SUM(R34:S38))</f>
        <v>-37940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2796000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0.28345314883342337</v>
      </c>
      <c r="AF5" s="335"/>
      <c r="AG5" s="141" t="s">
        <v>43</v>
      </c>
      <c r="AH5" s="336">
        <f>IFERROR(C17-AE5-((SUM(R34:S38))/C5),0)</f>
        <v>-5.9907158020448825E-4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184000</v>
      </c>
      <c r="I6" s="6">
        <v>0.28999999999999998</v>
      </c>
      <c r="J6" s="2">
        <f t="shared" ref="J6:J33" si="0">H6*I6</f>
        <v>53359.999999999993</v>
      </c>
      <c r="K6" s="108">
        <v>255000</v>
      </c>
      <c r="L6" s="215">
        <f>IF(H6="","",H6/0.7)</f>
        <v>262857.1428571429</v>
      </c>
      <c r="M6" s="4"/>
      <c r="N6" s="146">
        <v>1</v>
      </c>
      <c r="O6" s="8" t="s">
        <v>62</v>
      </c>
      <c r="P6" s="9" t="s">
        <v>239</v>
      </c>
      <c r="Q6" s="10">
        <v>180000</v>
      </c>
      <c r="R6" s="9">
        <v>3</v>
      </c>
      <c r="S6" s="214">
        <f>Q6*R6</f>
        <v>540000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2858000</v>
      </c>
      <c r="D7" s="4"/>
      <c r="E7" s="150">
        <v>2</v>
      </c>
      <c r="F7" s="11" t="s">
        <v>65</v>
      </c>
      <c r="G7" s="12" t="s">
        <v>66</v>
      </c>
      <c r="H7" s="13">
        <v>30000</v>
      </c>
      <c r="I7" s="12">
        <v>2.17</v>
      </c>
      <c r="J7" s="3">
        <f t="shared" si="0"/>
        <v>65100</v>
      </c>
      <c r="K7" s="109">
        <v>40000</v>
      </c>
      <c r="L7" s="215">
        <f>IF(H7="","",H7/0.7)</f>
        <v>42857.142857142862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2.94</v>
      </c>
      <c r="S7" s="219">
        <f>Q7*R7</f>
        <v>470400</v>
      </c>
      <c r="T7" s="113">
        <v>213000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73</v>
      </c>
      <c r="G8" s="12" t="s">
        <v>74</v>
      </c>
      <c r="H8" s="13">
        <v>48000</v>
      </c>
      <c r="I8" s="12">
        <v>1.5</v>
      </c>
      <c r="J8" s="3">
        <f t="shared" si="0"/>
        <v>72000</v>
      </c>
      <c r="K8" s="109">
        <v>70000</v>
      </c>
      <c r="L8" s="215">
        <f>IF(H8="","",H8/0.7)</f>
        <v>68571.42857142858</v>
      </c>
      <c r="M8" s="4"/>
      <c r="N8" s="150">
        <v>3</v>
      </c>
      <c r="O8" s="15" t="s">
        <v>107</v>
      </c>
      <c r="P8" s="16"/>
      <c r="Q8" s="17">
        <v>50000</v>
      </c>
      <c r="R8" s="16">
        <v>5.53</v>
      </c>
      <c r="S8" s="219">
        <f>Q8*R8</f>
        <v>276500</v>
      </c>
      <c r="T8" s="114">
        <v>70000</v>
      </c>
      <c r="U8" s="215">
        <f>IF(Q8="","",Q8/0.7)</f>
        <v>71428.571428571435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53359.999999999993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IFERROR(VLOOKUP(AD8,'6'!$Y$8:$Z$69,2,0),0)</f>
        <v>97520</v>
      </c>
      <c r="AF8" s="158">
        <f>IFERROR(VLOOKUP(AD8,$K$51:$L$85,2,0),0)</f>
        <v>0</v>
      </c>
      <c r="AG8" s="159">
        <f>AE8+AF8-J6</f>
        <v>44160.000000000007</v>
      </c>
      <c r="AH8" s="160">
        <f t="shared" ref="AH8:AH35" si="7">IFERROR((K6-H6)/K6,0)</f>
        <v>0.27843137254901962</v>
      </c>
      <c r="AI8" s="158">
        <f>IFERROR(AG8/(1-AH8),0)</f>
        <v>61200.000000000015</v>
      </c>
      <c r="AJ8" s="161">
        <f>IFERROR(AG8/H6,0)</f>
        <v>0.24000000000000005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'6'!C11</f>
        <v>4596510</v>
      </c>
      <c r="D9" s="4"/>
      <c r="E9" s="150">
        <v>4</v>
      </c>
      <c r="F9" s="11" t="s">
        <v>77</v>
      </c>
      <c r="G9" s="12" t="s">
        <v>78</v>
      </c>
      <c r="H9" s="13">
        <v>28500</v>
      </c>
      <c r="I9" s="12">
        <v>0.46</v>
      </c>
      <c r="J9" s="3">
        <f t="shared" si="0"/>
        <v>13110</v>
      </c>
      <c r="K9" s="109">
        <v>38000</v>
      </c>
      <c r="L9" s="215">
        <f>IF(H9="","",H9/0.7)</f>
        <v>40714.285714285717</v>
      </c>
      <c r="M9" s="4"/>
      <c r="N9" s="150">
        <v>4</v>
      </c>
      <c r="O9" s="15" t="s">
        <v>154</v>
      </c>
      <c r="P9" s="16" t="s">
        <v>208</v>
      </c>
      <c r="Q9" s="17">
        <v>125000</v>
      </c>
      <c r="R9" s="16">
        <v>0.57999999999999996</v>
      </c>
      <c r="S9" s="219">
        <f>Q9*R9</f>
        <v>72500</v>
      </c>
      <c r="T9" s="115">
        <v>168000</v>
      </c>
      <c r="U9" s="215">
        <f>IF(Q9="","",Q9/0.7)</f>
        <v>178571.42857142858</v>
      </c>
      <c r="V9" s="127"/>
      <c r="W9" s="151"/>
      <c r="X9" s="152">
        <v>2</v>
      </c>
      <c r="Y9" s="152" t="str">
        <f t="shared" si="4"/>
        <v>냉)꽃게숫200-300</v>
      </c>
      <c r="Z9" s="155">
        <f t="shared" si="5"/>
        <v>65100</v>
      </c>
      <c r="AA9" s="152"/>
      <c r="AB9" s="153"/>
      <c r="AC9" s="150">
        <v>2</v>
      </c>
      <c r="AD9" s="157" t="str">
        <f t="shared" si="6"/>
        <v>냉)꽃게숫200-300</v>
      </c>
      <c r="AE9" s="158">
        <f>IFERROR(VLOOKUP(AD9,'6'!$Y$8:$Z$69,2,0),0)</f>
        <v>65100</v>
      </c>
      <c r="AF9" s="158">
        <f>IFERROR(VLOOKUP(AD9,$K$51:$L$85,2,0),0)</f>
        <v>0</v>
      </c>
      <c r="AG9" s="159">
        <f>AE9+AF9-J7</f>
        <v>0</v>
      </c>
      <c r="AH9" s="160">
        <f t="shared" si="7"/>
        <v>0.25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2.54</v>
      </c>
      <c r="J10" s="3">
        <f t="shared" si="0"/>
        <v>342900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87</v>
      </c>
      <c r="P10" s="16"/>
      <c r="Q10" s="17">
        <v>30000</v>
      </c>
      <c r="R10" s="16">
        <v>0.4</v>
      </c>
      <c r="S10" s="220">
        <f>Q10*R10</f>
        <v>12000</v>
      </c>
      <c r="T10" s="117">
        <v>40000</v>
      </c>
      <c r="U10" s="215">
        <f>IF(Q10="","",Q10/0.7)</f>
        <v>42857.142857142862</v>
      </c>
      <c r="V10" s="127"/>
      <c r="W10" s="151"/>
      <c r="X10" s="152">
        <v>3</v>
      </c>
      <c r="Y10" s="152" t="str">
        <f t="shared" si="4"/>
        <v>냉)낙지150-200</v>
      </c>
      <c r="Z10" s="155">
        <f t="shared" si="5"/>
        <v>72000</v>
      </c>
      <c r="AA10" s="152"/>
      <c r="AB10" s="153"/>
      <c r="AC10" s="150">
        <v>3</v>
      </c>
      <c r="AD10" s="157" t="str">
        <f t="shared" si="6"/>
        <v>냉)낙지150-200</v>
      </c>
      <c r="AE10" s="158">
        <f>IFERROR(VLOOKUP(AD10,'6'!$Y$8:$Z$69,2,0),0)</f>
        <v>72000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0.31428571428571428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5359370</v>
      </c>
      <c r="D11" s="4"/>
      <c r="E11" s="150">
        <v>6</v>
      </c>
      <c r="F11" s="11" t="s">
        <v>88</v>
      </c>
      <c r="G11" s="12" t="s">
        <v>89</v>
      </c>
      <c r="H11" s="13">
        <v>29000</v>
      </c>
      <c r="I11" s="12">
        <v>8.17</v>
      </c>
      <c r="J11" s="3">
        <f t="shared" si="0"/>
        <v>236930</v>
      </c>
      <c r="K11" s="109">
        <v>40000</v>
      </c>
      <c r="L11" s="215">
        <f>IF(H11="","",H11/0.7)</f>
        <v>41428.571428571435</v>
      </c>
      <c r="M11" s="4"/>
      <c r="N11" s="150">
        <v>6</v>
      </c>
      <c r="O11" s="15" t="s">
        <v>209</v>
      </c>
      <c r="P11" s="16" t="s">
        <v>240</v>
      </c>
      <c r="Q11" s="17">
        <v>24000</v>
      </c>
      <c r="R11" s="16">
        <v>3.55</v>
      </c>
      <c r="S11" s="220">
        <f>Q11*R11</f>
        <v>85200</v>
      </c>
      <c r="T11" s="109">
        <v>34000</v>
      </c>
      <c r="U11" s="215">
        <f>IF(Q11="","",Q11/0.7)</f>
        <v>34285.71428571429</v>
      </c>
      <c r="V11" s="127"/>
      <c r="W11" s="151"/>
      <c r="X11" s="152">
        <v>4</v>
      </c>
      <c r="Y11" s="152" t="str">
        <f t="shared" si="4"/>
        <v>냉)동태포15팩</v>
      </c>
      <c r="Z11" s="155">
        <f t="shared" si="5"/>
        <v>13110</v>
      </c>
      <c r="AA11" s="152"/>
      <c r="AB11" s="153"/>
      <c r="AC11" s="150">
        <v>4</v>
      </c>
      <c r="AD11" s="157" t="str">
        <f t="shared" si="6"/>
        <v>냉)동태포15팩</v>
      </c>
      <c r="AE11" s="158">
        <f>IFERROR(VLOOKUP(AD11,'6'!$Y$8:$Z$69,2,0),0)</f>
        <v>13110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0.25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93</v>
      </c>
      <c r="G12" s="12" t="s">
        <v>94</v>
      </c>
      <c r="H12" s="13">
        <v>70000</v>
      </c>
      <c r="I12" s="12">
        <v>2.2000000000000002</v>
      </c>
      <c r="J12" s="3">
        <f t="shared" si="0"/>
        <v>154000</v>
      </c>
      <c r="K12" s="109">
        <v>100000</v>
      </c>
      <c r="L12" s="215">
        <f>IF(H12="","",H12/0.7)</f>
        <v>100000</v>
      </c>
      <c r="M12" s="4"/>
      <c r="N12" s="150">
        <v>7</v>
      </c>
      <c r="O12" s="15" t="s">
        <v>212</v>
      </c>
      <c r="P12" s="16"/>
      <c r="Q12" s="17">
        <v>21000</v>
      </c>
      <c r="R12" s="12">
        <v>2.2000000000000002</v>
      </c>
      <c r="S12" s="220">
        <f>Q12*R12</f>
        <v>46200.000000000007</v>
      </c>
      <c r="T12" s="109">
        <v>30000</v>
      </c>
      <c r="U12" s="215">
        <f>IF(Q12="","",Q12/0.7)</f>
        <v>30000.000000000004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342900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IFERROR(VLOOKUP(AD12,'6'!$Y$8:$Z$69,2,0),0)</f>
        <v>576450</v>
      </c>
      <c r="AF12" s="158">
        <f>IFERROR(VLOOKUP(AD12,$K$51:$L$85,2,0),0)</f>
        <v>0</v>
      </c>
      <c r="AG12" s="159">
        <f>AE12+AF12-J10</f>
        <v>233550</v>
      </c>
      <c r="AH12" s="160">
        <f t="shared" si="7"/>
        <v>0.27807486631016043</v>
      </c>
      <c r="AI12" s="158">
        <f t="shared" si="8"/>
        <v>323510</v>
      </c>
      <c r="AJ12" s="161">
        <f>IFERROR(AG12/H10,0)</f>
        <v>1.73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2095140</v>
      </c>
      <c r="D13" s="4"/>
      <c r="E13" s="150">
        <v>8</v>
      </c>
      <c r="F13" s="11" t="s">
        <v>96</v>
      </c>
      <c r="G13" s="12" t="s">
        <v>97</v>
      </c>
      <c r="H13" s="13">
        <v>35000</v>
      </c>
      <c r="I13" s="12">
        <v>2</v>
      </c>
      <c r="J13" s="3">
        <f t="shared" si="0"/>
        <v>70000</v>
      </c>
      <c r="K13" s="109">
        <v>49000</v>
      </c>
      <c r="L13" s="215">
        <f>IF(H13="","",H13/0.7)</f>
        <v>50000</v>
      </c>
      <c r="M13" s="4"/>
      <c r="N13" s="150">
        <v>8</v>
      </c>
      <c r="O13" s="15" t="s">
        <v>83</v>
      </c>
      <c r="P13" s="16" t="s">
        <v>228</v>
      </c>
      <c r="Q13" s="17">
        <v>180000</v>
      </c>
      <c r="R13" s="16">
        <v>2.58</v>
      </c>
      <c r="S13" s="220">
        <f>Q13*R13</f>
        <v>464400</v>
      </c>
      <c r="T13" s="109">
        <v>250000</v>
      </c>
      <c r="U13" s="215">
        <f>IF(Q13="","",Q13/0.7)</f>
        <v>257142.85714285716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236930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IFERROR(VLOOKUP(AD13,'6'!$Y$8:$Z$69,2,0),0)</f>
        <v>61480</v>
      </c>
      <c r="AF13" s="158">
        <f>IFERROR(VLOOKUP(AD13,$K$51:$L$85,2,0),0)</f>
        <v>290000</v>
      </c>
      <c r="AG13" s="159">
        <f>AE13+AF13-J11</f>
        <v>114550</v>
      </c>
      <c r="AH13" s="160">
        <f t="shared" si="7"/>
        <v>0.27500000000000002</v>
      </c>
      <c r="AI13" s="158">
        <f t="shared" si="8"/>
        <v>158000</v>
      </c>
      <c r="AJ13" s="161">
        <f>IFERROR(AG13/H11,0)</f>
        <v>3.95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100</v>
      </c>
      <c r="G14" s="12" t="s">
        <v>101</v>
      </c>
      <c r="H14" s="13">
        <v>184000</v>
      </c>
      <c r="I14" s="12">
        <v>2.14</v>
      </c>
      <c r="J14" s="3">
        <f t="shared" si="0"/>
        <v>393760</v>
      </c>
      <c r="K14" s="109">
        <v>253000</v>
      </c>
      <c r="L14" s="215">
        <f>IF(H14="","",H14/0.7)</f>
        <v>262857.1428571429</v>
      </c>
      <c r="M14" s="4"/>
      <c r="N14" s="150">
        <v>9</v>
      </c>
      <c r="O14" s="15" t="s">
        <v>104</v>
      </c>
      <c r="P14" s="16" t="s">
        <v>229</v>
      </c>
      <c r="Q14" s="17">
        <v>28000</v>
      </c>
      <c r="R14" s="12">
        <v>0.66</v>
      </c>
      <c r="S14" s="220">
        <f>Q14*R14</f>
        <v>18480</v>
      </c>
      <c r="T14" s="109">
        <v>38800</v>
      </c>
      <c r="U14" s="215">
        <f>IF(Q14="","",Q14/0.7)</f>
        <v>40000</v>
      </c>
      <c r="V14" s="127"/>
      <c r="W14" s="151"/>
      <c r="X14" s="152">
        <v>7</v>
      </c>
      <c r="Y14" s="152" t="str">
        <f t="shared" si="4"/>
        <v>냉)쭈꾸미100-150</v>
      </c>
      <c r="Z14" s="155">
        <f t="shared" si="5"/>
        <v>154000</v>
      </c>
      <c r="AA14" s="152"/>
      <c r="AB14" s="153"/>
      <c r="AC14" s="150">
        <v>7</v>
      </c>
      <c r="AD14" s="157" t="str">
        <f t="shared" si="6"/>
        <v>냉)쭈꾸미100-150</v>
      </c>
      <c r="AE14" s="158">
        <f>IFERROR(VLOOKUP(AD14,'6'!$Y$8:$Z$69,2,0),0)</f>
        <v>210000</v>
      </c>
      <c r="AF14" s="158">
        <f>IFERROR(VLOOKUP(AD14,$K$51:$L$85,2,0),0)</f>
        <v>0</v>
      </c>
      <c r="AG14" s="159">
        <f>AE14+AF14-J12</f>
        <v>56000</v>
      </c>
      <c r="AH14" s="160">
        <f t="shared" si="7"/>
        <v>0.3</v>
      </c>
      <c r="AI14" s="158">
        <f t="shared" si="8"/>
        <v>80000</v>
      </c>
      <c r="AJ14" s="161">
        <f>IFERROR(AG14/H12,0)</f>
        <v>0.8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700860</v>
      </c>
      <c r="D15" s="4"/>
      <c r="E15" s="150">
        <v>10</v>
      </c>
      <c r="F15" s="11" t="s">
        <v>103</v>
      </c>
      <c r="G15" s="106"/>
      <c r="H15" s="13">
        <v>46000</v>
      </c>
      <c r="I15" s="12">
        <v>1.72</v>
      </c>
      <c r="J15" s="3">
        <f t="shared" si="0"/>
        <v>79120</v>
      </c>
      <c r="K15" s="109">
        <v>65000</v>
      </c>
      <c r="L15" s="215">
        <f>IF(H15="","",H15/0.7)</f>
        <v>65714.285714285725</v>
      </c>
      <c r="M15" s="4"/>
      <c r="N15" s="150">
        <v>10</v>
      </c>
      <c r="O15" s="15" t="s">
        <v>62</v>
      </c>
      <c r="P15" s="16" t="s">
        <v>178</v>
      </c>
      <c r="Q15" s="17">
        <v>180000</v>
      </c>
      <c r="R15" s="16">
        <v>0.1</v>
      </c>
      <c r="S15" s="220">
        <f>Q15*R15</f>
        <v>18000</v>
      </c>
      <c r="T15" s="109">
        <v>250000</v>
      </c>
      <c r="U15" s="215">
        <f>IF(Q15="","",Q15/0.7)</f>
        <v>257142.85714285716</v>
      </c>
      <c r="V15" s="127"/>
      <c r="W15" s="151"/>
      <c r="X15" s="152">
        <v>8</v>
      </c>
      <c r="Y15" s="152" t="str">
        <f t="shared" si="4"/>
        <v>냉)부세150-200A</v>
      </c>
      <c r="Z15" s="155">
        <f t="shared" si="5"/>
        <v>70000</v>
      </c>
      <c r="AA15" s="152"/>
      <c r="AB15" s="153"/>
      <c r="AC15" s="150">
        <v>8</v>
      </c>
      <c r="AD15" s="157" t="str">
        <f t="shared" si="6"/>
        <v>냉)부세150-200A</v>
      </c>
      <c r="AE15" s="158">
        <f>IFERROR(VLOOKUP(AD15,'6'!$Y$8:$Z$69,2,0),0)</f>
        <v>70000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0.2857142857142857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60</v>
      </c>
      <c r="G16" s="12" t="s">
        <v>106</v>
      </c>
      <c r="H16" s="13">
        <v>194000</v>
      </c>
      <c r="I16" s="12">
        <v>0.04</v>
      </c>
      <c r="J16" s="3">
        <f t="shared" si="0"/>
        <v>7760</v>
      </c>
      <c r="K16" s="109">
        <v>269000</v>
      </c>
      <c r="L16" s="215">
        <f>IF(H16="","",H16/0.7)</f>
        <v>277142.85714285716</v>
      </c>
      <c r="M16" s="4"/>
      <c r="N16" s="150">
        <v>11</v>
      </c>
      <c r="O16" s="15" t="s">
        <v>230</v>
      </c>
      <c r="P16" s="16"/>
      <c r="Q16" s="17">
        <v>12500</v>
      </c>
      <c r="R16" s="16">
        <v>2.6</v>
      </c>
      <c r="S16" s="220">
        <f>Q16*R16</f>
        <v>32500</v>
      </c>
      <c r="T16" s="109">
        <v>18000</v>
      </c>
      <c r="U16" s="215">
        <f>IF(Q16="","",Q16/0.7)</f>
        <v>17857.142857142859</v>
      </c>
      <c r="V16" s="127"/>
      <c r="W16" s="151"/>
      <c r="X16" s="152">
        <v>9</v>
      </c>
      <c r="Y16" s="152" t="str">
        <f t="shared" si="4"/>
        <v>냉)흰다리새우20-30</v>
      </c>
      <c r="Z16" s="155">
        <f t="shared" si="5"/>
        <v>393760</v>
      </c>
      <c r="AA16" s="152"/>
      <c r="AB16" s="153"/>
      <c r="AC16" s="150">
        <v>9</v>
      </c>
      <c r="AD16" s="157" t="str">
        <f t="shared" si="6"/>
        <v>냉)흰다리새우20-30</v>
      </c>
      <c r="AE16" s="158">
        <f>IFERROR(VLOOKUP(AD16,'6'!$Y$8:$Z$69,2,0),0)</f>
        <v>478400</v>
      </c>
      <c r="AF16" s="158">
        <f>IFERROR(VLOOKUP(AD16,$K$51:$L$85,2,0),0)</f>
        <v>0</v>
      </c>
      <c r="AG16" s="159">
        <f>AE16+AF16-J14</f>
        <v>84640</v>
      </c>
      <c r="AH16" s="160">
        <f t="shared" si="7"/>
        <v>0.27272727272727271</v>
      </c>
      <c r="AI16" s="158">
        <f t="shared" si="8"/>
        <v>116380</v>
      </c>
      <c r="AJ16" s="161">
        <f>IFERROR(AG16/H14,0)</f>
        <v>0.46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0.25066523605150215</v>
      </c>
      <c r="D17" s="4"/>
      <c r="E17" s="150">
        <v>12</v>
      </c>
      <c r="F17" s="11" t="s">
        <v>108</v>
      </c>
      <c r="G17" s="12" t="s">
        <v>109</v>
      </c>
      <c r="H17" s="13">
        <v>33000</v>
      </c>
      <c r="I17" s="12">
        <v>2</v>
      </c>
      <c r="J17" s="3">
        <f t="shared" si="0"/>
        <v>66000</v>
      </c>
      <c r="K17" s="109">
        <v>45000</v>
      </c>
      <c r="L17" s="215">
        <f>IF(H17="","",H17/0.7)</f>
        <v>47142.857142857145</v>
      </c>
      <c r="M17" s="4"/>
      <c r="N17" s="150">
        <v>12</v>
      </c>
      <c r="O17" s="15" t="s">
        <v>211</v>
      </c>
      <c r="P17" s="16"/>
      <c r="Q17" s="17">
        <v>115000</v>
      </c>
      <c r="R17" s="16">
        <v>0.75</v>
      </c>
      <c r="S17" s="220">
        <f>Q17*R17</f>
        <v>86250</v>
      </c>
      <c r="T17" s="109">
        <v>155000</v>
      </c>
      <c r="U17" s="215">
        <f>IF(Q17="","",Q17/0.7)</f>
        <v>164285.71428571429</v>
      </c>
      <c r="V17" s="127"/>
      <c r="W17" s="151"/>
      <c r="X17" s="152">
        <v>10</v>
      </c>
      <c r="Y17" s="152" t="str">
        <f t="shared" si="4"/>
        <v>냉)꽁치</v>
      </c>
      <c r="Z17" s="155">
        <f t="shared" si="5"/>
        <v>79120</v>
      </c>
      <c r="AA17" s="152"/>
      <c r="AB17" s="153"/>
      <c r="AC17" s="150">
        <v>10</v>
      </c>
      <c r="AD17" s="157" t="str">
        <f t="shared" si="6"/>
        <v>냉)꽁치</v>
      </c>
      <c r="AE17" s="158">
        <f>IFERROR(VLOOKUP(AD17,'6'!$Y$8:$Z$69,2,0),0)</f>
        <v>104879.99999999999</v>
      </c>
      <c r="AF17" s="158">
        <f>IFERROR(VLOOKUP(AD17,$K$51:$L$85,2,0),0)</f>
        <v>0</v>
      </c>
      <c r="AG17" s="159">
        <f>AE17+AF17-J15</f>
        <v>25759.999999999985</v>
      </c>
      <c r="AH17" s="160">
        <f t="shared" si="7"/>
        <v>0.29230769230769232</v>
      </c>
      <c r="AI17" s="158">
        <f t="shared" si="8"/>
        <v>36399.999999999985</v>
      </c>
      <c r="AJ17" s="161">
        <f>IFERROR(AG17/H15,0)</f>
        <v>0.55999999999999972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115</v>
      </c>
      <c r="G18" s="12" t="s">
        <v>116</v>
      </c>
      <c r="H18" s="13">
        <v>86000</v>
      </c>
      <c r="I18" s="12">
        <v>2.0499999999999998</v>
      </c>
      <c r="J18" s="3">
        <f t="shared" si="0"/>
        <v>176299.99999999997</v>
      </c>
      <c r="K18" s="109">
        <v>120000</v>
      </c>
      <c r="L18" s="215">
        <f>IF(H18="","",H18/0.7)</f>
        <v>122857.14285714287</v>
      </c>
      <c r="M18" s="4"/>
      <c r="N18" s="150">
        <v>13</v>
      </c>
      <c r="O18" s="15" t="s">
        <v>180</v>
      </c>
      <c r="P18" s="16"/>
      <c r="Q18" s="17">
        <v>70000</v>
      </c>
      <c r="R18" s="16">
        <v>1.5</v>
      </c>
      <c r="S18" s="220">
        <f>Q18*R18</f>
        <v>105000</v>
      </c>
      <c r="T18" s="109">
        <v>100000</v>
      </c>
      <c r="U18" s="215">
        <f>IF(Q18="","",Q18/0.7)</f>
        <v>100000</v>
      </c>
      <c r="V18" s="127"/>
      <c r="W18" s="151"/>
      <c r="X18" s="152">
        <v>11</v>
      </c>
      <c r="Y18" s="152" t="str">
        <f t="shared" si="4"/>
        <v>냉)포크오징어M</v>
      </c>
      <c r="Z18" s="155">
        <f t="shared" si="5"/>
        <v>7760</v>
      </c>
      <c r="AA18" s="152"/>
      <c r="AB18" s="153"/>
      <c r="AC18" s="150">
        <v>11</v>
      </c>
      <c r="AD18" s="157" t="str">
        <f t="shared" si="6"/>
        <v>냉)포크오징어M</v>
      </c>
      <c r="AE18" s="158">
        <f>IFERROR(VLOOKUP(AD18,'6'!$Y$8:$Z$69,2,0),0)</f>
        <v>77600</v>
      </c>
      <c r="AF18" s="158">
        <f>IFERROR(VLOOKUP(AD18,$K$51:$L$85,2,0),0)</f>
        <v>0</v>
      </c>
      <c r="AG18" s="159">
        <f>AE18+AF18-J16</f>
        <v>69840</v>
      </c>
      <c r="AH18" s="160">
        <f t="shared" si="7"/>
        <v>0.27881040892193309</v>
      </c>
      <c r="AI18" s="158">
        <f t="shared" si="8"/>
        <v>96840</v>
      </c>
      <c r="AJ18" s="161">
        <f>IFERROR(AG18/H16,0)</f>
        <v>0.36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615860</v>
      </c>
      <c r="D19" s="4"/>
      <c r="E19" s="150">
        <v>14</v>
      </c>
      <c r="F19" s="11" t="s">
        <v>85</v>
      </c>
      <c r="G19" s="12" t="s">
        <v>201</v>
      </c>
      <c r="H19" s="13">
        <v>68000</v>
      </c>
      <c r="I19" s="12">
        <v>0.75</v>
      </c>
      <c r="J19" s="3">
        <f t="shared" si="0"/>
        <v>51000</v>
      </c>
      <c r="K19" s="109">
        <v>95000</v>
      </c>
      <c r="L19" s="215">
        <f>IF(H19="","",H19/0.7)</f>
        <v>97142.857142857145</v>
      </c>
      <c r="M19" s="4"/>
      <c r="N19" s="150">
        <v>14</v>
      </c>
      <c r="O19" s="15" t="s">
        <v>156</v>
      </c>
      <c r="P19" s="16" t="s">
        <v>63</v>
      </c>
      <c r="Q19" s="17">
        <v>17000</v>
      </c>
      <c r="R19" s="16">
        <v>4</v>
      </c>
      <c r="S19" s="220">
        <f>Q19*R19</f>
        <v>68000</v>
      </c>
      <c r="T19" s="109">
        <v>24000</v>
      </c>
      <c r="U19" s="215">
        <f>IF(Q19="","",Q19/0.7)</f>
        <v>24285.714285714286</v>
      </c>
      <c r="V19" s="127"/>
      <c r="W19" s="151"/>
      <c r="X19" s="152">
        <v>12</v>
      </c>
      <c r="Y19" s="152" t="str">
        <f t="shared" si="4"/>
        <v>냉)갈치200-300</v>
      </c>
      <c r="Z19" s="155">
        <f t="shared" si="5"/>
        <v>66000</v>
      </c>
      <c r="AA19" s="152"/>
      <c r="AB19" s="153"/>
      <c r="AC19" s="150">
        <v>12</v>
      </c>
      <c r="AD19" s="157" t="str">
        <f t="shared" si="6"/>
        <v>냉)갈치200-300</v>
      </c>
      <c r="AE19" s="158">
        <f>IFERROR(VLOOKUP(AD19,'6'!$Y$8:$Z$69,2,0),0)</f>
        <v>66000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0.26666666666666666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 t="s">
        <v>60</v>
      </c>
      <c r="G20" s="12" t="s">
        <v>213</v>
      </c>
      <c r="H20" s="13">
        <v>200000</v>
      </c>
      <c r="I20" s="12">
        <v>1</v>
      </c>
      <c r="J20" s="3">
        <f t="shared" si="0"/>
        <v>200000</v>
      </c>
      <c r="K20" s="109">
        <v>280000</v>
      </c>
      <c r="L20" s="215">
        <f>IF(H20="","",H20/0.7)</f>
        <v>285714.28571428574</v>
      </c>
      <c r="M20" s="4"/>
      <c r="N20" s="150">
        <v>15</v>
      </c>
      <c r="O20" s="15" t="s">
        <v>117</v>
      </c>
      <c r="P20" s="16"/>
      <c r="Q20" s="17">
        <v>21000</v>
      </c>
      <c r="R20" s="16">
        <v>4.8</v>
      </c>
      <c r="S20" s="220">
        <f>Q20*R20</f>
        <v>100800</v>
      </c>
      <c r="T20" s="109">
        <v>30000</v>
      </c>
      <c r="U20" s="215">
        <f>IF(Q20="","",Q20/0.7)</f>
        <v>30000.000000000004</v>
      </c>
      <c r="V20" s="127"/>
      <c r="W20" s="151"/>
      <c r="X20" s="152">
        <v>13</v>
      </c>
      <c r="Y20" s="152" t="str">
        <f t="shared" si="4"/>
        <v>냉)임연수2L</v>
      </c>
      <c r="Z20" s="155">
        <f t="shared" si="5"/>
        <v>176299.99999999997</v>
      </c>
      <c r="AA20" s="152"/>
      <c r="AB20" s="153"/>
      <c r="AC20" s="150">
        <v>13</v>
      </c>
      <c r="AD20" s="157" t="str">
        <f t="shared" si="6"/>
        <v>냉)임연수2L</v>
      </c>
      <c r="AE20" s="158">
        <f>IFERROR(VLOOKUP(AD20,'6'!$Y$8:$Z$69,2,0),0)</f>
        <v>202100</v>
      </c>
      <c r="AF20" s="158">
        <f>IFERROR(VLOOKUP(AD20,$K$51:$L$85,2,0),0)</f>
        <v>0</v>
      </c>
      <c r="AG20" s="159">
        <f>AE20+AF20-J18</f>
        <v>25800.000000000029</v>
      </c>
      <c r="AH20" s="160">
        <f t="shared" si="7"/>
        <v>0.28333333333333333</v>
      </c>
      <c r="AI20" s="158">
        <f t="shared" si="8"/>
        <v>36000.000000000044</v>
      </c>
      <c r="AJ20" s="161">
        <f>IFERROR(AG20/H18,0)</f>
        <v>0.30000000000000032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 t="s">
        <v>77</v>
      </c>
      <c r="G21" s="12" t="s">
        <v>231</v>
      </c>
      <c r="H21" s="13">
        <v>29500</v>
      </c>
      <c r="I21" s="12">
        <v>2</v>
      </c>
      <c r="J21" s="3">
        <f t="shared" si="0"/>
        <v>59000</v>
      </c>
      <c r="K21" s="109">
        <v>42000</v>
      </c>
      <c r="L21" s="215">
        <f>IF(H21="","",H21/0.7)</f>
        <v>42142.857142857145</v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>냉)자반고등어8손</v>
      </c>
      <c r="Z21" s="155">
        <f t="shared" si="5"/>
        <v>51000</v>
      </c>
      <c r="AA21" s="152"/>
      <c r="AB21" s="153"/>
      <c r="AC21" s="150">
        <v>14</v>
      </c>
      <c r="AD21" s="157" t="str">
        <f t="shared" si="6"/>
        <v>냉)자반고등어8손</v>
      </c>
      <c r="AE21" s="158">
        <f>IFERROR(VLOOKUP(AD21,'6'!$Y$8:$Z$69,2,0),0)</f>
        <v>110160</v>
      </c>
      <c r="AF21" s="158">
        <f>IFERROR(VLOOKUP(AD21,$K$51:$L$85,2,0),0)</f>
        <v>136000</v>
      </c>
      <c r="AG21" s="159">
        <f>AE21+AF21-J19</f>
        <v>195160</v>
      </c>
      <c r="AH21" s="160">
        <f t="shared" si="7"/>
        <v>0.28421052631578947</v>
      </c>
      <c r="AI21" s="158">
        <f t="shared" si="8"/>
        <v>272650</v>
      </c>
      <c r="AJ21" s="161">
        <f>IFERROR(AG21/H19,0)</f>
        <v>2.87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1018000</v>
      </c>
      <c r="D22" s="4"/>
      <c r="E22" s="150">
        <v>17</v>
      </c>
      <c r="F22" s="11" t="s">
        <v>60</v>
      </c>
      <c r="G22" s="12" t="s">
        <v>241</v>
      </c>
      <c r="H22" s="13">
        <v>194000</v>
      </c>
      <c r="I22" s="12">
        <v>1</v>
      </c>
      <c r="J22" s="3">
        <f t="shared" si="0"/>
        <v>194000</v>
      </c>
      <c r="K22" s="109">
        <v>270000</v>
      </c>
      <c r="L22" s="215">
        <f>IF(H22="","",H22/0.7)</f>
        <v>277142.85714285716</v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>냉)포크오징어MA</v>
      </c>
      <c r="Z22" s="155">
        <f t="shared" si="5"/>
        <v>200000</v>
      </c>
      <c r="AA22" s="152"/>
      <c r="AB22" s="153"/>
      <c r="AC22" s="150">
        <v>15</v>
      </c>
      <c r="AD22" s="157" t="str">
        <f t="shared" si="6"/>
        <v>냉)포크오징어MA</v>
      </c>
      <c r="AE22" s="158">
        <f>IFERROR(VLOOKUP(AD22,'6'!$Y$8:$Z$69,2,0),0)</f>
        <v>200000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0.2857142857142857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1693000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>냉)동태포15팩A</v>
      </c>
      <c r="Z23" s="155">
        <f t="shared" si="5"/>
        <v>59000</v>
      </c>
      <c r="AA23" s="152"/>
      <c r="AB23" s="153"/>
      <c r="AC23" s="150">
        <v>16</v>
      </c>
      <c r="AD23" s="157" t="str">
        <f t="shared" si="6"/>
        <v>냉)동태포15팩A</v>
      </c>
      <c r="AE23" s="158">
        <f>IFERROR(VLOOKUP(AD23,'6'!$Y$8:$Z$69,2,0),0)</f>
        <v>59000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0.29761904761904762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>냉)포크오징어M2A</v>
      </c>
      <c r="Z24" s="155">
        <f t="shared" si="5"/>
        <v>194000</v>
      </c>
      <c r="AA24" s="152"/>
      <c r="AB24" s="153"/>
      <c r="AC24" s="150">
        <v>17</v>
      </c>
      <c r="AD24" s="157" t="str">
        <f t="shared" si="6"/>
        <v>냉)포크오징어M2A</v>
      </c>
      <c r="AE24" s="158">
        <f>IFERROR(VLOOKUP(AD24,'6'!$Y$8:$Z$69,2,0),0)</f>
        <v>0</v>
      </c>
      <c r="AF24" s="158">
        <f>IFERROR(VLOOKUP(AD24,$K$51:$L$85,2,0),0)</f>
        <v>194000</v>
      </c>
      <c r="AG24" s="159">
        <f>AE24+AF24-J22</f>
        <v>0</v>
      </c>
      <c r="AH24" s="160">
        <f t="shared" si="7"/>
        <v>0.2814814814814815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IFERROR(VLOOKUP(AD25,'6'!$Y$8:$Z$69,2,0),0)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 t="s">
        <v>65</v>
      </c>
      <c r="P26" s="16" t="s">
        <v>159</v>
      </c>
      <c r="Q26" s="17">
        <v>9500</v>
      </c>
      <c r="R26" s="12">
        <v>2</v>
      </c>
      <c r="S26" s="220">
        <f>Q26*R26</f>
        <v>19000</v>
      </c>
      <c r="T26" s="109">
        <v>14000</v>
      </c>
      <c r="U26" s="215">
        <f>IF(Q26="","",Q26/0.7)</f>
        <v>13571.428571428572</v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IFERROR(VLOOKUP(AD26,'6'!$Y$8:$Z$69,2,0),0)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9.1999999999999993</v>
      </c>
      <c r="S27" s="220">
        <f>Q27*R27</f>
        <v>151800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IFERROR(VLOOKUP(AD27,'6'!$Y$8:$Z$69,2,0),0)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IFERROR(VLOOKUP(AD28,'6'!$Y$8:$Z$69,2,0),0)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0.8</v>
      </c>
      <c r="S29" s="220">
        <f>Q29*R29</f>
        <v>144000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IFERROR(VLOOKUP(AD29,'6'!$Y$8:$Z$69,2,0),0)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3125030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IFERROR(VLOOKUP(AD30,'6'!$Y$8:$Z$69,2,0),0)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IFERROR(VLOOKUP(AD31,'6'!$Y$8:$Z$69,2,0),0)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IFERROR(VLOOKUP(AD32,'6'!$Y$8:$Z$69,2,0),0)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IFERROR(VLOOKUP(AD33,'6'!$Y$8:$Z$69,2,0),0)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2234340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232</v>
      </c>
      <c r="R34" s="324">
        <v>-45000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IFERROR(VLOOKUP(AD34,'6'!$Y$8:$Z$69,2,0),0)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242</v>
      </c>
      <c r="P35" s="29"/>
      <c r="Q35" s="29" t="s">
        <v>163</v>
      </c>
      <c r="R35" s="298">
        <v>-20000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IFERROR(VLOOKUP(AD35,'6'!$Y$8:$Z$69,2,0),0)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85000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83</v>
      </c>
      <c r="P36" s="29" t="s">
        <v>228</v>
      </c>
      <c r="Q36" s="29" t="s">
        <v>163</v>
      </c>
      <c r="R36" s="298">
        <v>-10000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전복14미</v>
      </c>
      <c r="Z36" s="155">
        <f>S6</f>
        <v>540000</v>
      </c>
      <c r="AA36" s="152"/>
      <c r="AB36" s="153"/>
      <c r="AC36" s="308" t="s">
        <v>33</v>
      </c>
      <c r="AD36" s="309"/>
      <c r="AE36" s="179">
        <f>SUM(AE8:AE35)</f>
        <v>2463800</v>
      </c>
      <c r="AF36" s="179">
        <f>SUM(AF8:AF35)</f>
        <v>620000</v>
      </c>
      <c r="AG36" s="179">
        <f>SUM(AG8:AG35)</f>
        <v>849460</v>
      </c>
      <c r="AH36" s="180"/>
      <c r="AI36" s="179">
        <f>SUM(AI8:AI35)</f>
        <v>1180980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209</v>
      </c>
      <c r="G37" s="75" t="s">
        <v>210</v>
      </c>
      <c r="H37" s="76">
        <v>35000</v>
      </c>
      <c r="I37" s="296">
        <v>50000</v>
      </c>
      <c r="J37" s="297"/>
      <c r="K37" s="4"/>
      <c r="L37" s="4"/>
      <c r="M37" s="4"/>
      <c r="N37" s="184">
        <v>4</v>
      </c>
      <c r="O37" s="16" t="s">
        <v>212</v>
      </c>
      <c r="P37" s="16"/>
      <c r="Q37" s="16" t="s">
        <v>163</v>
      </c>
      <c r="R37" s="298">
        <v>-5000</v>
      </c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470400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95</v>
      </c>
      <c r="G38" s="12"/>
      <c r="H38" s="13">
        <v>30000</v>
      </c>
      <c r="I38" s="270">
        <v>40000</v>
      </c>
      <c r="J38" s="271"/>
      <c r="K38" s="4"/>
      <c r="L38" s="4"/>
      <c r="M38" s="4"/>
      <c r="N38" s="185">
        <v>5</v>
      </c>
      <c r="O38" s="24" t="s">
        <v>117</v>
      </c>
      <c r="P38" s="24"/>
      <c r="Q38" s="24" t="s">
        <v>163</v>
      </c>
      <c r="R38" s="300">
        <v>-10000</v>
      </c>
      <c r="S38" s="301"/>
      <c r="T38" s="47"/>
      <c r="U38" s="111"/>
      <c r="V38" s="127"/>
      <c r="W38" s="151"/>
      <c r="X38" s="152">
        <v>3</v>
      </c>
      <c r="Y38" s="152" t="str">
        <f t="shared" si="10"/>
        <v>생합</v>
      </c>
      <c r="Z38" s="155">
        <f t="shared" si="11"/>
        <v>276500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156</v>
      </c>
      <c r="G39" s="12"/>
      <c r="H39" s="13">
        <v>54000</v>
      </c>
      <c r="I39" s="270">
        <v>77000</v>
      </c>
      <c r="J39" s="271">
        <f>H39*I39</f>
        <v>4158000000</v>
      </c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삼치3단</v>
      </c>
      <c r="Z39" s="155">
        <f t="shared" si="11"/>
        <v>72500</v>
      </c>
      <c r="AA39" s="152"/>
      <c r="AB39" s="153"/>
      <c r="AC39" s="156">
        <v>1</v>
      </c>
      <c r="AD39" s="157" t="str">
        <f t="shared" ref="AD39:AD62" si="12">O6&amp;P6</f>
        <v>전복14미</v>
      </c>
      <c r="AE39" s="158">
        <f>IFERROR(VLOOKUP(AD39,'6'!$Y$8:$Z$69,2,0),0)</f>
        <v>0</v>
      </c>
      <c r="AF39" s="158">
        <f>IFERROR(VLOOKUP(AD39,$K$51:$L$85,2,0),0)</f>
        <v>540000</v>
      </c>
      <c r="AG39" s="159">
        <f>AE39+AF39-S6</f>
        <v>0</v>
      </c>
      <c r="AH39" s="160">
        <f>IFERROR((T6-Q6)/T6,0)</f>
        <v>0.28000000000000003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도미</v>
      </c>
      <c r="Z40" s="155">
        <f t="shared" si="11"/>
        <v>12000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IFERROR(VLOOKUP(AD40,'6'!$Y$8:$Z$69,2,0),0)</f>
        <v>440000</v>
      </c>
      <c r="AF40" s="158">
        <f>IFERROR(VLOOKUP(AD40,$K$51:$L$85,2,0),0)</f>
        <v>160000</v>
      </c>
      <c r="AG40" s="159">
        <f>AE40+AF40-S7</f>
        <v>129600</v>
      </c>
      <c r="AH40" s="160">
        <f t="shared" ref="AH40:AH62" si="13">IFERROR((T7-Q7)/T7,0)</f>
        <v>0.24882629107981222</v>
      </c>
      <c r="AI40" s="158">
        <f t="shared" ref="AI40:AI62" si="14">IFERROR(AG40/(1-AH40),0)</f>
        <v>172530</v>
      </c>
      <c r="AJ40" s="161">
        <f>IFERROR(AG40/Q7,0)</f>
        <v>0.81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가자미백가자미</v>
      </c>
      <c r="Z41" s="155">
        <f t="shared" si="11"/>
        <v>85200</v>
      </c>
      <c r="AA41" s="152"/>
      <c r="AB41" s="153"/>
      <c r="AC41" s="150">
        <v>3</v>
      </c>
      <c r="AD41" s="157" t="str">
        <f t="shared" si="12"/>
        <v>생합</v>
      </c>
      <c r="AE41" s="158">
        <f>IFERROR(VLOOKUP(AD41,'6'!$Y$8:$Z$69,2,0),0)</f>
        <v>148500</v>
      </c>
      <c r="AF41" s="158">
        <f>IFERROR(VLOOKUP(AD41,$K$51:$L$85,2,0),0)</f>
        <v>250000</v>
      </c>
      <c r="AG41" s="159">
        <f>AE41+AF41-S8</f>
        <v>122000</v>
      </c>
      <c r="AH41" s="160">
        <f t="shared" si="13"/>
        <v>0.2857142857142857</v>
      </c>
      <c r="AI41" s="158">
        <f t="shared" si="14"/>
        <v>170800</v>
      </c>
      <c r="AJ41" s="161">
        <f>IFERROR(AG41/Q8,0)</f>
        <v>2.44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사문어</v>
      </c>
      <c r="Z42" s="155">
        <f t="shared" si="11"/>
        <v>46200.000000000007</v>
      </c>
      <c r="AA42" s="152"/>
      <c r="AB42" s="153"/>
      <c r="AC42" s="150">
        <v>4</v>
      </c>
      <c r="AD42" s="157" t="str">
        <f t="shared" si="12"/>
        <v>삼치3단</v>
      </c>
      <c r="AE42" s="158">
        <f>IFERROR(VLOOKUP(AD42,'6'!$Y$8:$Z$69,2,0),0)</f>
        <v>176250</v>
      </c>
      <c r="AF42" s="158">
        <f>IFERROR(VLOOKUP(AD42,$K$51:$L$85,2,0),0)</f>
        <v>0</v>
      </c>
      <c r="AG42" s="159">
        <f>AE42+AF42-S9</f>
        <v>103750</v>
      </c>
      <c r="AH42" s="160">
        <f t="shared" si="13"/>
        <v>0.25595238095238093</v>
      </c>
      <c r="AI42" s="158">
        <f t="shared" si="14"/>
        <v>139440</v>
      </c>
      <c r="AJ42" s="161">
        <f>IFERROR(AG42/Q9,0)</f>
        <v>0.83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제주갈치31-35미</v>
      </c>
      <c r="Z43" s="155">
        <f t="shared" si="11"/>
        <v>464400</v>
      </c>
      <c r="AA43" s="152"/>
      <c r="AB43" s="153"/>
      <c r="AC43" s="150">
        <v>5</v>
      </c>
      <c r="AD43" s="157" t="str">
        <f t="shared" si="12"/>
        <v>도미</v>
      </c>
      <c r="AE43" s="158">
        <f>IFERROR(VLOOKUP(AD43,'6'!$Y$8:$Z$69,2,0),0)</f>
        <v>12000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0.25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대구3미</v>
      </c>
      <c r="Z44" s="155">
        <f t="shared" si="11"/>
        <v>18480</v>
      </c>
      <c r="AA44" s="152"/>
      <c r="AB44" s="153"/>
      <c r="AC44" s="150">
        <v>6</v>
      </c>
      <c r="AD44" s="157" t="str">
        <f t="shared" si="12"/>
        <v>가자미백가자미</v>
      </c>
      <c r="AE44" s="158">
        <f>IFERROR(VLOOKUP(AD44,'6'!$Y$8:$Z$69,2,0),0)</f>
        <v>0</v>
      </c>
      <c r="AF44" s="158">
        <f>IFERROR(VLOOKUP(AD44,$K$51:$L$85,2,0),0)</f>
        <v>120000</v>
      </c>
      <c r="AG44" s="159">
        <f>AE44+AF44-S11</f>
        <v>34800</v>
      </c>
      <c r="AH44" s="160">
        <f t="shared" si="13"/>
        <v>0.29411764705882354</v>
      </c>
      <c r="AI44" s="158">
        <f t="shared" si="14"/>
        <v>49300.000000000007</v>
      </c>
      <c r="AJ44" s="161">
        <f>IFERROR(AG44/Q11,0)</f>
        <v>1.45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전복13미</v>
      </c>
      <c r="Z45" s="155">
        <f t="shared" si="11"/>
        <v>18000</v>
      </c>
      <c r="AA45" s="152"/>
      <c r="AB45" s="153"/>
      <c r="AC45" s="150">
        <v>7</v>
      </c>
      <c r="AD45" s="157" t="str">
        <f t="shared" si="12"/>
        <v>사문어</v>
      </c>
      <c r="AE45" s="158">
        <f>IFERROR(VLOOKUP(AD45,'6'!$Y$8:$Z$69,2,0),0)</f>
        <v>54600</v>
      </c>
      <c r="AF45" s="158">
        <f>IFERROR(VLOOKUP(AD45,$K$51:$L$85,2,0),0)</f>
        <v>0</v>
      </c>
      <c r="AG45" s="159">
        <f>AE45+AF45-S12</f>
        <v>8399.9999999999927</v>
      </c>
      <c r="AH45" s="160">
        <f t="shared" si="13"/>
        <v>0.3</v>
      </c>
      <c r="AI45" s="158">
        <f t="shared" si="14"/>
        <v>11999.999999999991</v>
      </c>
      <c r="AJ45" s="161">
        <f>IFERROR(AG45/Q12,0)</f>
        <v>0.39999999999999963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갯가재</v>
      </c>
      <c r="Z46" s="155">
        <f t="shared" si="11"/>
        <v>32500</v>
      </c>
      <c r="AA46" s="152"/>
      <c r="AB46" s="153"/>
      <c r="AC46" s="150">
        <v>8</v>
      </c>
      <c r="AD46" s="157" t="str">
        <f t="shared" si="12"/>
        <v>제주갈치31-35미</v>
      </c>
      <c r="AE46" s="158">
        <f>IFERROR(VLOOKUP(AD46,'6'!$Y$8:$Z$69,2,0),0)</f>
        <v>225000</v>
      </c>
      <c r="AF46" s="158">
        <f>IFERROR(VLOOKUP(AD46,$K$51:$L$85,2,0),0)</f>
        <v>360000</v>
      </c>
      <c r="AG46" s="159">
        <f>AE46+AF46-S13</f>
        <v>120600</v>
      </c>
      <c r="AH46" s="160">
        <f t="shared" si="13"/>
        <v>0.28000000000000003</v>
      </c>
      <c r="AI46" s="158">
        <f t="shared" si="14"/>
        <v>167500</v>
      </c>
      <c r="AJ46" s="161">
        <f>IFERROR(AG46/Q13,0)</f>
        <v>0.67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홍어</v>
      </c>
      <c r="Z47" s="155">
        <f t="shared" si="11"/>
        <v>86250</v>
      </c>
      <c r="AA47" s="152"/>
      <c r="AB47" s="153"/>
      <c r="AC47" s="150">
        <v>9</v>
      </c>
      <c r="AD47" s="157" t="str">
        <f t="shared" si="12"/>
        <v>대구3미</v>
      </c>
      <c r="AE47" s="158">
        <f>IFERROR(VLOOKUP(AD47,'6'!$Y$8:$Z$69,2,0),0)</f>
        <v>46480</v>
      </c>
      <c r="AF47" s="158">
        <f>IFERROR(VLOOKUP(AD47,$K$51:$L$85,2,0),0)</f>
        <v>0</v>
      </c>
      <c r="AG47" s="159">
        <f>AE47+AF47-S14</f>
        <v>28000</v>
      </c>
      <c r="AH47" s="160">
        <f t="shared" si="13"/>
        <v>0.27835051546391754</v>
      </c>
      <c r="AI47" s="158">
        <f t="shared" si="14"/>
        <v>38800</v>
      </c>
      <c r="AJ47" s="161">
        <f>IFERROR(AG47/Q14,0)</f>
        <v>1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황석어</v>
      </c>
      <c r="Z48" s="155">
        <f t="shared" si="11"/>
        <v>105000</v>
      </c>
      <c r="AA48" s="152"/>
      <c r="AB48" s="153"/>
      <c r="AC48" s="150">
        <v>10</v>
      </c>
      <c r="AD48" s="157" t="str">
        <f t="shared" si="12"/>
        <v>전복13미</v>
      </c>
      <c r="AE48" s="158">
        <f>IFERROR(VLOOKUP(AD48,'6'!$Y$8:$Z$69,2,0),0)</f>
        <v>106200</v>
      </c>
      <c r="AF48" s="158">
        <f>IFERROR(VLOOKUP(AD48,$K$51:$L$85,2,0),0)</f>
        <v>0</v>
      </c>
      <c r="AG48" s="159">
        <f>AE48+AF48-S15</f>
        <v>88200</v>
      </c>
      <c r="AH48" s="160">
        <f t="shared" si="13"/>
        <v>0.28000000000000003</v>
      </c>
      <c r="AI48" s="158">
        <f t="shared" si="14"/>
        <v>122500</v>
      </c>
      <c r="AJ48" s="161">
        <f>IFERROR(AG48/Q15,0)</f>
        <v>0.49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>간재미10미</v>
      </c>
      <c r="Z49" s="155">
        <f t="shared" si="11"/>
        <v>68000</v>
      </c>
      <c r="AA49" s="152"/>
      <c r="AB49" s="153"/>
      <c r="AC49" s="150">
        <v>11</v>
      </c>
      <c r="AD49" s="157" t="str">
        <f t="shared" si="12"/>
        <v>갯가재</v>
      </c>
      <c r="AE49" s="158">
        <f>IFERROR(VLOOKUP(AD49,'6'!$Y$8:$Z$69,2,0),0)</f>
        <v>105000</v>
      </c>
      <c r="AF49" s="158">
        <f>IFERROR(VLOOKUP(AD49,$K$51:$L$85,2,0),0)</f>
        <v>0</v>
      </c>
      <c r="AG49" s="159">
        <f>AE49+AF49-S16</f>
        <v>72500</v>
      </c>
      <c r="AH49" s="160">
        <f t="shared" si="13"/>
        <v>0.30555555555555558</v>
      </c>
      <c r="AI49" s="158">
        <f t="shared" si="14"/>
        <v>104400</v>
      </c>
      <c r="AJ49" s="161">
        <f>IFERROR(AG49/Q16,0)</f>
        <v>5.8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>활문어</v>
      </c>
      <c r="Z50" s="155">
        <f t="shared" si="11"/>
        <v>100800</v>
      </c>
      <c r="AA50" s="152"/>
      <c r="AB50" s="153"/>
      <c r="AC50" s="150">
        <v>12</v>
      </c>
      <c r="AD50" s="157" t="str">
        <f t="shared" si="12"/>
        <v>홍어</v>
      </c>
      <c r="AE50" s="158">
        <f>IFERROR(VLOOKUP(AD50,'6'!$Y$8:$Z$69,2,0),0)</f>
        <v>0</v>
      </c>
      <c r="AF50" s="158">
        <f>IFERROR(VLOOKUP(AD50,$K$51:$L$85,2,0),0)</f>
        <v>115000</v>
      </c>
      <c r="AG50" s="159">
        <f>AE50+AF50-S17</f>
        <v>28750</v>
      </c>
      <c r="AH50" s="160">
        <f t="shared" si="13"/>
        <v>0.25806451612903225</v>
      </c>
      <c r="AI50" s="158">
        <f t="shared" si="14"/>
        <v>38750</v>
      </c>
      <c r="AJ50" s="161">
        <f>IFERROR(AG50/Q17,0)</f>
        <v>0.25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173</v>
      </c>
      <c r="G51" s="242">
        <v>10</v>
      </c>
      <c r="H51" s="243">
        <v>29000</v>
      </c>
      <c r="I51" s="292">
        <v>290000</v>
      </c>
      <c r="J51" s="293"/>
      <c r="K51" s="235" t="str">
        <f>SUBSTITUTE(SUBSTITUTE(SUBSTITUTE(F51,"[",""),"]","")," ","")</f>
        <v>냉)참조기40-42</v>
      </c>
      <c r="L51" s="246">
        <f>I51</f>
        <v>290000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>황석어</v>
      </c>
      <c r="AE51" s="158">
        <f>IFERROR(VLOOKUP(AD51,'6'!$Y$8:$Z$69,2,0),0)</f>
        <v>0</v>
      </c>
      <c r="AF51" s="158">
        <f>IFERROR(VLOOKUP(AD51,$K$51:$L$85,2,0),0)</f>
        <v>280000</v>
      </c>
      <c r="AG51" s="159">
        <f>AE51+AF51-S18</f>
        <v>175000</v>
      </c>
      <c r="AH51" s="160">
        <f t="shared" si="13"/>
        <v>0.3</v>
      </c>
      <c r="AI51" s="158">
        <f t="shared" si="14"/>
        <v>250000.00000000003</v>
      </c>
      <c r="AJ51" s="161">
        <f>IFERROR(AG51/Q18,0)</f>
        <v>2.5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51" t="s">
        <v>243</v>
      </c>
      <c r="G52" s="244">
        <v>1</v>
      </c>
      <c r="H52" s="243">
        <v>194000</v>
      </c>
      <c r="I52" s="294">
        <v>194000</v>
      </c>
      <c r="J52" s="295"/>
      <c r="K52" s="236" t="str">
        <f t="shared" ref="K52:K85" si="17">SUBSTITUTE(SUBSTITUTE(SUBSTITUTE(F52,"[",""),"]","")," ","")</f>
        <v>냉)포크오징어M2A</v>
      </c>
      <c r="L52" s="247">
        <f>I52</f>
        <v>194000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>간재미10미</v>
      </c>
      <c r="AE52" s="158">
        <f>IFERROR(VLOOKUP(AD52,'6'!$Y$8:$Z$69,2,0),0)</f>
        <v>0</v>
      </c>
      <c r="AF52" s="158">
        <f>IFERROR(VLOOKUP(AD52,$K$51:$L$85,2,0),0)</f>
        <v>68000</v>
      </c>
      <c r="AG52" s="159">
        <f>AE52+AF52-S19</f>
        <v>0</v>
      </c>
      <c r="AH52" s="160">
        <f t="shared" si="13"/>
        <v>0.29166666666666669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203</v>
      </c>
      <c r="G53" s="244">
        <v>2</v>
      </c>
      <c r="H53" s="243">
        <v>68000</v>
      </c>
      <c r="I53" s="294">
        <v>136000</v>
      </c>
      <c r="J53" s="295"/>
      <c r="K53" s="236" t="str">
        <f t="shared" si="17"/>
        <v>냉)자반고등어8손</v>
      </c>
      <c r="L53" s="247">
        <f t="shared" ref="L53:L85" si="18">I53</f>
        <v>136000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>활문어</v>
      </c>
      <c r="AE53" s="158">
        <f>IFERROR(VLOOKUP(AD53,'6'!$Y$8:$Z$69,2,0),0)</f>
        <v>0</v>
      </c>
      <c r="AF53" s="158">
        <f>IFERROR(VLOOKUP(AD53,$K$51:$L$85,2,0),0)</f>
        <v>315000</v>
      </c>
      <c r="AG53" s="159">
        <f>AE53+AF53-S20</f>
        <v>214200</v>
      </c>
      <c r="AH53" s="160">
        <f t="shared" si="13"/>
        <v>0.3</v>
      </c>
      <c r="AI53" s="158">
        <f t="shared" si="14"/>
        <v>306000</v>
      </c>
      <c r="AJ53" s="161">
        <f>IFERROR(AG53/Q20,0)</f>
        <v>10.199999999999999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244</v>
      </c>
      <c r="G54" s="244">
        <v>5</v>
      </c>
      <c r="H54" s="243">
        <v>24000</v>
      </c>
      <c r="I54" s="294">
        <v>120000</v>
      </c>
      <c r="J54" s="295"/>
      <c r="K54" s="236" t="str">
        <f t="shared" si="17"/>
        <v>가자미백가자미</v>
      </c>
      <c r="L54" s="247">
        <f t="shared" si="18"/>
        <v>120000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IFERROR(VLOOKUP(AD54,'6'!$Y$8:$Z$69,2,0),0)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211</v>
      </c>
      <c r="G55" s="244">
        <v>1</v>
      </c>
      <c r="H55" s="243">
        <v>115000</v>
      </c>
      <c r="I55" s="294">
        <v>115000</v>
      </c>
      <c r="J55" s="295"/>
      <c r="K55" s="236" t="str">
        <f t="shared" si="17"/>
        <v>홍어</v>
      </c>
      <c r="L55" s="247">
        <f t="shared" si="18"/>
        <v>115000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IFERROR(VLOOKUP(AD55,'6'!$Y$8:$Z$69,2,0),0)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235</v>
      </c>
      <c r="G56" s="244">
        <v>2</v>
      </c>
      <c r="H56" s="243">
        <v>180000</v>
      </c>
      <c r="I56" s="294">
        <v>360000</v>
      </c>
      <c r="J56" s="295"/>
      <c r="K56" s="236" t="str">
        <f t="shared" si="17"/>
        <v>제주갈치31-35미</v>
      </c>
      <c r="L56" s="247">
        <f t="shared" si="18"/>
        <v>360000</v>
      </c>
      <c r="V56" s="4"/>
      <c r="W56" s="151"/>
      <c r="X56" s="152">
        <v>21</v>
      </c>
      <c r="Y56" s="152" t="str">
        <f t="shared" si="10"/>
        <v>냉)꽃게사게</v>
      </c>
      <c r="Z56" s="155">
        <f t="shared" si="11"/>
        <v>19000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IFERROR(VLOOKUP(AD56,'6'!$Y$8:$Z$69,2,0),0)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180</v>
      </c>
      <c r="G57" s="244">
        <v>4</v>
      </c>
      <c r="H57" s="243">
        <v>70000</v>
      </c>
      <c r="I57" s="294">
        <v>280000</v>
      </c>
      <c r="J57" s="295"/>
      <c r="K57" s="236" t="str">
        <f t="shared" si="17"/>
        <v>황석어</v>
      </c>
      <c r="L57" s="247">
        <f t="shared" si="18"/>
        <v>280000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151800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IFERROR(VLOOKUP(AD57,'6'!$Y$8:$Z$69,2,0),0)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245</v>
      </c>
      <c r="G58" s="244">
        <v>4</v>
      </c>
      <c r="H58" s="243">
        <v>17000</v>
      </c>
      <c r="I58" s="294">
        <v>68000</v>
      </c>
      <c r="J58" s="295"/>
      <c r="K58" s="236" t="str">
        <f t="shared" si="17"/>
        <v>간재미10미</v>
      </c>
      <c r="L58" s="247">
        <f t="shared" si="18"/>
        <v>68000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IFERROR(VLOOKUP(AD58,'6'!$Y$8:$Z$69,2,0),0)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95</v>
      </c>
      <c r="G59" s="231">
        <v>1</v>
      </c>
      <c r="H59" s="250">
        <v>30000</v>
      </c>
      <c r="I59" s="265">
        <v>30000</v>
      </c>
      <c r="J59" s="260"/>
      <c r="K59" s="236" t="str">
        <f t="shared" si="17"/>
        <v>바지락</v>
      </c>
      <c r="L59" s="247">
        <f t="shared" si="18"/>
        <v>30000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144000</v>
      </c>
      <c r="AA59" s="152"/>
      <c r="AB59" s="153"/>
      <c r="AC59" s="150">
        <v>21</v>
      </c>
      <c r="AD59" s="157" t="str">
        <f t="shared" si="12"/>
        <v>냉)꽃게사게</v>
      </c>
      <c r="AE59" s="158">
        <f>IFERROR(VLOOKUP(AD59,'6'!$Y$8:$Z$69,2,0),0)</f>
        <v>76000</v>
      </c>
      <c r="AF59" s="158">
        <f>IFERROR(VLOOKUP(AD59,$K$51:$L$85,2,0),0)</f>
        <v>0</v>
      </c>
      <c r="AG59" s="159">
        <f>AE59+AF59-S26</f>
        <v>57000</v>
      </c>
      <c r="AH59" s="160">
        <f t="shared" si="13"/>
        <v>0.32142857142857145</v>
      </c>
      <c r="AI59" s="158">
        <f t="shared" si="14"/>
        <v>84000</v>
      </c>
      <c r="AJ59" s="161">
        <f>IFERROR(AG59/Q26,0)</f>
        <v>6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117</v>
      </c>
      <c r="G60" s="231">
        <v>15</v>
      </c>
      <c r="H60" s="250">
        <v>21000</v>
      </c>
      <c r="I60" s="265">
        <v>315000</v>
      </c>
      <c r="J60" s="260"/>
      <c r="K60" s="236" t="str">
        <f t="shared" si="17"/>
        <v>활문어</v>
      </c>
      <c r="L60" s="247">
        <f t="shared" si="18"/>
        <v>315000</v>
      </c>
      <c r="V60" s="4"/>
      <c r="W60" s="151"/>
      <c r="X60" s="152">
        <v>1</v>
      </c>
      <c r="Y60" s="152" t="str">
        <f t="shared" ref="Y60:Y69" si="19">F37&amp;G37</f>
        <v>가자미적가자미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IFERROR(VLOOKUP(AD60,'6'!$Y$8:$Z$69,2,0),0)</f>
        <v>151800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246</v>
      </c>
      <c r="G61" s="231">
        <v>30</v>
      </c>
      <c r="H61" s="250">
        <v>18000</v>
      </c>
      <c r="I61" s="265">
        <v>540000</v>
      </c>
      <c r="J61" s="260"/>
      <c r="K61" s="236" t="str">
        <f t="shared" si="17"/>
        <v>전복14미</v>
      </c>
      <c r="L61" s="247">
        <f t="shared" si="18"/>
        <v>540000</v>
      </c>
      <c r="V61" s="4"/>
      <c r="W61" s="151"/>
      <c r="X61" s="152">
        <v>2</v>
      </c>
      <c r="Y61" s="152" t="str">
        <f t="shared" si="19"/>
        <v>바지락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IFERROR(VLOOKUP(AD61,'6'!$Y$8:$Z$69,2,0),0)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194</v>
      </c>
      <c r="G62" s="231">
        <v>10</v>
      </c>
      <c r="H62" s="250">
        <v>16000</v>
      </c>
      <c r="I62" s="265">
        <v>160000</v>
      </c>
      <c r="J62" s="260"/>
      <c r="K62" s="236" t="str">
        <f t="shared" si="17"/>
        <v>전복20미</v>
      </c>
      <c r="L62" s="247">
        <f t="shared" si="18"/>
        <v>160000</v>
      </c>
      <c r="V62" s="4"/>
      <c r="W62" s="151"/>
      <c r="X62" s="152">
        <v>3</v>
      </c>
      <c r="Y62" s="152" t="str">
        <f t="shared" si="19"/>
        <v>간재미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IFERROR(VLOOKUP(AD62,'6'!$Y$8:$Z$69,2,0),0)</f>
        <v>144000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 t="s">
        <v>107</v>
      </c>
      <c r="G63" s="231">
        <v>5</v>
      </c>
      <c r="H63" s="250">
        <v>50000</v>
      </c>
      <c r="I63" s="265">
        <v>250000</v>
      </c>
      <c r="J63" s="260"/>
      <c r="K63" s="236" t="str">
        <f t="shared" si="17"/>
        <v>생합</v>
      </c>
      <c r="L63" s="247">
        <f t="shared" si="18"/>
        <v>250000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2099830</v>
      </c>
      <c r="AF63" s="197">
        <f>SUM(AF39:AF62)</f>
        <v>2208000</v>
      </c>
      <c r="AG63" s="197">
        <f>SUM(AG39:AG62)</f>
        <v>1182800</v>
      </c>
      <c r="AH63" s="198"/>
      <c r="AI63" s="197">
        <f>SUM(AI39:AI62)</f>
        <v>1656020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가자미적가자미</v>
      </c>
      <c r="AE66" s="158">
        <f>IFERROR(VLOOKUP(AD66,'6'!$Y$8:$Z$69,2,0),0)</f>
        <v>21000</v>
      </c>
      <c r="AF66" s="158">
        <f>IFERROR(VLOOKUP(AD66,$K$51:$L$85,2,0),0)</f>
        <v>0</v>
      </c>
      <c r="AG66" s="159">
        <f>AE66+AF66</f>
        <v>21000</v>
      </c>
      <c r="AH66" s="160">
        <f>IFERROR((I37-H37)/I37,0)</f>
        <v>0.3</v>
      </c>
      <c r="AI66" s="158">
        <f>IFERROR(AG66/(1-AH66),0)</f>
        <v>30000.000000000004</v>
      </c>
      <c r="AJ66" s="161">
        <f>IFERROR(AG66/H37,0)</f>
        <v>0.6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바지락</v>
      </c>
      <c r="AE67" s="158">
        <f>IFERROR(VLOOKUP(AD67,'6'!$Y$8:$Z$69,2,0),0)</f>
        <v>0</v>
      </c>
      <c r="AF67" s="158">
        <f>IFERROR(VLOOKUP(AD67,$K$51:$L$85,2,0),0)</f>
        <v>30000</v>
      </c>
      <c r="AG67" s="159">
        <f t="shared" ref="AG67:AG75" si="21">AE67+AF67</f>
        <v>30000</v>
      </c>
      <c r="AH67" s="160">
        <f t="shared" ref="AH67:AH75" si="22">IFERROR((I38-H38)/I38,0)</f>
        <v>0.25</v>
      </c>
      <c r="AI67" s="158">
        <f t="shared" ref="AI67:AI75" si="23">IFERROR(AG67/(1-AH67),0)</f>
        <v>40000</v>
      </c>
      <c r="AJ67" s="161">
        <f>IFERROR(AG67/H38,0)</f>
        <v>1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간재미</v>
      </c>
      <c r="AE68" s="158">
        <f>IFERROR(VLOOKUP(AD68,'6'!$Y$8:$Z$69,2,0),0)</f>
        <v>11880</v>
      </c>
      <c r="AF68" s="158">
        <f>IFERROR(VLOOKUP(AD68,$K$51:$L$85,2,0),0)</f>
        <v>0</v>
      </c>
      <c r="AG68" s="159">
        <f t="shared" si="21"/>
        <v>11880</v>
      </c>
      <c r="AH68" s="160">
        <f t="shared" si="22"/>
        <v>0.29870129870129869</v>
      </c>
      <c r="AI68" s="158">
        <f t="shared" si="23"/>
        <v>16940</v>
      </c>
      <c r="AJ68" s="161">
        <f>IFERROR(AG68/H39,0)</f>
        <v>0.22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IFERROR(VLOOKUP(AD69,'6'!$Y$8:$Z$69,2,0),0)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IFERROR(VLOOKUP(AD70,'6'!$Y$8:$Z$69,2,0),0)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IFERROR(VLOOKUP(AD71,'6'!$Y$8:$Z$69,2,0),0)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IFERROR(VLOOKUP(AD72,'6'!$Y$8:$Z$69,2,0),0)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IFERROR(VLOOKUP(AD73,'6'!$Y$8:$Z$69,2,0),0)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IFERROR(VLOOKUP(AD74,'6'!$Y$8:$Z$69,2,0),0)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IFERROR(VLOOKUP(AD75,'6'!$Y$8:$Z$69,2,0),0)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32880</v>
      </c>
      <c r="AF76" s="197">
        <f>SUM(AF66:AF75)</f>
        <v>30000</v>
      </c>
      <c r="AG76" s="197">
        <f>SUM(AG66:AG75)</f>
        <v>62880</v>
      </c>
      <c r="AH76" s="198"/>
      <c r="AI76" s="197">
        <f>SUM(AI66:AI75)</f>
        <v>86940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2858000</v>
      </c>
      <c r="J86" s="264"/>
      <c r="K86" s="240"/>
      <c r="L86" s="249">
        <f>SUM(L51:L85)</f>
        <v>2858000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324" priority="10"/>
  </conditionalFormatting>
  <conditionalFormatting sqref="AE77:AF77">
    <cfRule type="cellIs" dxfId="323" priority="7" operator="lessThan">
      <formula>0</formula>
    </cfRule>
  </conditionalFormatting>
  <conditionalFormatting sqref="AG8:AG35 AG39:AG62 AG66:AG75">
    <cfRule type="cellIs" dxfId="322" priority="8" operator="lessThan">
      <formula>0</formula>
    </cfRule>
  </conditionalFormatting>
  <conditionalFormatting sqref="AH8:AH35">
    <cfRule type="cellIs" dxfId="321" priority="17" operator="equal">
      <formula>0</formula>
    </cfRule>
    <cfRule type="cellIs" dxfId="320" priority="18" operator="greaterThan">
      <formula>0.35</formula>
    </cfRule>
    <cfRule type="cellIs" dxfId="319" priority="19" operator="lessThan">
      <formula>0.25</formula>
    </cfRule>
  </conditionalFormatting>
  <conditionalFormatting sqref="AH39:AH62">
    <cfRule type="cellIs" dxfId="318" priority="14" operator="equal">
      <formula>0</formula>
    </cfRule>
    <cfRule type="cellIs" dxfId="317" priority="15" operator="greaterThan">
      <formula>0.35</formula>
    </cfRule>
    <cfRule type="cellIs" dxfId="316" priority="16" operator="lessThan">
      <formula>0.25</formula>
    </cfRule>
  </conditionalFormatting>
  <conditionalFormatting sqref="AH66:AH75">
    <cfRule type="cellIs" dxfId="315" priority="11" operator="equal">
      <formula>0</formula>
    </cfRule>
    <cfRule type="cellIs" dxfId="314" priority="12" operator="greaterThan">
      <formula>0.35</formula>
    </cfRule>
    <cfRule type="cellIs" dxfId="313" priority="13" operator="lessThan">
      <formula>0.25</formula>
    </cfRule>
  </conditionalFormatting>
  <conditionalFormatting sqref="AH4:AI5">
    <cfRule type="cellIs" dxfId="312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410CEFA5-D388-44E0-8E3F-9260057F606F}">
          <x14:formula1>
            <xm:f>근무표!$AK$5:$AK$20</xm:f>
          </x14:formula1>
          <xm:sqref>B41:C46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59F1-D0DE-485A-9F92-8BA835805E21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I19" sqref="I19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247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 t="s">
        <v>248</v>
      </c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3967058</v>
      </c>
      <c r="AF4" s="340"/>
      <c r="AG4" s="134" t="s">
        <v>43</v>
      </c>
      <c r="AH4" s="341">
        <f>C5-AE4-(SUM(R34:S38))</f>
        <v>64942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4012000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0.28051845977548096</v>
      </c>
      <c r="AF5" s="335"/>
      <c r="AG5" s="141" t="s">
        <v>43</v>
      </c>
      <c r="AH5" s="336">
        <f>IFERROR(C17-AE5-((SUM(R34:S38))/C5),0)</f>
        <v>1.3044601042066385E-2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241</v>
      </c>
      <c r="H6" s="7">
        <v>194000</v>
      </c>
      <c r="I6" s="6">
        <v>1</v>
      </c>
      <c r="J6" s="2">
        <f t="shared" ref="J6:J33" si="0">H6*I6</f>
        <v>194000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239</v>
      </c>
      <c r="Q6" s="10">
        <v>180000</v>
      </c>
      <c r="R6" s="9">
        <v>2.0499999999999998</v>
      </c>
      <c r="S6" s="214">
        <f>Q6*R6</f>
        <v>368999.99999999994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2042000</v>
      </c>
      <c r="D7" s="4"/>
      <c r="E7" s="150">
        <v>2</v>
      </c>
      <c r="F7" s="11" t="s">
        <v>60</v>
      </c>
      <c r="G7" s="12" t="s">
        <v>213</v>
      </c>
      <c r="H7" s="13">
        <v>200000</v>
      </c>
      <c r="I7" s="12">
        <v>1.71</v>
      </c>
      <c r="J7" s="3">
        <f t="shared" si="0"/>
        <v>342000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2.16</v>
      </c>
      <c r="S7" s="219">
        <f>Q7*R7</f>
        <v>345600</v>
      </c>
      <c r="T7" s="113">
        <v>213000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2.17</v>
      </c>
      <c r="J8" s="3">
        <f t="shared" si="0"/>
        <v>65100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107</v>
      </c>
      <c r="P8" s="16"/>
      <c r="Q8" s="17">
        <v>50000</v>
      </c>
      <c r="R8" s="16">
        <v>4.4000000000000004</v>
      </c>
      <c r="S8" s="219">
        <f>Q8*R8</f>
        <v>220000.00000000003</v>
      </c>
      <c r="T8" s="114">
        <v>70000</v>
      </c>
      <c r="U8" s="215">
        <f>IF(Q8="","",Q8/0.7)</f>
        <v>71428.571428571435</v>
      </c>
      <c r="V8" s="127"/>
      <c r="W8" s="151"/>
      <c r="X8" s="152">
        <v>1</v>
      </c>
      <c r="Y8" s="152" t="str">
        <f t="shared" ref="Y8:Y35" si="4">F6&amp;G6</f>
        <v>냉)포크오징어M2A</v>
      </c>
      <c r="Z8" s="155">
        <f t="shared" ref="Z8:Z35" si="5">J6</f>
        <v>194000</v>
      </c>
      <c r="AA8" s="152"/>
      <c r="AB8" s="153"/>
      <c r="AC8" s="156">
        <v>1</v>
      </c>
      <c r="AD8" s="157" t="str">
        <f t="shared" ref="AD8:AD35" si="6">F6&amp;G6</f>
        <v>냉)포크오징어M2A</v>
      </c>
      <c r="AE8" s="158">
        <f>IFERROR(VLOOKUP(AD8,'7'!$Y$8:$Z$69,2,0),0)</f>
        <v>194000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0.23921568627450981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'7'!C11</f>
        <v>5359370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5</v>
      </c>
      <c r="J9" s="3">
        <f t="shared" si="0"/>
        <v>240000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154</v>
      </c>
      <c r="P9" s="16" t="s">
        <v>208</v>
      </c>
      <c r="Q9" s="17">
        <v>125000</v>
      </c>
      <c r="R9" s="16">
        <v>0.41</v>
      </c>
      <c r="S9" s="219">
        <f>Q9*R9</f>
        <v>51250</v>
      </c>
      <c r="T9" s="115">
        <v>168000</v>
      </c>
      <c r="U9" s="215">
        <f>IF(Q9="","",Q9/0.7)</f>
        <v>178571.42857142858</v>
      </c>
      <c r="V9" s="127"/>
      <c r="W9" s="151"/>
      <c r="X9" s="152">
        <v>2</v>
      </c>
      <c r="Y9" s="152" t="str">
        <f t="shared" si="4"/>
        <v>냉)포크오징어MA</v>
      </c>
      <c r="Z9" s="155">
        <f t="shared" si="5"/>
        <v>342000</v>
      </c>
      <c r="AA9" s="152"/>
      <c r="AB9" s="153"/>
      <c r="AC9" s="150">
        <v>2</v>
      </c>
      <c r="AD9" s="157" t="str">
        <f t="shared" si="6"/>
        <v>냉)포크오징어MA</v>
      </c>
      <c r="AE9" s="158">
        <f>IFERROR(VLOOKUP(AD9,'7'!$Y$8:$Z$69,2,0),0)</f>
        <v>200000</v>
      </c>
      <c r="AF9" s="158">
        <f>IFERROR(VLOOKUP(AD9,$K$51:$L$85,2,0),0)</f>
        <v>200000</v>
      </c>
      <c r="AG9" s="159">
        <f>AE9+AF9-J7</f>
        <v>58000</v>
      </c>
      <c r="AH9" s="160">
        <f t="shared" si="7"/>
        <v>0.2857142857142857</v>
      </c>
      <c r="AI9" s="158">
        <f t="shared" ref="AI9:AI35" si="8">IFERROR(AG9/(1-AH9),0)</f>
        <v>81200</v>
      </c>
      <c r="AJ9" s="161">
        <f>IFERROR(AG9/H7,0)</f>
        <v>0.28999999999999998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1.18</v>
      </c>
      <c r="J10" s="3">
        <f t="shared" si="0"/>
        <v>159300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209</v>
      </c>
      <c r="P10" s="16" t="s">
        <v>240</v>
      </c>
      <c r="Q10" s="17">
        <v>24000</v>
      </c>
      <c r="R10" s="16">
        <v>3.33</v>
      </c>
      <c r="S10" s="220">
        <f>Q10*R10</f>
        <v>79920</v>
      </c>
      <c r="T10" s="117">
        <v>34000</v>
      </c>
      <c r="U10" s="215">
        <f>IF(Q10="","",Q10/0.7)</f>
        <v>34285.71428571429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65100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IFERROR(VLOOKUP(AD10,'7'!$Y$8:$Z$69,2,0),0)</f>
        <v>65100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4547145</v>
      </c>
      <c r="D11" s="4"/>
      <c r="E11" s="150">
        <v>6</v>
      </c>
      <c r="F11" s="11" t="s">
        <v>88</v>
      </c>
      <c r="G11" s="12" t="s">
        <v>89</v>
      </c>
      <c r="H11" s="13">
        <v>29000</v>
      </c>
      <c r="I11" s="12">
        <v>11.09</v>
      </c>
      <c r="J11" s="3">
        <f t="shared" si="0"/>
        <v>321610</v>
      </c>
      <c r="K11" s="109">
        <v>40000</v>
      </c>
      <c r="L11" s="215">
        <f>IF(H11="","",H11/0.7)</f>
        <v>41428.571428571435</v>
      </c>
      <c r="M11" s="4"/>
      <c r="N11" s="150">
        <v>6</v>
      </c>
      <c r="O11" s="15" t="s">
        <v>212</v>
      </c>
      <c r="P11" s="16"/>
      <c r="Q11" s="17">
        <v>21000</v>
      </c>
      <c r="R11" s="16">
        <v>3.5</v>
      </c>
      <c r="S11" s="220">
        <f>Q11*R11</f>
        <v>73500</v>
      </c>
      <c r="T11" s="109">
        <v>30000</v>
      </c>
      <c r="U11" s="215">
        <f>IF(Q11="","",Q11/0.7)</f>
        <v>30000.000000000004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240000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IFERROR(VLOOKUP(AD11,'7'!$Y$8:$Z$69,2,0),0)</f>
        <v>72000</v>
      </c>
      <c r="AF11" s="158">
        <f>IFERROR(VLOOKUP(AD11,$K$51:$L$85,2,0),0)</f>
        <v>192000</v>
      </c>
      <c r="AG11" s="159">
        <f>AE11+AF11-J9</f>
        <v>24000</v>
      </c>
      <c r="AH11" s="160">
        <f t="shared" si="7"/>
        <v>0.31428571428571428</v>
      </c>
      <c r="AI11" s="158">
        <f t="shared" si="8"/>
        <v>35000</v>
      </c>
      <c r="AJ11" s="161">
        <f>IFERROR(AG11/H9,0)</f>
        <v>0.5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93</v>
      </c>
      <c r="G12" s="12" t="s">
        <v>94</v>
      </c>
      <c r="H12" s="13">
        <v>70000</v>
      </c>
      <c r="I12" s="12">
        <v>1</v>
      </c>
      <c r="J12" s="3">
        <f t="shared" si="0"/>
        <v>70000</v>
      </c>
      <c r="K12" s="109">
        <v>100000</v>
      </c>
      <c r="L12" s="215">
        <f>IF(H12="","",H12/0.7)</f>
        <v>100000</v>
      </c>
      <c r="M12" s="4"/>
      <c r="N12" s="150">
        <v>7</v>
      </c>
      <c r="O12" s="15" t="s">
        <v>83</v>
      </c>
      <c r="P12" s="16" t="s">
        <v>228</v>
      </c>
      <c r="Q12" s="17">
        <v>180000</v>
      </c>
      <c r="R12" s="12">
        <v>1.08</v>
      </c>
      <c r="S12" s="220">
        <f>Q12*R12</f>
        <v>194400</v>
      </c>
      <c r="T12" s="109">
        <v>250000</v>
      </c>
      <c r="U12" s="215">
        <f>IF(Q12="","",Q12/0.7)</f>
        <v>257142.85714285716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159300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IFERROR(VLOOKUP(AD12,'7'!$Y$8:$Z$69,2,0),0)</f>
        <v>342900</v>
      </c>
      <c r="AF12" s="158">
        <f>IFERROR(VLOOKUP(AD12,$K$51:$L$85,2,0),0)</f>
        <v>0</v>
      </c>
      <c r="AG12" s="159">
        <f>AE12+AF12-J10</f>
        <v>183600</v>
      </c>
      <c r="AH12" s="160">
        <f t="shared" si="7"/>
        <v>0.27807486631016043</v>
      </c>
      <c r="AI12" s="158">
        <f t="shared" si="8"/>
        <v>254320</v>
      </c>
      <c r="AJ12" s="161">
        <f>IFERROR(AG12/H10,0)</f>
        <v>1.36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2854225</v>
      </c>
      <c r="D13" s="4"/>
      <c r="E13" s="150">
        <v>8</v>
      </c>
      <c r="F13" s="11" t="s">
        <v>96</v>
      </c>
      <c r="G13" s="12" t="s">
        <v>97</v>
      </c>
      <c r="H13" s="13">
        <v>35000</v>
      </c>
      <c r="I13" s="12">
        <v>2</v>
      </c>
      <c r="J13" s="3">
        <f t="shared" si="0"/>
        <v>70000</v>
      </c>
      <c r="K13" s="109">
        <v>49000</v>
      </c>
      <c r="L13" s="215">
        <f>IF(H13="","",H13/0.7)</f>
        <v>50000</v>
      </c>
      <c r="M13" s="4"/>
      <c r="N13" s="150">
        <v>8</v>
      </c>
      <c r="O13" s="15" t="s">
        <v>211</v>
      </c>
      <c r="P13" s="16"/>
      <c r="Q13" s="17">
        <v>115000</v>
      </c>
      <c r="R13" s="16">
        <v>0.66</v>
      </c>
      <c r="S13" s="220">
        <f>Q13*R13</f>
        <v>75900</v>
      </c>
      <c r="T13" s="109">
        <v>155000</v>
      </c>
      <c r="U13" s="215">
        <f>IF(Q13="","",Q13/0.7)</f>
        <v>164285.71428571429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321610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IFERROR(VLOOKUP(AD13,'7'!$Y$8:$Z$69,2,0),0)</f>
        <v>236930</v>
      </c>
      <c r="AF13" s="158">
        <f>IFERROR(VLOOKUP(AD13,$K$51:$L$85,2,0),0)</f>
        <v>290000</v>
      </c>
      <c r="AG13" s="159">
        <f>AE13+AF13-J11</f>
        <v>205320</v>
      </c>
      <c r="AH13" s="160">
        <f t="shared" si="7"/>
        <v>0.27500000000000002</v>
      </c>
      <c r="AI13" s="158">
        <f t="shared" si="8"/>
        <v>283200</v>
      </c>
      <c r="AJ13" s="161">
        <f>IFERROR(AG13/H11,0)</f>
        <v>7.08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100</v>
      </c>
      <c r="G14" s="12" t="s">
        <v>101</v>
      </c>
      <c r="H14" s="13">
        <v>184000</v>
      </c>
      <c r="I14" s="12">
        <v>1.47</v>
      </c>
      <c r="J14" s="3">
        <f t="shared" si="0"/>
        <v>270480</v>
      </c>
      <c r="K14" s="109">
        <v>253000</v>
      </c>
      <c r="L14" s="215">
        <f>IF(H14="","",H14/0.7)</f>
        <v>262857.1428571429</v>
      </c>
      <c r="M14" s="4"/>
      <c r="N14" s="150">
        <v>9</v>
      </c>
      <c r="O14" s="15" t="s">
        <v>180</v>
      </c>
      <c r="P14" s="16"/>
      <c r="Q14" s="17">
        <v>70000</v>
      </c>
      <c r="R14" s="12">
        <v>0.78</v>
      </c>
      <c r="S14" s="220">
        <f>Q14*R14</f>
        <v>54600</v>
      </c>
      <c r="T14" s="109">
        <v>100000</v>
      </c>
      <c r="U14" s="215">
        <f>IF(Q14="","",Q14/0.7)</f>
        <v>100000</v>
      </c>
      <c r="V14" s="127"/>
      <c r="W14" s="151"/>
      <c r="X14" s="152">
        <v>7</v>
      </c>
      <c r="Y14" s="152" t="str">
        <f t="shared" si="4"/>
        <v>냉)쭈꾸미100-150</v>
      </c>
      <c r="Z14" s="155">
        <f t="shared" si="5"/>
        <v>70000</v>
      </c>
      <c r="AA14" s="152"/>
      <c r="AB14" s="153"/>
      <c r="AC14" s="150">
        <v>7</v>
      </c>
      <c r="AD14" s="157" t="str">
        <f t="shared" si="6"/>
        <v>냉)쭈꾸미100-150</v>
      </c>
      <c r="AE14" s="158">
        <f>IFERROR(VLOOKUP(AD14,'7'!$Y$8:$Z$69,2,0),0)</f>
        <v>154000</v>
      </c>
      <c r="AF14" s="158">
        <f>IFERROR(VLOOKUP(AD14,$K$51:$L$85,2,0),0)</f>
        <v>0</v>
      </c>
      <c r="AG14" s="159">
        <f>AE14+AF14-J12</f>
        <v>84000</v>
      </c>
      <c r="AH14" s="160">
        <f t="shared" si="7"/>
        <v>0.3</v>
      </c>
      <c r="AI14" s="158">
        <f t="shared" si="8"/>
        <v>120000.00000000001</v>
      </c>
      <c r="AJ14" s="161">
        <f>IFERROR(AG14/H12,0)</f>
        <v>1.2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1157775</v>
      </c>
      <c r="D15" s="4"/>
      <c r="E15" s="150">
        <v>10</v>
      </c>
      <c r="F15" s="11" t="s">
        <v>103</v>
      </c>
      <c r="G15" s="106"/>
      <c r="H15" s="13">
        <v>46000</v>
      </c>
      <c r="I15" s="12">
        <v>1</v>
      </c>
      <c r="J15" s="3">
        <f t="shared" si="0"/>
        <v>46000</v>
      </c>
      <c r="K15" s="109">
        <v>65000</v>
      </c>
      <c r="L15" s="215">
        <f>IF(H15="","",H15/0.7)</f>
        <v>65714.285714285725</v>
      </c>
      <c r="M15" s="4"/>
      <c r="N15" s="150">
        <v>10</v>
      </c>
      <c r="O15" s="15" t="s">
        <v>156</v>
      </c>
      <c r="P15" s="16" t="s">
        <v>63</v>
      </c>
      <c r="Q15" s="17">
        <v>17000</v>
      </c>
      <c r="R15" s="16">
        <v>2</v>
      </c>
      <c r="S15" s="220">
        <f>Q15*R15</f>
        <v>34000</v>
      </c>
      <c r="T15" s="109">
        <v>24000</v>
      </c>
      <c r="U15" s="215">
        <f>IF(Q15="","",Q15/0.7)</f>
        <v>24285.714285714286</v>
      </c>
      <c r="V15" s="127"/>
      <c r="W15" s="151"/>
      <c r="X15" s="152">
        <v>8</v>
      </c>
      <c r="Y15" s="152" t="str">
        <f t="shared" si="4"/>
        <v>냉)부세150-200A</v>
      </c>
      <c r="Z15" s="155">
        <f t="shared" si="5"/>
        <v>70000</v>
      </c>
      <c r="AA15" s="152"/>
      <c r="AB15" s="153"/>
      <c r="AC15" s="150">
        <v>8</v>
      </c>
      <c r="AD15" s="157" t="str">
        <f t="shared" si="6"/>
        <v>냉)부세150-200A</v>
      </c>
      <c r="AE15" s="158">
        <f>IFERROR(VLOOKUP(AD15,'7'!$Y$8:$Z$69,2,0),0)</f>
        <v>70000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0.2857142857142857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108</v>
      </c>
      <c r="G16" s="12" t="s">
        <v>109</v>
      </c>
      <c r="H16" s="13">
        <v>33000</v>
      </c>
      <c r="I16" s="12">
        <v>2</v>
      </c>
      <c r="J16" s="3">
        <f t="shared" si="0"/>
        <v>66000</v>
      </c>
      <c r="K16" s="109">
        <v>45000</v>
      </c>
      <c r="L16" s="215">
        <f>IF(H16="","",H16/0.7)</f>
        <v>47142.857142857145</v>
      </c>
      <c r="M16" s="4"/>
      <c r="N16" s="150">
        <v>11</v>
      </c>
      <c r="O16" s="15" t="s">
        <v>117</v>
      </c>
      <c r="P16" s="16"/>
      <c r="Q16" s="17">
        <v>21000</v>
      </c>
      <c r="R16" s="16">
        <v>3</v>
      </c>
      <c r="S16" s="220">
        <f>Q16*R16</f>
        <v>63000</v>
      </c>
      <c r="T16" s="109">
        <v>30000</v>
      </c>
      <c r="U16" s="215">
        <f>IF(Q16="","",Q16/0.7)</f>
        <v>30000.000000000004</v>
      </c>
      <c r="V16" s="127"/>
      <c r="W16" s="151"/>
      <c r="X16" s="152">
        <v>9</v>
      </c>
      <c r="Y16" s="152" t="str">
        <f t="shared" si="4"/>
        <v>냉)흰다리새우20-30</v>
      </c>
      <c r="Z16" s="155">
        <f t="shared" si="5"/>
        <v>270480</v>
      </c>
      <c r="AA16" s="152"/>
      <c r="AB16" s="153"/>
      <c r="AC16" s="150">
        <v>9</v>
      </c>
      <c r="AD16" s="157" t="str">
        <f t="shared" si="6"/>
        <v>냉)흰다리새우20-30</v>
      </c>
      <c r="AE16" s="158">
        <f>IFERROR(VLOOKUP(AD16,'7'!$Y$8:$Z$69,2,0),0)</f>
        <v>393760</v>
      </c>
      <c r="AF16" s="158">
        <f>IFERROR(VLOOKUP(AD16,$K$51:$L$85,2,0),0)</f>
        <v>0</v>
      </c>
      <c r="AG16" s="159">
        <f>AE16+AF16-J14</f>
        <v>123280</v>
      </c>
      <c r="AH16" s="160">
        <f t="shared" si="7"/>
        <v>0.27272727272727271</v>
      </c>
      <c r="AI16" s="158">
        <f t="shared" si="8"/>
        <v>169510</v>
      </c>
      <c r="AJ16" s="161">
        <f>IFERROR(AG16/H14,0)</f>
        <v>0.67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0.28857801595214355</v>
      </c>
      <c r="D17" s="4"/>
      <c r="E17" s="150">
        <v>12</v>
      </c>
      <c r="F17" s="11" t="s">
        <v>115</v>
      </c>
      <c r="G17" s="12" t="s">
        <v>116</v>
      </c>
      <c r="H17" s="13">
        <v>86000</v>
      </c>
      <c r="I17" s="12">
        <v>2</v>
      </c>
      <c r="J17" s="3">
        <f t="shared" si="0"/>
        <v>172000</v>
      </c>
      <c r="K17" s="109">
        <v>120000</v>
      </c>
      <c r="L17" s="215">
        <f>IF(H17="","",H17/0.7)</f>
        <v>122857.14285714287</v>
      </c>
      <c r="M17" s="4"/>
      <c r="N17" s="150">
        <v>12</v>
      </c>
      <c r="O17" s="15" t="s">
        <v>209</v>
      </c>
      <c r="P17" s="16" t="s">
        <v>210</v>
      </c>
      <c r="Q17" s="17">
        <v>35000</v>
      </c>
      <c r="R17" s="16">
        <v>1.4</v>
      </c>
      <c r="S17" s="220">
        <f>Q17*R17</f>
        <v>49000</v>
      </c>
      <c r="T17" s="109">
        <v>48000</v>
      </c>
      <c r="U17" s="215">
        <f>IF(Q17="","",Q17/0.7)</f>
        <v>50000</v>
      </c>
      <c r="V17" s="127"/>
      <c r="W17" s="151"/>
      <c r="X17" s="152">
        <v>10</v>
      </c>
      <c r="Y17" s="152" t="str">
        <f t="shared" si="4"/>
        <v>냉)꽁치</v>
      </c>
      <c r="Z17" s="155">
        <f t="shared" si="5"/>
        <v>46000</v>
      </c>
      <c r="AA17" s="152"/>
      <c r="AB17" s="153"/>
      <c r="AC17" s="150">
        <v>10</v>
      </c>
      <c r="AD17" s="157" t="str">
        <f t="shared" si="6"/>
        <v>냉)꽁치</v>
      </c>
      <c r="AE17" s="158">
        <f>IFERROR(VLOOKUP(AD17,'7'!$Y$8:$Z$69,2,0),0)</f>
        <v>79120</v>
      </c>
      <c r="AF17" s="158">
        <f>IFERROR(VLOOKUP(AD17,$K$51:$L$85,2,0),0)</f>
        <v>0</v>
      </c>
      <c r="AG17" s="159">
        <f>AE17+AF17-J15</f>
        <v>33120</v>
      </c>
      <c r="AH17" s="160">
        <f t="shared" si="7"/>
        <v>0.29230769230769232</v>
      </c>
      <c r="AI17" s="158">
        <f t="shared" si="8"/>
        <v>46800.000000000007</v>
      </c>
      <c r="AJ17" s="161">
        <f>IFERROR(AG17/H15,0)</f>
        <v>0.72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85</v>
      </c>
      <c r="G18" s="12" t="s">
        <v>201</v>
      </c>
      <c r="H18" s="13">
        <v>68000</v>
      </c>
      <c r="I18" s="12">
        <v>1.75</v>
      </c>
      <c r="J18" s="3">
        <f t="shared" si="0"/>
        <v>119000</v>
      </c>
      <c r="K18" s="109">
        <v>95000</v>
      </c>
      <c r="L18" s="215">
        <f>IF(H18="","",H18/0.7)</f>
        <v>97142.857142857145</v>
      </c>
      <c r="M18" s="4"/>
      <c r="N18" s="150">
        <v>13</v>
      </c>
      <c r="O18" s="15" t="s">
        <v>102</v>
      </c>
      <c r="P18" s="16" t="s">
        <v>155</v>
      </c>
      <c r="Q18" s="17">
        <v>65000</v>
      </c>
      <c r="R18" s="16">
        <v>1.67</v>
      </c>
      <c r="S18" s="220">
        <f>Q18*R18</f>
        <v>108550</v>
      </c>
      <c r="T18" s="109">
        <v>92000</v>
      </c>
      <c r="U18" s="215">
        <f>IF(Q18="","",Q18/0.7)</f>
        <v>92857.14285714287</v>
      </c>
      <c r="V18" s="127"/>
      <c r="W18" s="151"/>
      <c r="X18" s="152">
        <v>11</v>
      </c>
      <c r="Y18" s="152" t="str">
        <f t="shared" si="4"/>
        <v>냉)갈치200-300</v>
      </c>
      <c r="Z18" s="155">
        <f t="shared" si="5"/>
        <v>66000</v>
      </c>
      <c r="AA18" s="152"/>
      <c r="AB18" s="153"/>
      <c r="AC18" s="150">
        <v>11</v>
      </c>
      <c r="AD18" s="157" t="str">
        <f t="shared" si="6"/>
        <v>냉)갈치200-300</v>
      </c>
      <c r="AE18" s="158">
        <f>IFERROR(VLOOKUP(AD18,'7'!$Y$8:$Z$69,2,0),0)</f>
        <v>66000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0.26666666666666666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1072775</v>
      </c>
      <c r="D19" s="4"/>
      <c r="E19" s="150">
        <v>14</v>
      </c>
      <c r="F19" s="11" t="s">
        <v>77</v>
      </c>
      <c r="G19" s="12" t="s">
        <v>231</v>
      </c>
      <c r="H19" s="13">
        <v>29500</v>
      </c>
      <c r="I19" s="12">
        <v>1.93</v>
      </c>
      <c r="J19" s="3">
        <f t="shared" si="0"/>
        <v>56935</v>
      </c>
      <c r="K19" s="109">
        <v>42000</v>
      </c>
      <c r="L19" s="215">
        <f>IF(H19="","",H19/0.7)</f>
        <v>42142.857142857145</v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냉)임연수2L</v>
      </c>
      <c r="Z19" s="155">
        <f t="shared" si="5"/>
        <v>172000</v>
      </c>
      <c r="AA19" s="152"/>
      <c r="AB19" s="153"/>
      <c r="AC19" s="150">
        <v>12</v>
      </c>
      <c r="AD19" s="157" t="str">
        <f t="shared" si="6"/>
        <v>냉)임연수2L</v>
      </c>
      <c r="AE19" s="158">
        <f>IFERROR(VLOOKUP(AD19,'7'!$Y$8:$Z$69,2,0),0)</f>
        <v>176299.99999999997</v>
      </c>
      <c r="AF19" s="158">
        <f>IFERROR(VLOOKUP(AD19,$K$51:$L$85,2,0),0)</f>
        <v>86000</v>
      </c>
      <c r="AG19" s="159">
        <f>AE19+AF19-J17</f>
        <v>90300</v>
      </c>
      <c r="AH19" s="160">
        <f t="shared" si="7"/>
        <v>0.28333333333333333</v>
      </c>
      <c r="AI19" s="158">
        <f t="shared" si="8"/>
        <v>126000</v>
      </c>
      <c r="AJ19" s="161">
        <f>IFERROR(AG19/H17,0)</f>
        <v>1.05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냉)자반고등어8손</v>
      </c>
      <c r="Z20" s="155">
        <f t="shared" si="5"/>
        <v>119000</v>
      </c>
      <c r="AA20" s="152"/>
      <c r="AB20" s="153"/>
      <c r="AC20" s="150">
        <v>13</v>
      </c>
      <c r="AD20" s="157" t="str">
        <f t="shared" si="6"/>
        <v>냉)자반고등어8손</v>
      </c>
      <c r="AE20" s="158">
        <f>IFERROR(VLOOKUP(AD20,'7'!$Y$8:$Z$69,2,0),0)</f>
        <v>51000</v>
      </c>
      <c r="AF20" s="158">
        <f>IFERROR(VLOOKUP(AD20,$K$51:$L$85,2,0),0)</f>
        <v>0</v>
      </c>
      <c r="AG20" s="159">
        <f>AE20+AF20-J18</f>
        <v>-68000</v>
      </c>
      <c r="AH20" s="160">
        <f t="shared" si="7"/>
        <v>0.28421052631578947</v>
      </c>
      <c r="AI20" s="158">
        <f t="shared" si="8"/>
        <v>-95000</v>
      </c>
      <c r="AJ20" s="161">
        <f>IFERROR(AG20/H18,0)</f>
        <v>-1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>냉)동태포15팩A</v>
      </c>
      <c r="Z21" s="155">
        <f t="shared" si="5"/>
        <v>56935</v>
      </c>
      <c r="AA21" s="152"/>
      <c r="AB21" s="153"/>
      <c r="AC21" s="150">
        <v>14</v>
      </c>
      <c r="AD21" s="157" t="str">
        <f t="shared" si="6"/>
        <v>냉)동태포15팩A</v>
      </c>
      <c r="AE21" s="158">
        <f>IFERROR(VLOOKUP(AD21,'7'!$Y$8:$Z$69,2,0),0)</f>
        <v>59000</v>
      </c>
      <c r="AF21" s="158">
        <f>IFERROR(VLOOKUP(AD21,$K$51:$L$85,2,0),0)</f>
        <v>0</v>
      </c>
      <c r="AG21" s="159">
        <f>AE21+AF21-J19</f>
        <v>2065</v>
      </c>
      <c r="AH21" s="160">
        <f t="shared" si="7"/>
        <v>0.29761904761904762</v>
      </c>
      <c r="AI21" s="158">
        <f t="shared" si="8"/>
        <v>2940</v>
      </c>
      <c r="AJ21" s="161">
        <f>IFERROR(AG21/H19,0)</f>
        <v>7.0000000000000007E-2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1328000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IFERROR(VLOOKUP(AD22,'7'!$Y$8:$Z$69,2,0),0)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2599000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IFERROR(VLOOKUP(AD23,'7'!$Y$8:$Z$69,2,0),0)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IFERROR(VLOOKUP(AD24,'7'!$Y$8:$Z$69,2,0),0)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IFERROR(VLOOKUP(AD25,'7'!$Y$8:$Z$69,2,0),0)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IFERROR(VLOOKUP(AD26,'7'!$Y$8:$Z$69,2,0),0)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8</v>
      </c>
      <c r="S27" s="220">
        <f>Q27*R27</f>
        <v>132000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IFERROR(VLOOKUP(AD27,'7'!$Y$8:$Z$69,2,0),0)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IFERROR(VLOOKUP(AD28,'7'!$Y$8:$Z$69,2,0),0)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IFERROR(VLOOKUP(AD29,'7'!$Y$8:$Z$69,2,0),0)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2354720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IFERROR(VLOOKUP(AD30,'7'!$Y$8:$Z$69,2,0),0)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IFERROR(VLOOKUP(AD31,'7'!$Y$8:$Z$69,2,0),0)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IFERROR(VLOOKUP(AD32,'7'!$Y$8:$Z$69,2,0),0)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IFERROR(VLOOKUP(AD33,'7'!$Y$8:$Z$69,2,0),0)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2192425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162</v>
      </c>
      <c r="R34" s="324">
        <v>-20000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IFERROR(VLOOKUP(AD34,'7'!$Y$8:$Z$69,2,0),0)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IFERROR(VLOOKUP(AD35,'7'!$Y$8:$Z$69,2,0),0)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85000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전복14미</v>
      </c>
      <c r="Z36" s="155">
        <f>S6</f>
        <v>368999.99999999994</v>
      </c>
      <c r="AA36" s="152"/>
      <c r="AB36" s="153"/>
      <c r="AC36" s="308" t="s">
        <v>33</v>
      </c>
      <c r="AD36" s="309"/>
      <c r="AE36" s="179">
        <f>SUM(AE8:AE35)</f>
        <v>2160110</v>
      </c>
      <c r="AF36" s="179">
        <f>SUM(AF8:AF35)</f>
        <v>768000</v>
      </c>
      <c r="AG36" s="179">
        <f>SUM(AG8:AG35)</f>
        <v>735685</v>
      </c>
      <c r="AH36" s="180"/>
      <c r="AI36" s="179">
        <f>SUM(AI8:AI35)</f>
        <v>1023970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62</v>
      </c>
      <c r="G37" s="75" t="s">
        <v>178</v>
      </c>
      <c r="H37" s="76">
        <v>180000</v>
      </c>
      <c r="I37" s="296">
        <v>250000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345600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60</v>
      </c>
      <c r="G38" s="12" t="s">
        <v>106</v>
      </c>
      <c r="H38" s="13">
        <v>194000</v>
      </c>
      <c r="I38" s="270">
        <v>269000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생합</v>
      </c>
      <c r="Z38" s="155">
        <f t="shared" si="11"/>
        <v>220000.00000000003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87</v>
      </c>
      <c r="G39" s="12"/>
      <c r="H39" s="13">
        <v>30000</v>
      </c>
      <c r="I39" s="270">
        <v>40000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삼치3단</v>
      </c>
      <c r="Z39" s="155">
        <f t="shared" si="11"/>
        <v>51250</v>
      </c>
      <c r="AA39" s="152"/>
      <c r="AB39" s="153"/>
      <c r="AC39" s="156">
        <v>1</v>
      </c>
      <c r="AD39" s="157" t="str">
        <f t="shared" ref="AD39:AD62" si="12">O6&amp;P6</f>
        <v>전복14미</v>
      </c>
      <c r="AE39" s="158">
        <f>IFERROR(VLOOKUP(AD39,'7'!$Y$8:$Z$69,2,0),0)</f>
        <v>540000</v>
      </c>
      <c r="AF39" s="158">
        <f>IFERROR(VLOOKUP(AD39,$K$51:$L$85,2,0),0)</f>
        <v>0</v>
      </c>
      <c r="AG39" s="159">
        <f>AE39+AF39-S6</f>
        <v>171000.00000000006</v>
      </c>
      <c r="AH39" s="160">
        <f>IFERROR((T6-Q6)/T6,0)</f>
        <v>0.28000000000000003</v>
      </c>
      <c r="AI39" s="158">
        <f>IFERROR(AG39/(1-AH39),0)</f>
        <v>237500.00000000009</v>
      </c>
      <c r="AJ39" s="161">
        <f>IFERROR(AG39/Q6,0)</f>
        <v>0.95000000000000029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90</v>
      </c>
      <c r="G40" s="12" t="s">
        <v>159</v>
      </c>
      <c r="H40" s="13">
        <v>11500</v>
      </c>
      <c r="I40" s="270">
        <v>16000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가자미백가자미</v>
      </c>
      <c r="Z40" s="155">
        <f t="shared" si="11"/>
        <v>79920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IFERROR(VLOOKUP(AD40,'7'!$Y$8:$Z$69,2,0),0)</f>
        <v>470400</v>
      </c>
      <c r="AF40" s="158">
        <f>IFERROR(VLOOKUP(AD40,$K$51:$L$85,2,0),0)</f>
        <v>0</v>
      </c>
      <c r="AG40" s="159">
        <f>AE40+AF40-S7</f>
        <v>124800</v>
      </c>
      <c r="AH40" s="160">
        <f t="shared" ref="AH40:AH62" si="13">IFERROR((T7-Q7)/T7,0)</f>
        <v>0.24882629107981222</v>
      </c>
      <c r="AI40" s="158">
        <f t="shared" ref="AI40:AI62" si="14">IFERROR(AG40/(1-AH40),0)</f>
        <v>166140</v>
      </c>
      <c r="AJ40" s="161">
        <f>IFERROR(AG40/Q7,0)</f>
        <v>0.78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104</v>
      </c>
      <c r="G41" s="12" t="s">
        <v>229</v>
      </c>
      <c r="H41" s="13">
        <v>28000</v>
      </c>
      <c r="I41" s="270">
        <v>38800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사문어</v>
      </c>
      <c r="Z41" s="155">
        <f t="shared" si="11"/>
        <v>73500</v>
      </c>
      <c r="AA41" s="152"/>
      <c r="AB41" s="153"/>
      <c r="AC41" s="150">
        <v>3</v>
      </c>
      <c r="AD41" s="157" t="str">
        <f t="shared" si="12"/>
        <v>생합</v>
      </c>
      <c r="AE41" s="158">
        <f>IFERROR(VLOOKUP(AD41,'7'!$Y$8:$Z$69,2,0),0)</f>
        <v>276500</v>
      </c>
      <c r="AF41" s="158">
        <f>IFERROR(VLOOKUP(AD41,$K$51:$L$85,2,0),0)</f>
        <v>100000</v>
      </c>
      <c r="AG41" s="159">
        <f>AE41+AF41-S8</f>
        <v>156499.99999999997</v>
      </c>
      <c r="AH41" s="160">
        <f t="shared" si="13"/>
        <v>0.2857142857142857</v>
      </c>
      <c r="AI41" s="158">
        <f t="shared" si="14"/>
        <v>219099.99999999994</v>
      </c>
      <c r="AJ41" s="161">
        <f>IFERROR(AG41/Q8,0)</f>
        <v>3.1299999999999994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230</v>
      </c>
      <c r="G42" s="12"/>
      <c r="H42" s="13">
        <v>12500</v>
      </c>
      <c r="I42" s="270">
        <v>18000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제주갈치31-35미</v>
      </c>
      <c r="Z42" s="155">
        <f t="shared" si="11"/>
        <v>194400</v>
      </c>
      <c r="AA42" s="152"/>
      <c r="AB42" s="153"/>
      <c r="AC42" s="150">
        <v>4</v>
      </c>
      <c r="AD42" s="157" t="str">
        <f t="shared" si="12"/>
        <v>삼치3단</v>
      </c>
      <c r="AE42" s="158">
        <f>IFERROR(VLOOKUP(AD42,'7'!$Y$8:$Z$69,2,0),0)</f>
        <v>72500</v>
      </c>
      <c r="AF42" s="158">
        <f>IFERROR(VLOOKUP(AD42,$K$51:$L$85,2,0),0)</f>
        <v>0</v>
      </c>
      <c r="AG42" s="159">
        <f>AE42+AF42-S9</f>
        <v>21250</v>
      </c>
      <c r="AH42" s="160">
        <f t="shared" si="13"/>
        <v>0.25595238095238093</v>
      </c>
      <c r="AI42" s="158">
        <f t="shared" si="14"/>
        <v>28560</v>
      </c>
      <c r="AJ42" s="161">
        <f>IFERROR(AG42/Q9,0)</f>
        <v>0.17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77</v>
      </c>
      <c r="G43" s="12" t="s">
        <v>78</v>
      </c>
      <c r="H43" s="13">
        <v>28500</v>
      </c>
      <c r="I43" s="270">
        <v>38000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홍어</v>
      </c>
      <c r="Z43" s="155">
        <f t="shared" si="11"/>
        <v>75900</v>
      </c>
      <c r="AA43" s="152"/>
      <c r="AB43" s="153"/>
      <c r="AC43" s="150">
        <v>5</v>
      </c>
      <c r="AD43" s="157" t="str">
        <f t="shared" si="12"/>
        <v>가자미백가자미</v>
      </c>
      <c r="AE43" s="158">
        <f>IFERROR(VLOOKUP(AD43,'7'!$Y$8:$Z$69,2,0),0)</f>
        <v>85200</v>
      </c>
      <c r="AF43" s="158">
        <f>IFERROR(VLOOKUP(AD43,$K$51:$L$85,2,0),0)</f>
        <v>0</v>
      </c>
      <c r="AG43" s="159">
        <f>AE43+AF43-S10</f>
        <v>5280</v>
      </c>
      <c r="AH43" s="160">
        <f t="shared" si="13"/>
        <v>0.29411764705882354</v>
      </c>
      <c r="AI43" s="158">
        <f t="shared" si="14"/>
        <v>7480.0000000000009</v>
      </c>
      <c r="AJ43" s="161">
        <f>IFERROR(AG43/Q10,0)</f>
        <v>0.22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 t="s">
        <v>65</v>
      </c>
      <c r="G44" s="12" t="s">
        <v>159</v>
      </c>
      <c r="H44" s="13">
        <v>9500</v>
      </c>
      <c r="I44" s="270">
        <v>14000</v>
      </c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황석어</v>
      </c>
      <c r="Z44" s="155">
        <f t="shared" si="11"/>
        <v>54600</v>
      </c>
      <c r="AA44" s="152"/>
      <c r="AB44" s="153"/>
      <c r="AC44" s="150">
        <v>6</v>
      </c>
      <c r="AD44" s="157" t="str">
        <f t="shared" si="12"/>
        <v>사문어</v>
      </c>
      <c r="AE44" s="158">
        <f>IFERROR(VLOOKUP(AD44,'7'!$Y$8:$Z$69,2,0),0)</f>
        <v>46200.000000000007</v>
      </c>
      <c r="AF44" s="158">
        <f>IFERROR(VLOOKUP(AD44,$K$51:$L$85,2,0),0)</f>
        <v>0</v>
      </c>
      <c r="AG44" s="159">
        <f>AE44+AF44-S11</f>
        <v>-27299.999999999993</v>
      </c>
      <c r="AH44" s="160">
        <f t="shared" si="13"/>
        <v>0.3</v>
      </c>
      <c r="AI44" s="158">
        <f t="shared" si="14"/>
        <v>-38999.999999999993</v>
      </c>
      <c r="AJ44" s="161">
        <f>IFERROR(AG44/Q11,0)</f>
        <v>-1.2999999999999996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 t="s">
        <v>60</v>
      </c>
      <c r="G45" s="77" t="s">
        <v>61</v>
      </c>
      <c r="H45" s="78">
        <v>184000</v>
      </c>
      <c r="I45" s="270">
        <v>255000</v>
      </c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간재미10미</v>
      </c>
      <c r="Z45" s="155">
        <f t="shared" si="11"/>
        <v>34000</v>
      </c>
      <c r="AA45" s="152"/>
      <c r="AB45" s="153"/>
      <c r="AC45" s="150">
        <v>7</v>
      </c>
      <c r="AD45" s="157" t="str">
        <f t="shared" si="12"/>
        <v>제주갈치31-35미</v>
      </c>
      <c r="AE45" s="158">
        <f>IFERROR(VLOOKUP(AD45,'7'!$Y$8:$Z$69,2,0),0)</f>
        <v>464400</v>
      </c>
      <c r="AF45" s="158">
        <f>IFERROR(VLOOKUP(AD45,$K$51:$L$85,2,0),0)</f>
        <v>0</v>
      </c>
      <c r="AG45" s="159">
        <f>AE45+AF45-S12</f>
        <v>270000</v>
      </c>
      <c r="AH45" s="160">
        <f t="shared" si="13"/>
        <v>0.28000000000000003</v>
      </c>
      <c r="AI45" s="158">
        <f t="shared" si="14"/>
        <v>375000</v>
      </c>
      <c r="AJ45" s="161">
        <f>IFERROR(AG45/Q12,0)</f>
        <v>1.5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활문어</v>
      </c>
      <c r="Z46" s="155">
        <f t="shared" si="11"/>
        <v>63000</v>
      </c>
      <c r="AA46" s="152"/>
      <c r="AB46" s="153"/>
      <c r="AC46" s="150">
        <v>8</v>
      </c>
      <c r="AD46" s="157" t="str">
        <f t="shared" si="12"/>
        <v>홍어</v>
      </c>
      <c r="AE46" s="158">
        <f>IFERROR(VLOOKUP(AD46,'7'!$Y$8:$Z$69,2,0),0)</f>
        <v>86250</v>
      </c>
      <c r="AF46" s="158">
        <f>IFERROR(VLOOKUP(AD46,$K$51:$L$85,2,0),0)</f>
        <v>0</v>
      </c>
      <c r="AG46" s="159">
        <f>AE46+AF46-S13</f>
        <v>10350</v>
      </c>
      <c r="AH46" s="160">
        <f t="shared" si="13"/>
        <v>0.25806451612903225</v>
      </c>
      <c r="AI46" s="158">
        <f t="shared" si="14"/>
        <v>13950</v>
      </c>
      <c r="AJ46" s="161">
        <f>IFERROR(AG46/Q13,0)</f>
        <v>0.09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가자미적가자미</v>
      </c>
      <c r="Z47" s="155">
        <f t="shared" si="11"/>
        <v>49000</v>
      </c>
      <c r="AA47" s="152"/>
      <c r="AB47" s="153"/>
      <c r="AC47" s="150">
        <v>9</v>
      </c>
      <c r="AD47" s="157" t="str">
        <f t="shared" si="12"/>
        <v>황석어</v>
      </c>
      <c r="AE47" s="158">
        <f>IFERROR(VLOOKUP(AD47,'7'!$Y$8:$Z$69,2,0),0)</f>
        <v>105000</v>
      </c>
      <c r="AF47" s="158">
        <f>IFERROR(VLOOKUP(AD47,$K$51:$L$85,2,0),0)</f>
        <v>140000</v>
      </c>
      <c r="AG47" s="159">
        <f>AE47+AF47-S14</f>
        <v>190400</v>
      </c>
      <c r="AH47" s="160">
        <f t="shared" si="13"/>
        <v>0.3</v>
      </c>
      <c r="AI47" s="158">
        <f t="shared" si="14"/>
        <v>272000</v>
      </c>
      <c r="AJ47" s="161">
        <f>IFERROR(AG47/Q14,0)</f>
        <v>2.72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고등어28미</v>
      </c>
      <c r="Z48" s="155">
        <f t="shared" si="11"/>
        <v>108550</v>
      </c>
      <c r="AA48" s="152"/>
      <c r="AB48" s="153"/>
      <c r="AC48" s="150">
        <v>10</v>
      </c>
      <c r="AD48" s="157" t="str">
        <f t="shared" si="12"/>
        <v>간재미10미</v>
      </c>
      <c r="AE48" s="158">
        <f>IFERROR(VLOOKUP(AD48,'7'!$Y$8:$Z$69,2,0),0)</f>
        <v>68000</v>
      </c>
      <c r="AF48" s="158">
        <f>IFERROR(VLOOKUP(AD48,$K$51:$L$85,2,0),0)</f>
        <v>0</v>
      </c>
      <c r="AG48" s="159">
        <f>AE48+AF48-S15</f>
        <v>34000</v>
      </c>
      <c r="AH48" s="160">
        <f t="shared" si="13"/>
        <v>0.29166666666666669</v>
      </c>
      <c r="AI48" s="158">
        <f t="shared" si="14"/>
        <v>48000.000000000007</v>
      </c>
      <c r="AJ48" s="161">
        <f>IFERROR(AG48/Q15,0)</f>
        <v>2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>활문어</v>
      </c>
      <c r="AE49" s="158">
        <f>IFERROR(VLOOKUP(AD49,'7'!$Y$8:$Z$69,2,0),0)</f>
        <v>100800</v>
      </c>
      <c r="AF49" s="158">
        <f>IFERROR(VLOOKUP(AD49,$K$51:$L$85,2,0),0)</f>
        <v>294000</v>
      </c>
      <c r="AG49" s="159">
        <f>AE49+AF49-S16</f>
        <v>331800</v>
      </c>
      <c r="AH49" s="160">
        <f t="shared" si="13"/>
        <v>0.3</v>
      </c>
      <c r="AI49" s="158">
        <f t="shared" si="14"/>
        <v>474000.00000000006</v>
      </c>
      <c r="AJ49" s="161">
        <f>IFERROR(AG49/Q16,0)</f>
        <v>15.8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>가자미적가자미</v>
      </c>
      <c r="AE50" s="158">
        <f>IFERROR(VLOOKUP(AD50,'7'!$Y$8:$Z$69,2,0),0)</f>
        <v>0</v>
      </c>
      <c r="AF50" s="158">
        <f>IFERROR(VLOOKUP(AD50,$K$51:$L$85,2,0),0)</f>
        <v>70000</v>
      </c>
      <c r="AG50" s="159">
        <f>AE50+AF50-S17</f>
        <v>21000</v>
      </c>
      <c r="AH50" s="160">
        <f t="shared" si="13"/>
        <v>0.27083333333333331</v>
      </c>
      <c r="AI50" s="158">
        <f t="shared" si="14"/>
        <v>28799.999999999996</v>
      </c>
      <c r="AJ50" s="161">
        <f>IFERROR(AG50/Q17,0)</f>
        <v>0.6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173</v>
      </c>
      <c r="G51" s="242">
        <v>10</v>
      </c>
      <c r="H51" s="243">
        <v>29000</v>
      </c>
      <c r="I51" s="292">
        <v>290000</v>
      </c>
      <c r="J51" s="293"/>
      <c r="K51" s="235" t="str">
        <f>SUBSTITUTE(SUBSTITUTE(SUBSTITUTE(F51,"[",""),"]","")," ","")</f>
        <v>냉)참조기40-42</v>
      </c>
      <c r="L51" s="246">
        <f>I51</f>
        <v>290000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>고등어28미</v>
      </c>
      <c r="AE51" s="158">
        <f>IFERROR(VLOOKUP(AD51,'7'!$Y$8:$Z$69,2,0),0)</f>
        <v>0</v>
      </c>
      <c r="AF51" s="158">
        <f>IFERROR(VLOOKUP(AD51,$K$51:$L$85,2,0),0)</f>
        <v>325000</v>
      </c>
      <c r="AG51" s="159">
        <f>AE51+AF51-S18</f>
        <v>216450</v>
      </c>
      <c r="AH51" s="160">
        <f t="shared" si="13"/>
        <v>0.29347826086956524</v>
      </c>
      <c r="AI51" s="158">
        <f t="shared" si="14"/>
        <v>306360</v>
      </c>
      <c r="AJ51" s="161">
        <f>IFERROR(AG51/Q18,0)</f>
        <v>3.33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51" t="s">
        <v>225</v>
      </c>
      <c r="G52" s="244">
        <v>1</v>
      </c>
      <c r="H52" s="243">
        <v>200000</v>
      </c>
      <c r="I52" s="294">
        <v>200000</v>
      </c>
      <c r="J52" s="295"/>
      <c r="K52" s="236" t="str">
        <f t="shared" ref="K52:K85" si="17">SUBSTITUTE(SUBSTITUTE(SUBSTITUTE(F52,"[",""),"]","")," ","")</f>
        <v>냉)포크오징어MA</v>
      </c>
      <c r="L52" s="247">
        <f>I52</f>
        <v>200000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IFERROR(VLOOKUP(AD52,'7'!$Y$8:$Z$69,2,0),0)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249</v>
      </c>
      <c r="G53" s="244">
        <v>4</v>
      </c>
      <c r="H53" s="243">
        <v>48000</v>
      </c>
      <c r="I53" s="294">
        <v>192000</v>
      </c>
      <c r="J53" s="295"/>
      <c r="K53" s="236" t="str">
        <f t="shared" si="17"/>
        <v>냉)낙지150-200</v>
      </c>
      <c r="L53" s="247">
        <f t="shared" ref="L53:L85" si="18">I53</f>
        <v>192000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IFERROR(VLOOKUP(AD53,'7'!$Y$8:$Z$69,2,0),0)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176</v>
      </c>
      <c r="G54" s="244">
        <v>1</v>
      </c>
      <c r="H54" s="243">
        <v>86000</v>
      </c>
      <c r="I54" s="294">
        <v>86000</v>
      </c>
      <c r="J54" s="295"/>
      <c r="K54" s="236" t="str">
        <f t="shared" si="17"/>
        <v>냉)임연수2L</v>
      </c>
      <c r="L54" s="247">
        <f t="shared" si="18"/>
        <v>86000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IFERROR(VLOOKUP(AD54,'7'!$Y$8:$Z$69,2,0),0)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222</v>
      </c>
      <c r="G55" s="244">
        <v>2</v>
      </c>
      <c r="H55" s="243">
        <v>35000</v>
      </c>
      <c r="I55" s="294">
        <v>70000</v>
      </c>
      <c r="J55" s="295"/>
      <c r="K55" s="236" t="str">
        <f t="shared" si="17"/>
        <v>가자미적가자미</v>
      </c>
      <c r="L55" s="247">
        <f t="shared" si="18"/>
        <v>70000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IFERROR(VLOOKUP(AD55,'7'!$Y$8:$Z$69,2,0),0)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167</v>
      </c>
      <c r="G56" s="244">
        <v>5</v>
      </c>
      <c r="H56" s="243">
        <v>65000</v>
      </c>
      <c r="I56" s="294">
        <v>325000</v>
      </c>
      <c r="J56" s="295"/>
      <c r="K56" s="236" t="str">
        <f t="shared" si="17"/>
        <v>고등어28미</v>
      </c>
      <c r="L56" s="247">
        <f t="shared" si="18"/>
        <v>325000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IFERROR(VLOOKUP(AD56,'7'!$Y$8:$Z$69,2,0),0)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180</v>
      </c>
      <c r="G57" s="244">
        <v>2</v>
      </c>
      <c r="H57" s="243">
        <v>70000</v>
      </c>
      <c r="I57" s="294">
        <v>140000</v>
      </c>
      <c r="J57" s="295"/>
      <c r="K57" s="236" t="str">
        <f t="shared" si="17"/>
        <v>황석어</v>
      </c>
      <c r="L57" s="247">
        <f t="shared" si="18"/>
        <v>140000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132000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IFERROR(VLOOKUP(AD57,'7'!$Y$8:$Z$69,2,0),0)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107</v>
      </c>
      <c r="G58" s="244">
        <v>2</v>
      </c>
      <c r="H58" s="243">
        <v>50000</v>
      </c>
      <c r="I58" s="294">
        <v>100000</v>
      </c>
      <c r="J58" s="295"/>
      <c r="K58" s="236" t="str">
        <f t="shared" si="17"/>
        <v>생합</v>
      </c>
      <c r="L58" s="247">
        <f t="shared" si="18"/>
        <v>100000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IFERROR(VLOOKUP(AD58,'7'!$Y$8:$Z$69,2,0),0)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172</v>
      </c>
      <c r="G59" s="231">
        <v>30</v>
      </c>
      <c r="H59" s="250">
        <v>11500</v>
      </c>
      <c r="I59" s="265">
        <v>345000</v>
      </c>
      <c r="J59" s="260"/>
      <c r="K59" s="236" t="str">
        <f t="shared" si="17"/>
        <v>꽃게사게</v>
      </c>
      <c r="L59" s="247">
        <f t="shared" si="18"/>
        <v>345000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IFERROR(VLOOKUP(AD59,'7'!$Y$8:$Z$69,2,0),0)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117</v>
      </c>
      <c r="G60" s="231">
        <v>14</v>
      </c>
      <c r="H60" s="250">
        <v>21000</v>
      </c>
      <c r="I60" s="265">
        <v>294000</v>
      </c>
      <c r="J60" s="260"/>
      <c r="K60" s="236" t="str">
        <f t="shared" si="17"/>
        <v>활문어</v>
      </c>
      <c r="L60" s="247">
        <f t="shared" si="18"/>
        <v>294000</v>
      </c>
      <c r="V60" s="4"/>
      <c r="W60" s="151"/>
      <c r="X60" s="152">
        <v>1</v>
      </c>
      <c r="Y60" s="152" t="str">
        <f t="shared" ref="Y60:Y69" si="19">F37&amp;G37</f>
        <v>전복13미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IFERROR(VLOOKUP(AD60,'7'!$Y$8:$Z$69,2,0),0)</f>
        <v>151800</v>
      </c>
      <c r="AF60" s="158">
        <f>IFERROR(VLOOKUP(AD60,$K$51:$L$85,2,0),0)</f>
        <v>0</v>
      </c>
      <c r="AG60" s="159">
        <f>AE60+AF60-S27</f>
        <v>19800</v>
      </c>
      <c r="AH60" s="160">
        <f t="shared" si="13"/>
        <v>0.28260869565217389</v>
      </c>
      <c r="AI60" s="158">
        <f t="shared" si="14"/>
        <v>27599.999999999996</v>
      </c>
      <c r="AJ60" s="161">
        <f>IFERROR(AG60/Q27,0)</f>
        <v>1.2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>냉)포크오징어M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IFERROR(VLOOKUP(AD61,'7'!$Y$8:$Z$69,2,0),0)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>도미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IFERROR(VLOOKUP(AD62,'7'!$Y$8:$Z$69,2,0),0)</f>
        <v>144000</v>
      </c>
      <c r="AF62" s="158">
        <f>IFERROR(VLOOKUP(AD62,$K$51:$L$85,2,0),0)</f>
        <v>0</v>
      </c>
      <c r="AG62" s="159">
        <f>AE62+AF62-S29</f>
        <v>54000</v>
      </c>
      <c r="AH62" s="160">
        <f t="shared" si="13"/>
        <v>0</v>
      </c>
      <c r="AI62" s="158">
        <f t="shared" si="14"/>
        <v>54000</v>
      </c>
      <c r="AJ62" s="161">
        <f>IFERROR(AG62/Q29,0)</f>
        <v>0.3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꽃게사게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3025050</v>
      </c>
      <c r="AF63" s="197">
        <f>SUM(AF39:AF62)</f>
        <v>929000</v>
      </c>
      <c r="AG63" s="197">
        <f>SUM(AG39:AG62)</f>
        <v>1599330</v>
      </c>
      <c r="AH63" s="198"/>
      <c r="AI63" s="197">
        <f>SUM(AI39:AI62)</f>
        <v>2219490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대구3미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갯가재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냉)동태포15팩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전복13미</v>
      </c>
      <c r="AE66" s="158">
        <f>IFERROR(VLOOKUP(AD66,'7'!$Y$8:$Z$69,2,0),0)</f>
        <v>18000</v>
      </c>
      <c r="AF66" s="158">
        <f>IFERROR(VLOOKUP(AD66,$K$51:$L$85,2,0),0)</f>
        <v>0</v>
      </c>
      <c r="AG66" s="159">
        <f>AE66+AF66</f>
        <v>18000</v>
      </c>
      <c r="AH66" s="160">
        <f>IFERROR((I37-H37)/I37,0)</f>
        <v>0.28000000000000003</v>
      </c>
      <c r="AI66" s="158">
        <f>IFERROR(AG66/(1-AH66),0)</f>
        <v>25000</v>
      </c>
      <c r="AJ66" s="161">
        <f>IFERROR(AG66/H37,0)</f>
        <v>0.1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>냉)꽃게사게</v>
      </c>
      <c r="Z67" s="152">
        <v>0</v>
      </c>
      <c r="AA67" s="152"/>
      <c r="AB67" s="153"/>
      <c r="AC67" s="150">
        <v>2</v>
      </c>
      <c r="AD67" s="157" t="str">
        <f t="shared" si="20"/>
        <v>냉)포크오징어M</v>
      </c>
      <c r="AE67" s="158">
        <f>IFERROR(VLOOKUP(AD67,'7'!$Y$8:$Z$69,2,0),0)</f>
        <v>7760</v>
      </c>
      <c r="AF67" s="158">
        <f>IFERROR(VLOOKUP(AD67,$K$51:$L$85,2,0),0)</f>
        <v>0</v>
      </c>
      <c r="AG67" s="159">
        <f t="shared" ref="AG67:AG75" si="21">AE67+AF67</f>
        <v>7760</v>
      </c>
      <c r="AH67" s="160">
        <f t="shared" ref="AH67:AH75" si="22">IFERROR((I38-H38)/I38,0)</f>
        <v>0.27881040892193309</v>
      </c>
      <c r="AI67" s="158">
        <f t="shared" ref="AI67:AI75" si="23">IFERROR(AG67/(1-AH67),0)</f>
        <v>10760</v>
      </c>
      <c r="AJ67" s="161">
        <f>IFERROR(AG67/H38,0)</f>
        <v>0.04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>냉)포크오징어M2</v>
      </c>
      <c r="Z68" s="152">
        <v>0</v>
      </c>
      <c r="AA68" s="152"/>
      <c r="AB68" s="153"/>
      <c r="AC68" s="150">
        <v>3</v>
      </c>
      <c r="AD68" s="157" t="str">
        <f t="shared" si="20"/>
        <v>도미</v>
      </c>
      <c r="AE68" s="158">
        <f>IFERROR(VLOOKUP(AD68,'7'!$Y$8:$Z$69,2,0),0)</f>
        <v>12000</v>
      </c>
      <c r="AF68" s="158">
        <f>IFERROR(VLOOKUP(AD68,$K$51:$L$85,2,0),0)</f>
        <v>0</v>
      </c>
      <c r="AG68" s="159">
        <f t="shared" si="21"/>
        <v>12000</v>
      </c>
      <c r="AH68" s="160">
        <f t="shared" si="22"/>
        <v>0.25</v>
      </c>
      <c r="AI68" s="158">
        <f t="shared" si="23"/>
        <v>16000</v>
      </c>
      <c r="AJ68" s="161">
        <f>IFERROR(AG68/H39,0)</f>
        <v>0.4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꽃게사게</v>
      </c>
      <c r="AE69" s="158">
        <f>IFERROR(VLOOKUP(AD69,'7'!$Y$8:$Z$69,2,0),0)</f>
        <v>0</v>
      </c>
      <c r="AF69" s="158">
        <f>IFERROR(VLOOKUP(AD69,$K$51:$L$85,2,0),0)</f>
        <v>345000</v>
      </c>
      <c r="AG69" s="159">
        <f t="shared" si="21"/>
        <v>345000</v>
      </c>
      <c r="AH69" s="160">
        <f t="shared" si="22"/>
        <v>0.28125</v>
      </c>
      <c r="AI69" s="158">
        <f t="shared" si="23"/>
        <v>480000</v>
      </c>
      <c r="AJ69" s="161">
        <f>IFERROR(AG69/H40,0)</f>
        <v>30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대구3미</v>
      </c>
      <c r="AE70" s="158">
        <f>IFERROR(VLOOKUP(AD70,'7'!$Y$8:$Z$69,2,0),0)</f>
        <v>18480</v>
      </c>
      <c r="AF70" s="158">
        <f>IFERROR(VLOOKUP(AD70,$K$51:$L$85,2,0),0)</f>
        <v>0</v>
      </c>
      <c r="AG70" s="159">
        <f t="shared" si="21"/>
        <v>18480</v>
      </c>
      <c r="AH70" s="160">
        <f t="shared" si="22"/>
        <v>0.27835051546391754</v>
      </c>
      <c r="AI70" s="158">
        <f t="shared" si="23"/>
        <v>25608</v>
      </c>
      <c r="AJ70" s="161">
        <f>IFERROR(AG70/H41,0)</f>
        <v>0.66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갯가재</v>
      </c>
      <c r="AE71" s="158">
        <f>IFERROR(VLOOKUP(AD71,'7'!$Y$8:$Z$69,2,0),0)</f>
        <v>32500</v>
      </c>
      <c r="AF71" s="158">
        <f>IFERROR(VLOOKUP(AD71,$K$51:$L$85,2,0),0)</f>
        <v>0</v>
      </c>
      <c r="AG71" s="159">
        <f t="shared" si="21"/>
        <v>32500</v>
      </c>
      <c r="AH71" s="160">
        <f t="shared" si="22"/>
        <v>0.30555555555555558</v>
      </c>
      <c r="AI71" s="158">
        <f t="shared" si="23"/>
        <v>46800</v>
      </c>
      <c r="AJ71" s="161">
        <f>IFERROR(AG71/H42,0)</f>
        <v>2.6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냉)동태포15팩</v>
      </c>
      <c r="AE72" s="158">
        <f>IFERROR(VLOOKUP(AD72,'7'!$Y$8:$Z$69,2,0),0)</f>
        <v>13110</v>
      </c>
      <c r="AF72" s="158">
        <f>IFERROR(VLOOKUP(AD72,$K$51:$L$85,2,0),0)</f>
        <v>0</v>
      </c>
      <c r="AG72" s="159">
        <f t="shared" si="21"/>
        <v>13110</v>
      </c>
      <c r="AH72" s="160">
        <f t="shared" si="22"/>
        <v>0.25</v>
      </c>
      <c r="AI72" s="158">
        <f t="shared" si="23"/>
        <v>17480</v>
      </c>
      <c r="AJ72" s="161">
        <f>IFERROR(AG72/H43,0)</f>
        <v>0.46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>냉)꽃게사게</v>
      </c>
      <c r="AE73" s="158">
        <f>IFERROR(VLOOKUP(AD73,'7'!$Y$8:$Z$69,2,0),0)</f>
        <v>19000</v>
      </c>
      <c r="AF73" s="158">
        <f>IFERROR(VLOOKUP(AD73,$K$51:$L$85,2,0),0)</f>
        <v>0</v>
      </c>
      <c r="AG73" s="159">
        <f t="shared" si="21"/>
        <v>19000</v>
      </c>
      <c r="AH73" s="160">
        <f t="shared" si="22"/>
        <v>0.32142857142857145</v>
      </c>
      <c r="AI73" s="158">
        <f t="shared" si="23"/>
        <v>28000</v>
      </c>
      <c r="AJ73" s="161">
        <f>IFERROR(AG73/H44,0)</f>
        <v>2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>냉)포크오징어M2</v>
      </c>
      <c r="AE74" s="158">
        <f>IFERROR(VLOOKUP(AD74,'7'!$Y$8:$Z$69,2,0),0)</f>
        <v>53359.999999999993</v>
      </c>
      <c r="AF74" s="158">
        <f>IFERROR(VLOOKUP(AD74,$K$51:$L$85,2,0),0)</f>
        <v>0</v>
      </c>
      <c r="AG74" s="159">
        <f t="shared" si="21"/>
        <v>53359.999999999993</v>
      </c>
      <c r="AH74" s="160">
        <f t="shared" si="22"/>
        <v>0.27843137254901962</v>
      </c>
      <c r="AI74" s="158">
        <f t="shared" si="23"/>
        <v>73949.999999999985</v>
      </c>
      <c r="AJ74" s="161">
        <f>IFERROR(AG74/H45,0)</f>
        <v>0.28999999999999998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IFERROR(VLOOKUP(AD75,'7'!$Y$8:$Z$69,2,0),0)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174210</v>
      </c>
      <c r="AF76" s="197">
        <f>SUM(AF66:AF75)</f>
        <v>345000</v>
      </c>
      <c r="AG76" s="197">
        <f>SUM(AG66:AG75)</f>
        <v>519210</v>
      </c>
      <c r="AH76" s="198"/>
      <c r="AI76" s="197">
        <f>SUM(AI66:AI75)</f>
        <v>723598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2042000</v>
      </c>
      <c r="J86" s="264"/>
      <c r="K86" s="240"/>
      <c r="L86" s="249">
        <f>SUM(L51:L85)</f>
        <v>2042000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311" priority="10"/>
  </conditionalFormatting>
  <conditionalFormatting sqref="AE77:AF77">
    <cfRule type="cellIs" dxfId="310" priority="7" operator="lessThan">
      <formula>0</formula>
    </cfRule>
  </conditionalFormatting>
  <conditionalFormatting sqref="AG8:AG35 AG39:AG62 AG66:AG75">
    <cfRule type="cellIs" dxfId="309" priority="8" operator="lessThan">
      <formula>0</formula>
    </cfRule>
  </conditionalFormatting>
  <conditionalFormatting sqref="AH8:AH35">
    <cfRule type="cellIs" dxfId="308" priority="17" operator="equal">
      <formula>0</formula>
    </cfRule>
    <cfRule type="cellIs" dxfId="307" priority="18" operator="greaterThan">
      <formula>0.35</formula>
    </cfRule>
    <cfRule type="cellIs" dxfId="306" priority="19" operator="lessThan">
      <formula>0.25</formula>
    </cfRule>
  </conditionalFormatting>
  <conditionalFormatting sqref="AH39:AH62">
    <cfRule type="cellIs" dxfId="305" priority="14" operator="equal">
      <formula>0</formula>
    </cfRule>
    <cfRule type="cellIs" dxfId="304" priority="15" operator="greaterThan">
      <formula>0.35</formula>
    </cfRule>
    <cfRule type="cellIs" dxfId="303" priority="16" operator="lessThan">
      <formula>0.25</formula>
    </cfRule>
  </conditionalFormatting>
  <conditionalFormatting sqref="AH66:AH75">
    <cfRule type="cellIs" dxfId="302" priority="11" operator="equal">
      <formula>0</formula>
    </cfRule>
    <cfRule type="cellIs" dxfId="301" priority="12" operator="greaterThan">
      <formula>0.35</formula>
    </cfRule>
    <cfRule type="cellIs" dxfId="300" priority="13" operator="lessThan">
      <formula>0.25</formula>
    </cfRule>
  </conditionalFormatting>
  <conditionalFormatting sqref="AH4:AI5">
    <cfRule type="cellIs" dxfId="299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8FA1D795-332D-4406-A6FF-9812EC484168}">
          <x14:formula1>
            <xm:f>근무표!$AK$5:$AK$20</xm:f>
          </x14:formula1>
          <xm:sqref>B41:C46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B7FD-BCB5-4AE6-B872-8D821FDBA85E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T6" sqref="T6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250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3251940</v>
      </c>
      <c r="AF4" s="340"/>
      <c r="AG4" s="134" t="s">
        <v>43</v>
      </c>
      <c r="AH4" s="341">
        <f>C5-AE4-(SUM(R34:S38))</f>
        <v>45060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3282000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0.2789750118390868</v>
      </c>
      <c r="AF5" s="335"/>
      <c r="AG5" s="141" t="s">
        <v>43</v>
      </c>
      <c r="AH5" s="336">
        <f>IFERROR(C17-AE5-((SUM(R34:S38))/C5),0)</f>
        <v>1.117428736871335E-2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241</v>
      </c>
      <c r="H6" s="7">
        <v>194000</v>
      </c>
      <c r="I6" s="6">
        <v>1.65</v>
      </c>
      <c r="J6" s="2">
        <f t="shared" ref="J6:J33" si="0">H6*I6</f>
        <v>320100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239</v>
      </c>
      <c r="Q6" s="10">
        <v>180000</v>
      </c>
      <c r="R6" s="9">
        <v>1.08</v>
      </c>
      <c r="S6" s="214">
        <f>Q6*R6</f>
        <v>194400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2713000</v>
      </c>
      <c r="D7" s="4"/>
      <c r="E7" s="150">
        <v>2</v>
      </c>
      <c r="F7" s="11" t="s">
        <v>60</v>
      </c>
      <c r="G7" s="12" t="s">
        <v>213</v>
      </c>
      <c r="H7" s="13">
        <v>200000</v>
      </c>
      <c r="I7" s="12">
        <v>2.36</v>
      </c>
      <c r="J7" s="3">
        <f t="shared" si="0"/>
        <v>472000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1.1100000000000001</v>
      </c>
      <c r="S7" s="219">
        <f>Q7*R7</f>
        <v>177600.00000000003</v>
      </c>
      <c r="T7" s="113">
        <v>213000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3.37</v>
      </c>
      <c r="J8" s="3">
        <f t="shared" si="0"/>
        <v>101100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107</v>
      </c>
      <c r="P8" s="16"/>
      <c r="Q8" s="17">
        <v>50000</v>
      </c>
      <c r="R8" s="16">
        <v>2.4500000000000002</v>
      </c>
      <c r="S8" s="219">
        <f>Q8*R8</f>
        <v>122500.00000000001</v>
      </c>
      <c r="T8" s="114">
        <v>70000</v>
      </c>
      <c r="U8" s="215">
        <f>IF(Q8="","",Q8/0.7)</f>
        <v>71428.571428571435</v>
      </c>
      <c r="V8" s="127"/>
      <c r="W8" s="151"/>
      <c r="X8" s="152">
        <v>1</v>
      </c>
      <c r="Y8" s="152" t="str">
        <f t="shared" ref="Y8:Y35" si="4">F6&amp;G6</f>
        <v>냉)포크오징어M2A</v>
      </c>
      <c r="Z8" s="155">
        <f t="shared" ref="Z8:Z35" si="5">J6</f>
        <v>320100</v>
      </c>
      <c r="AA8" s="152"/>
      <c r="AB8" s="153"/>
      <c r="AC8" s="156">
        <v>1</v>
      </c>
      <c r="AD8" s="157" t="str">
        <f t="shared" ref="AD8:AD35" si="6">F6&amp;G6</f>
        <v>냉)포크오징어M2A</v>
      </c>
      <c r="AE8" s="158">
        <f>IFERROR(VLOOKUP(AD8,'8'!$Y$8:$Z$69,2,0),0)</f>
        <v>194000</v>
      </c>
      <c r="AF8" s="158">
        <f>IFERROR(VLOOKUP(AD8,$K$51:$L$85,2,0),0)</f>
        <v>194000</v>
      </c>
      <c r="AG8" s="159">
        <f>AE8+AF8-J6</f>
        <v>67900</v>
      </c>
      <c r="AH8" s="160">
        <f t="shared" ref="AH8:AH35" si="7">IFERROR((K6-H6)/K6,0)</f>
        <v>0.23921568627450981</v>
      </c>
      <c r="AI8" s="158">
        <f>IFERROR(AG8/(1-AH8),0)</f>
        <v>89250</v>
      </c>
      <c r="AJ8" s="161">
        <f>IFERROR(AG8/H6,0)</f>
        <v>0.35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'8'!C11</f>
        <v>4547145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4.33</v>
      </c>
      <c r="J9" s="3">
        <f t="shared" si="0"/>
        <v>207840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209</v>
      </c>
      <c r="P9" s="16" t="s">
        <v>240</v>
      </c>
      <c r="Q9" s="17">
        <v>24000</v>
      </c>
      <c r="R9" s="16">
        <v>2</v>
      </c>
      <c r="S9" s="219">
        <f>Q9*R9</f>
        <v>48000</v>
      </c>
      <c r="T9" s="115">
        <v>34000</v>
      </c>
      <c r="U9" s="215">
        <f>IF(Q9="","",Q9/0.7)</f>
        <v>34285.71428571429</v>
      </c>
      <c r="V9" s="127"/>
      <c r="W9" s="151"/>
      <c r="X9" s="152">
        <v>2</v>
      </c>
      <c r="Y9" s="152" t="str">
        <f t="shared" si="4"/>
        <v>냉)포크오징어MA</v>
      </c>
      <c r="Z9" s="155">
        <f t="shared" si="5"/>
        <v>472000</v>
      </c>
      <c r="AA9" s="152"/>
      <c r="AB9" s="153"/>
      <c r="AC9" s="150">
        <v>2</v>
      </c>
      <c r="AD9" s="157" t="str">
        <f t="shared" si="6"/>
        <v>냉)포크오징어MA</v>
      </c>
      <c r="AE9" s="158">
        <f>IFERROR(VLOOKUP(AD9,'8'!$Y$8:$Z$69,2,0),0)</f>
        <v>342000</v>
      </c>
      <c r="AF9" s="158">
        <f>IFERROR(VLOOKUP(AD9,$K$51:$L$85,2,0),0)</f>
        <v>200000</v>
      </c>
      <c r="AG9" s="159">
        <f>AE9+AF9-J7</f>
        <v>70000</v>
      </c>
      <c r="AH9" s="160">
        <f t="shared" si="7"/>
        <v>0.2857142857142857</v>
      </c>
      <c r="AI9" s="158">
        <f t="shared" ref="AI9:AI35" si="8">IFERROR(AG9/(1-AH9),0)</f>
        <v>98000</v>
      </c>
      <c r="AJ9" s="161">
        <f>IFERROR(AG9/H7,0)</f>
        <v>0.35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5.45</v>
      </c>
      <c r="J10" s="3">
        <f t="shared" si="0"/>
        <v>735750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83</v>
      </c>
      <c r="P10" s="16" t="s">
        <v>228</v>
      </c>
      <c r="Q10" s="17">
        <v>180000</v>
      </c>
      <c r="R10" s="16">
        <v>0.57999999999999996</v>
      </c>
      <c r="S10" s="220">
        <f>Q10*R10</f>
        <v>104400</v>
      </c>
      <c r="T10" s="117">
        <v>250000</v>
      </c>
      <c r="U10" s="215">
        <f>IF(Q10="","",Q10/0.7)</f>
        <v>257142.85714285716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101100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IFERROR(VLOOKUP(AD10,'8'!$Y$8:$Z$69,2,0),0)</f>
        <v>65100</v>
      </c>
      <c r="AF10" s="158">
        <f>IFERROR(VLOOKUP(AD10,$K$51:$L$85,2,0),0)</f>
        <v>120000</v>
      </c>
      <c r="AG10" s="159">
        <f>AE10+AF10-J8</f>
        <v>84000</v>
      </c>
      <c r="AH10" s="160">
        <f t="shared" si="7"/>
        <v>0.25</v>
      </c>
      <c r="AI10" s="158">
        <f t="shared" si="8"/>
        <v>112000</v>
      </c>
      <c r="AJ10" s="161">
        <f>IFERROR(AG10/H8,0)</f>
        <v>2.8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4915415</v>
      </c>
      <c r="D11" s="4"/>
      <c r="E11" s="150">
        <v>6</v>
      </c>
      <c r="F11" s="11" t="s">
        <v>88</v>
      </c>
      <c r="G11" s="12" t="s">
        <v>89</v>
      </c>
      <c r="H11" s="13">
        <v>29000</v>
      </c>
      <c r="I11" s="12">
        <v>9.17</v>
      </c>
      <c r="J11" s="3">
        <f t="shared" si="0"/>
        <v>265930</v>
      </c>
      <c r="K11" s="109">
        <v>40000</v>
      </c>
      <c r="L11" s="215">
        <f>IF(H11="","",H11/0.7)</f>
        <v>41428.571428571435</v>
      </c>
      <c r="M11" s="4"/>
      <c r="N11" s="150">
        <v>6</v>
      </c>
      <c r="O11" s="15" t="s">
        <v>211</v>
      </c>
      <c r="P11" s="16"/>
      <c r="Q11" s="17">
        <v>115000</v>
      </c>
      <c r="R11" s="16">
        <v>0.57999999999999996</v>
      </c>
      <c r="S11" s="220">
        <f>Q11*R11</f>
        <v>66700</v>
      </c>
      <c r="T11" s="109">
        <v>155000</v>
      </c>
      <c r="U11" s="215">
        <f>IF(Q11="","",Q11/0.7)</f>
        <v>164285.71428571429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207840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IFERROR(VLOOKUP(AD11,'8'!$Y$8:$Z$69,2,0),0)</f>
        <v>240000</v>
      </c>
      <c r="AF11" s="158">
        <f>IFERROR(VLOOKUP(AD11,$K$51:$L$85,2,0),0)</f>
        <v>0</v>
      </c>
      <c r="AG11" s="159">
        <f>AE11+AF11-J9</f>
        <v>32160</v>
      </c>
      <c r="AH11" s="160">
        <f t="shared" si="7"/>
        <v>0.31428571428571428</v>
      </c>
      <c r="AI11" s="158">
        <f t="shared" si="8"/>
        <v>46900</v>
      </c>
      <c r="AJ11" s="161">
        <f>IFERROR(AG11/H9,0)</f>
        <v>0.67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2</v>
      </c>
      <c r="J12" s="3">
        <f t="shared" si="0"/>
        <v>70000</v>
      </c>
      <c r="K12" s="109">
        <v>49000</v>
      </c>
      <c r="L12" s="215">
        <f>IF(H12="","",H12/0.7)</f>
        <v>50000</v>
      </c>
      <c r="M12" s="4"/>
      <c r="N12" s="150">
        <v>7</v>
      </c>
      <c r="O12" s="15" t="s">
        <v>117</v>
      </c>
      <c r="P12" s="16"/>
      <c r="Q12" s="17">
        <v>21000</v>
      </c>
      <c r="R12" s="12">
        <v>3.5</v>
      </c>
      <c r="S12" s="220">
        <f>Q12*R12</f>
        <v>73500</v>
      </c>
      <c r="T12" s="109">
        <v>30000</v>
      </c>
      <c r="U12" s="215">
        <f>IF(Q12="","",Q12/0.7)</f>
        <v>30000.000000000004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735750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IFERROR(VLOOKUP(AD12,'8'!$Y$8:$Z$69,2,0),0)</f>
        <v>159300</v>
      </c>
      <c r="AF12" s="158">
        <f>IFERROR(VLOOKUP(AD12,$K$51:$L$85,2,0),0)</f>
        <v>675000</v>
      </c>
      <c r="AG12" s="159">
        <f>AE12+AF12-J10</f>
        <v>98550</v>
      </c>
      <c r="AH12" s="160">
        <f t="shared" si="7"/>
        <v>0.27807486631016043</v>
      </c>
      <c r="AI12" s="158">
        <f t="shared" si="8"/>
        <v>136510</v>
      </c>
      <c r="AJ12" s="161">
        <f>IFERROR(AG12/H10,0)</f>
        <v>0.73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2344730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2.14</v>
      </c>
      <c r="J13" s="3">
        <f t="shared" si="0"/>
        <v>393760</v>
      </c>
      <c r="K13" s="109">
        <v>253000</v>
      </c>
      <c r="L13" s="215">
        <f>IF(H13="","",H13/0.7)</f>
        <v>262857.1428571429</v>
      </c>
      <c r="M13" s="4"/>
      <c r="N13" s="150">
        <v>8</v>
      </c>
      <c r="O13" s="15" t="s">
        <v>209</v>
      </c>
      <c r="P13" s="16" t="s">
        <v>210</v>
      </c>
      <c r="Q13" s="17">
        <v>35000</v>
      </c>
      <c r="R13" s="16">
        <v>1</v>
      </c>
      <c r="S13" s="220">
        <f>Q13*R13</f>
        <v>35000</v>
      </c>
      <c r="T13" s="109">
        <v>48000</v>
      </c>
      <c r="U13" s="215">
        <f>IF(Q13="","",Q13/0.7)</f>
        <v>50000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265930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IFERROR(VLOOKUP(AD13,'8'!$Y$8:$Z$69,2,0),0)</f>
        <v>321610</v>
      </c>
      <c r="AF13" s="158">
        <f>IFERROR(VLOOKUP(AD13,$K$51:$L$85,2,0),0)</f>
        <v>174000</v>
      </c>
      <c r="AG13" s="159">
        <f>AE13+AF13-J11</f>
        <v>229680</v>
      </c>
      <c r="AH13" s="160">
        <f t="shared" si="7"/>
        <v>0.27500000000000002</v>
      </c>
      <c r="AI13" s="158">
        <f t="shared" si="8"/>
        <v>316800</v>
      </c>
      <c r="AJ13" s="161">
        <f>IFERROR(AG13/H11,0)</f>
        <v>7.92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2.35</v>
      </c>
      <c r="J14" s="3">
        <f t="shared" si="0"/>
        <v>108100</v>
      </c>
      <c r="K14" s="109">
        <v>65000</v>
      </c>
      <c r="L14" s="215">
        <f>IF(H14="","",H14/0.7)</f>
        <v>65714.285714285725</v>
      </c>
      <c r="M14" s="4"/>
      <c r="N14" s="150">
        <v>9</v>
      </c>
      <c r="O14" s="15" t="s">
        <v>104</v>
      </c>
      <c r="P14" s="16" t="s">
        <v>251</v>
      </c>
      <c r="Q14" s="17">
        <v>29000</v>
      </c>
      <c r="R14" s="12">
        <v>2</v>
      </c>
      <c r="S14" s="220">
        <f>Q14*R14</f>
        <v>58000</v>
      </c>
      <c r="T14" s="109">
        <v>39000</v>
      </c>
      <c r="U14" s="215">
        <f>IF(Q14="","",Q14/0.7)</f>
        <v>41428.571428571435</v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70000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IFERROR(VLOOKUP(AD14,'8'!$Y$8:$Z$69,2,0),0)</f>
        <v>70000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0.2857142857142857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937270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2</v>
      </c>
      <c r="J15" s="3">
        <f t="shared" si="0"/>
        <v>66000</v>
      </c>
      <c r="K15" s="109">
        <v>45000</v>
      </c>
      <c r="L15" s="215">
        <f>IF(H15="","",H15/0.7)</f>
        <v>47142.857142857145</v>
      </c>
      <c r="M15" s="4"/>
      <c r="N15" s="150">
        <v>10</v>
      </c>
      <c r="O15" s="15" t="s">
        <v>62</v>
      </c>
      <c r="P15" s="16" t="s">
        <v>252</v>
      </c>
      <c r="Q15" s="17">
        <v>160000</v>
      </c>
      <c r="R15" s="16">
        <v>2</v>
      </c>
      <c r="S15" s="220">
        <f>Q15*R15</f>
        <v>320000</v>
      </c>
      <c r="T15" s="109">
        <v>210000</v>
      </c>
      <c r="U15" s="215">
        <f>IF(Q15="","",Q15/0.7)</f>
        <v>228571.42857142858</v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393760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IFERROR(VLOOKUP(AD15,'8'!$Y$8:$Z$69,2,0),0)</f>
        <v>270480</v>
      </c>
      <c r="AF15" s="158">
        <f>IFERROR(VLOOKUP(AD15,$K$51:$L$85,2,0),0)</f>
        <v>368000</v>
      </c>
      <c r="AG15" s="159">
        <f>AE15+AF15-J13</f>
        <v>244720</v>
      </c>
      <c r="AH15" s="160">
        <f t="shared" si="7"/>
        <v>0.27272727272727271</v>
      </c>
      <c r="AI15" s="158">
        <f t="shared" si="8"/>
        <v>336490</v>
      </c>
      <c r="AJ15" s="161">
        <f>IFERROR(AG15/H13,0)</f>
        <v>1.33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1.3</v>
      </c>
      <c r="J16" s="3">
        <f t="shared" si="0"/>
        <v>111800</v>
      </c>
      <c r="K16" s="109">
        <v>120000</v>
      </c>
      <c r="L16" s="215">
        <f>IF(H16="","",H16/0.7)</f>
        <v>122857.14285714287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108100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IFERROR(VLOOKUP(AD16,'8'!$Y$8:$Z$69,2,0),0)</f>
        <v>46000</v>
      </c>
      <c r="AF16" s="158">
        <f>IFERROR(VLOOKUP(AD16,$K$51:$L$85,2,0),0)</f>
        <v>92000</v>
      </c>
      <c r="AG16" s="159">
        <f>AE16+AF16-J14</f>
        <v>29900</v>
      </c>
      <c r="AH16" s="160">
        <f t="shared" si="7"/>
        <v>0.29230769230769232</v>
      </c>
      <c r="AI16" s="158">
        <f t="shared" si="8"/>
        <v>42250.000000000007</v>
      </c>
      <c r="AJ16" s="161">
        <f>IFERROR(AG16/H14,0)</f>
        <v>0.65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0.28557891529555152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2.5</v>
      </c>
      <c r="J17" s="3">
        <f t="shared" si="0"/>
        <v>170000</v>
      </c>
      <c r="K17" s="109">
        <v>95000</v>
      </c>
      <c r="L17" s="215">
        <f>IF(H17="","",H17/0.7)</f>
        <v>97142.857142857145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66000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IFERROR(VLOOKUP(AD17,'8'!$Y$8:$Z$69,2,0),0)</f>
        <v>66000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0.26666666666666666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77</v>
      </c>
      <c r="G18" s="12" t="s">
        <v>231</v>
      </c>
      <c r="H18" s="13">
        <v>29500</v>
      </c>
      <c r="I18" s="12">
        <v>1.93</v>
      </c>
      <c r="J18" s="3">
        <f t="shared" si="0"/>
        <v>56935</v>
      </c>
      <c r="K18" s="109">
        <v>42000</v>
      </c>
      <c r="L18" s="215">
        <f>IF(H18="","",H18/0.7)</f>
        <v>42142.857142857145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111800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IFERROR(VLOOKUP(AD18,'8'!$Y$8:$Z$69,2,0),0)</f>
        <v>172000</v>
      </c>
      <c r="AF18" s="158">
        <f>IFERROR(VLOOKUP(AD18,$K$51:$L$85,2,0),0)</f>
        <v>0</v>
      </c>
      <c r="AG18" s="159">
        <f>AE18+AF18-J16</f>
        <v>60200</v>
      </c>
      <c r="AH18" s="160">
        <f t="shared" si="7"/>
        <v>0.28333333333333333</v>
      </c>
      <c r="AI18" s="158">
        <f t="shared" si="8"/>
        <v>84000</v>
      </c>
      <c r="AJ18" s="161">
        <f>IFERROR(AG18/H16,0)</f>
        <v>0.7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852270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170000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IFERROR(VLOOKUP(AD19,'8'!$Y$8:$Z$69,2,0),0)</f>
        <v>119000</v>
      </c>
      <c r="AF19" s="158">
        <f>IFERROR(VLOOKUP(AD19,$K$51:$L$85,2,0),0)</f>
        <v>136000</v>
      </c>
      <c r="AG19" s="159">
        <f>AE19+AF19-J17</f>
        <v>85000</v>
      </c>
      <c r="AH19" s="160">
        <f t="shared" si="7"/>
        <v>0.28421052631578947</v>
      </c>
      <c r="AI19" s="158">
        <f t="shared" si="8"/>
        <v>118750</v>
      </c>
      <c r="AJ19" s="161">
        <f>IFERROR(AG19/H17,0)</f>
        <v>1.25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냉)동태포15팩A</v>
      </c>
      <c r="Z20" s="155">
        <f t="shared" si="5"/>
        <v>56935</v>
      </c>
      <c r="AA20" s="152"/>
      <c r="AB20" s="153"/>
      <c r="AC20" s="150">
        <v>13</v>
      </c>
      <c r="AD20" s="157" t="str">
        <f t="shared" si="6"/>
        <v>냉)동태포15팩A</v>
      </c>
      <c r="AE20" s="158">
        <f>IFERROR(VLOOKUP(AD20,'8'!$Y$8:$Z$69,2,0),0)</f>
        <v>56935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0.29761904761904762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IFERROR(VLOOKUP(AD21,'8'!$Y$8:$Z$69,2,0),0)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949000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IFERROR(VLOOKUP(AD22,'8'!$Y$8:$Z$69,2,0),0)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2248000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IFERROR(VLOOKUP(AD23,'8'!$Y$8:$Z$69,2,0),0)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IFERROR(VLOOKUP(AD24,'8'!$Y$8:$Z$69,2,0),0)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IFERROR(VLOOKUP(AD25,'8'!$Y$8:$Z$69,2,0),0)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IFERROR(VLOOKUP(AD26,'8'!$Y$8:$Z$69,2,0),0)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8</v>
      </c>
      <c r="S27" s="220">
        <f>Q27*R27</f>
        <v>132000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IFERROR(VLOOKUP(AD27,'8'!$Y$8:$Z$69,2,0),0)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IFERROR(VLOOKUP(AD28,'8'!$Y$8:$Z$69,2,0),0)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IFERROR(VLOOKUP(AD29,'8'!$Y$8:$Z$69,2,0),0)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1836100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IFERROR(VLOOKUP(AD30,'8'!$Y$8:$Z$69,2,0),0)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IFERROR(VLOOKUP(AD31,'8'!$Y$8:$Z$69,2,0),0)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IFERROR(VLOOKUP(AD32,'8'!$Y$8:$Z$69,2,0),0)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IFERROR(VLOOKUP(AD33,'8'!$Y$8:$Z$69,2,0),0)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3079315</v>
      </c>
      <c r="K34" s="321"/>
      <c r="L34" s="4"/>
      <c r="M34" s="4"/>
      <c r="N34" s="175">
        <v>1</v>
      </c>
      <c r="O34" s="9" t="s">
        <v>212</v>
      </c>
      <c r="P34" s="9"/>
      <c r="Q34" s="9" t="s">
        <v>163</v>
      </c>
      <c r="R34" s="324">
        <v>-15000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IFERROR(VLOOKUP(AD34,'8'!$Y$8:$Z$69,2,0),0)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IFERROR(VLOOKUP(AD35,'8'!$Y$8:$Z$69,2,0),0)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85000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전복14미</v>
      </c>
      <c r="Z36" s="155">
        <f>S6</f>
        <v>194400</v>
      </c>
      <c r="AA36" s="152"/>
      <c r="AB36" s="153"/>
      <c r="AC36" s="308" t="s">
        <v>33</v>
      </c>
      <c r="AD36" s="309"/>
      <c r="AE36" s="179">
        <f>SUM(AE8:AE35)</f>
        <v>2122425</v>
      </c>
      <c r="AF36" s="179">
        <f>SUM(AF8:AF35)</f>
        <v>1959000</v>
      </c>
      <c r="AG36" s="179">
        <f>SUM(AG8:AG35)</f>
        <v>1002110</v>
      </c>
      <c r="AH36" s="180"/>
      <c r="AI36" s="179">
        <f>SUM(AI8:AI35)</f>
        <v>1380950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93</v>
      </c>
      <c r="G37" s="75" t="s">
        <v>94</v>
      </c>
      <c r="H37" s="76">
        <v>70000</v>
      </c>
      <c r="I37" s="296">
        <v>100000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177600.00000000003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156</v>
      </c>
      <c r="G38" s="12" t="s">
        <v>63</v>
      </c>
      <c r="H38" s="13">
        <v>17000</v>
      </c>
      <c r="I38" s="270">
        <v>24000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생합</v>
      </c>
      <c r="Z38" s="155">
        <f t="shared" si="11"/>
        <v>122500.00000000001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102</v>
      </c>
      <c r="G39" s="12" t="s">
        <v>155</v>
      </c>
      <c r="H39" s="13">
        <v>65000</v>
      </c>
      <c r="I39" s="270">
        <v>92000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가자미백가자미</v>
      </c>
      <c r="Z39" s="155">
        <f t="shared" si="11"/>
        <v>48000</v>
      </c>
      <c r="AA39" s="152"/>
      <c r="AB39" s="153"/>
      <c r="AC39" s="156">
        <v>1</v>
      </c>
      <c r="AD39" s="157" t="str">
        <f t="shared" ref="AD39:AD62" si="12">O6&amp;P6</f>
        <v>전복14미</v>
      </c>
      <c r="AE39" s="158">
        <f>IFERROR(VLOOKUP(AD39,'8'!$Y$8:$Z$69,2,0),0)</f>
        <v>368999.99999999994</v>
      </c>
      <c r="AF39" s="158">
        <f>IFERROR(VLOOKUP(AD39,$K$51:$L$85,2,0),0)</f>
        <v>0</v>
      </c>
      <c r="AG39" s="159">
        <f>AE39+AF39-S6</f>
        <v>174599.99999999994</v>
      </c>
      <c r="AH39" s="160">
        <f>IFERROR((T6-Q6)/T6,0)</f>
        <v>0.28000000000000003</v>
      </c>
      <c r="AI39" s="158">
        <f>IFERROR(AG39/(1-AH39),0)</f>
        <v>242499.99999999994</v>
      </c>
      <c r="AJ39" s="161">
        <f>IFERROR(AG39/Q6,0)</f>
        <v>0.96999999999999964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212</v>
      </c>
      <c r="G40" s="12"/>
      <c r="H40" s="13">
        <v>21000</v>
      </c>
      <c r="I40" s="270">
        <v>30000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제주갈치31-35미</v>
      </c>
      <c r="Z40" s="155">
        <f t="shared" si="11"/>
        <v>104400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IFERROR(VLOOKUP(AD40,'8'!$Y$8:$Z$69,2,0),0)</f>
        <v>345600</v>
      </c>
      <c r="AF40" s="158">
        <f>IFERROR(VLOOKUP(AD40,$K$51:$L$85,2,0),0)</f>
        <v>0</v>
      </c>
      <c r="AG40" s="159">
        <f>AE40+AF40-S7</f>
        <v>167999.99999999997</v>
      </c>
      <c r="AH40" s="160">
        <f t="shared" ref="AH40:AH62" si="13">IFERROR((T7-Q7)/T7,0)</f>
        <v>0.24882629107981222</v>
      </c>
      <c r="AI40" s="158">
        <f t="shared" ref="AI40:AI62" si="14">IFERROR(AG40/(1-AH40),0)</f>
        <v>223649.99999999997</v>
      </c>
      <c r="AJ40" s="161">
        <f>IFERROR(AG40/Q7,0)</f>
        <v>1.0499999999999998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154</v>
      </c>
      <c r="G41" s="12" t="s">
        <v>208</v>
      </c>
      <c r="H41" s="13">
        <v>125000</v>
      </c>
      <c r="I41" s="270">
        <v>168000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홍어</v>
      </c>
      <c r="Z41" s="155">
        <f t="shared" si="11"/>
        <v>66700</v>
      </c>
      <c r="AA41" s="152"/>
      <c r="AB41" s="153"/>
      <c r="AC41" s="150">
        <v>3</v>
      </c>
      <c r="AD41" s="157" t="str">
        <f t="shared" si="12"/>
        <v>생합</v>
      </c>
      <c r="AE41" s="158">
        <f>IFERROR(VLOOKUP(AD41,'8'!$Y$8:$Z$69,2,0),0)</f>
        <v>220000.00000000003</v>
      </c>
      <c r="AF41" s="158">
        <f>IFERROR(VLOOKUP(AD41,$K$51:$L$85,2,0),0)</f>
        <v>0</v>
      </c>
      <c r="AG41" s="159">
        <f>AE41+AF41-S8</f>
        <v>97500.000000000015</v>
      </c>
      <c r="AH41" s="160">
        <f t="shared" si="13"/>
        <v>0.2857142857142857</v>
      </c>
      <c r="AI41" s="158">
        <f t="shared" si="14"/>
        <v>136500.00000000003</v>
      </c>
      <c r="AJ41" s="161">
        <f>IFERROR(AG41/Q8,0)</f>
        <v>1.9500000000000004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87</v>
      </c>
      <c r="G42" s="12"/>
      <c r="H42" s="13">
        <v>24000</v>
      </c>
      <c r="I42" s="270">
        <v>30000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활문어</v>
      </c>
      <c r="Z42" s="155">
        <f t="shared" si="11"/>
        <v>73500</v>
      </c>
      <c r="AA42" s="152"/>
      <c r="AB42" s="153"/>
      <c r="AC42" s="150">
        <v>4</v>
      </c>
      <c r="AD42" s="157" t="str">
        <f t="shared" si="12"/>
        <v>가자미백가자미</v>
      </c>
      <c r="AE42" s="158">
        <f>IFERROR(VLOOKUP(AD42,'8'!$Y$8:$Z$69,2,0),0)</f>
        <v>79920</v>
      </c>
      <c r="AF42" s="158">
        <f>IFERROR(VLOOKUP(AD42,$K$51:$L$85,2,0),0)</f>
        <v>0</v>
      </c>
      <c r="AG42" s="159">
        <f>AE42+AF42-S9</f>
        <v>31920</v>
      </c>
      <c r="AH42" s="160">
        <f t="shared" si="13"/>
        <v>0.29411764705882354</v>
      </c>
      <c r="AI42" s="158">
        <f t="shared" si="14"/>
        <v>45220.000000000007</v>
      </c>
      <c r="AJ42" s="161">
        <f>IFERROR(AG42/Q9,0)</f>
        <v>1.33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180</v>
      </c>
      <c r="G43" s="12"/>
      <c r="H43" s="13">
        <v>70000</v>
      </c>
      <c r="I43" s="270">
        <v>100000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가자미적가자미</v>
      </c>
      <c r="Z43" s="155">
        <f t="shared" si="11"/>
        <v>35000</v>
      </c>
      <c r="AA43" s="152"/>
      <c r="AB43" s="153"/>
      <c r="AC43" s="150">
        <v>5</v>
      </c>
      <c r="AD43" s="157" t="str">
        <f t="shared" si="12"/>
        <v>제주갈치31-35미</v>
      </c>
      <c r="AE43" s="158">
        <f>IFERROR(VLOOKUP(AD43,'8'!$Y$8:$Z$69,2,0),0)</f>
        <v>194400</v>
      </c>
      <c r="AF43" s="158">
        <f>IFERROR(VLOOKUP(AD43,$K$51:$L$85,2,0),0)</f>
        <v>0</v>
      </c>
      <c r="AG43" s="159">
        <f>AE43+AF43-S10</f>
        <v>90000</v>
      </c>
      <c r="AH43" s="160">
        <f t="shared" si="13"/>
        <v>0.28000000000000003</v>
      </c>
      <c r="AI43" s="158">
        <f t="shared" si="14"/>
        <v>125000</v>
      </c>
      <c r="AJ43" s="161">
        <f>IFERROR(AG43/Q10,0)</f>
        <v>0.5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대구4미</v>
      </c>
      <c r="Z44" s="155">
        <f t="shared" si="11"/>
        <v>58000</v>
      </c>
      <c r="AA44" s="152"/>
      <c r="AB44" s="153"/>
      <c r="AC44" s="150">
        <v>6</v>
      </c>
      <c r="AD44" s="157" t="str">
        <f t="shared" si="12"/>
        <v>홍어</v>
      </c>
      <c r="AE44" s="158">
        <f>IFERROR(VLOOKUP(AD44,'8'!$Y$8:$Z$69,2,0),0)</f>
        <v>75900</v>
      </c>
      <c r="AF44" s="158">
        <f>IFERROR(VLOOKUP(AD44,$K$51:$L$85,2,0),0)</f>
        <v>0</v>
      </c>
      <c r="AG44" s="159">
        <f>AE44+AF44-S11</f>
        <v>9200</v>
      </c>
      <c r="AH44" s="160">
        <f t="shared" si="13"/>
        <v>0.25806451612903225</v>
      </c>
      <c r="AI44" s="158">
        <f t="shared" si="14"/>
        <v>12400</v>
      </c>
      <c r="AJ44" s="161">
        <f>IFERROR(AG44/Q11,0)</f>
        <v>0.08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전복18미</v>
      </c>
      <c r="Z45" s="155">
        <f t="shared" si="11"/>
        <v>320000</v>
      </c>
      <c r="AA45" s="152"/>
      <c r="AB45" s="153"/>
      <c r="AC45" s="150">
        <v>7</v>
      </c>
      <c r="AD45" s="157" t="str">
        <f t="shared" si="12"/>
        <v>활문어</v>
      </c>
      <c r="AE45" s="158">
        <f>IFERROR(VLOOKUP(AD45,'8'!$Y$8:$Z$69,2,0),0)</f>
        <v>63000</v>
      </c>
      <c r="AF45" s="158">
        <f>IFERROR(VLOOKUP(AD45,$K$51:$L$85,2,0),0)</f>
        <v>294000</v>
      </c>
      <c r="AG45" s="159">
        <f>AE45+AF45-S12</f>
        <v>283500</v>
      </c>
      <c r="AH45" s="160">
        <f t="shared" si="13"/>
        <v>0.3</v>
      </c>
      <c r="AI45" s="158">
        <f t="shared" si="14"/>
        <v>405000</v>
      </c>
      <c r="AJ45" s="161">
        <f>IFERROR(AG45/Q12,0)</f>
        <v>13.5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>가자미적가자미</v>
      </c>
      <c r="AE46" s="158">
        <f>IFERROR(VLOOKUP(AD46,'8'!$Y$8:$Z$69,2,0),0)</f>
        <v>49000</v>
      </c>
      <c r="AF46" s="158">
        <f>IFERROR(VLOOKUP(AD46,$K$51:$L$85,2,0),0)</f>
        <v>0</v>
      </c>
      <c r="AG46" s="159">
        <f>AE46+AF46-S13</f>
        <v>14000</v>
      </c>
      <c r="AH46" s="160">
        <f t="shared" si="13"/>
        <v>0.27083333333333331</v>
      </c>
      <c r="AI46" s="158">
        <f t="shared" si="14"/>
        <v>19199.999999999996</v>
      </c>
      <c r="AJ46" s="161">
        <f>IFERROR(AG46/Q13,0)</f>
        <v>0.4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대구4미</v>
      </c>
      <c r="AE47" s="158">
        <f>IFERROR(VLOOKUP(AD47,'8'!$Y$8:$Z$69,2,0),0)</f>
        <v>0</v>
      </c>
      <c r="AF47" s="158">
        <f>IFERROR(VLOOKUP(AD47,$K$51:$L$85,2,0),0)</f>
        <v>116000</v>
      </c>
      <c r="AG47" s="159">
        <f>AE47+AF47-S14</f>
        <v>58000</v>
      </c>
      <c r="AH47" s="160">
        <f t="shared" si="13"/>
        <v>0.25641025641025639</v>
      </c>
      <c r="AI47" s="158">
        <f t="shared" si="14"/>
        <v>78000</v>
      </c>
      <c r="AJ47" s="161">
        <f>IFERROR(AG47/Q14,0)</f>
        <v>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>전복18미</v>
      </c>
      <c r="AE48" s="158">
        <f>IFERROR(VLOOKUP(AD48,'8'!$Y$8:$Z$69,2,0),0)</f>
        <v>0</v>
      </c>
      <c r="AF48" s="158">
        <f>IFERROR(VLOOKUP(AD48,$K$51:$L$85,2,0),0)</f>
        <v>320000</v>
      </c>
      <c r="AG48" s="159">
        <f>AE48+AF48-S15</f>
        <v>0</v>
      </c>
      <c r="AH48" s="160">
        <f t="shared" si="13"/>
        <v>0.23809523809523808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IFERROR(VLOOKUP(AD49,'8'!$Y$8:$Z$69,2,0),0)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IFERROR(VLOOKUP(AD50,'8'!$Y$8:$Z$69,2,0),0)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173</v>
      </c>
      <c r="G51" s="242">
        <v>6</v>
      </c>
      <c r="H51" s="243">
        <v>29000</v>
      </c>
      <c r="I51" s="292">
        <v>174000</v>
      </c>
      <c r="J51" s="293"/>
      <c r="K51" s="235" t="str">
        <f>SUBSTITUTE(SUBSTITUTE(SUBSTITUTE(F51,"[",""),"]","")," ","")</f>
        <v>냉)참조기40-42</v>
      </c>
      <c r="L51" s="246">
        <f>I51</f>
        <v>174000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IFERROR(VLOOKUP(AD51,'8'!$Y$8:$Z$69,2,0),0)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253</v>
      </c>
      <c r="G52" s="244">
        <v>4</v>
      </c>
      <c r="H52" s="243">
        <v>30000</v>
      </c>
      <c r="I52" s="294">
        <v>120000</v>
      </c>
      <c r="J52" s="295"/>
      <c r="K52" s="236" t="str">
        <f t="shared" ref="K52:K85" si="17">SUBSTITUTE(SUBSTITUTE(SUBSTITUTE(F52,"[",""),"]","")," ","")</f>
        <v>냉)꽃게숫200-300</v>
      </c>
      <c r="L52" s="247">
        <f>I52</f>
        <v>120000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IFERROR(VLOOKUP(AD52,'8'!$Y$8:$Z$69,2,0),0)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174</v>
      </c>
      <c r="G53" s="244">
        <v>5</v>
      </c>
      <c r="H53" s="243">
        <v>135000</v>
      </c>
      <c r="I53" s="294">
        <v>675000</v>
      </c>
      <c r="J53" s="295"/>
      <c r="K53" s="236" t="str">
        <f t="shared" si="17"/>
        <v>냉)선동제주갈치31-33</v>
      </c>
      <c r="L53" s="247">
        <f t="shared" ref="L53:L85" si="18">I53</f>
        <v>675000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IFERROR(VLOOKUP(AD53,'8'!$Y$8:$Z$69,2,0),0)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51" t="s">
        <v>243</v>
      </c>
      <c r="G54" s="244">
        <v>1</v>
      </c>
      <c r="H54" s="243">
        <v>194000</v>
      </c>
      <c r="I54" s="294">
        <v>194000</v>
      </c>
      <c r="J54" s="295"/>
      <c r="K54" s="236" t="str">
        <f t="shared" si="17"/>
        <v>냉)포크오징어M2A</v>
      </c>
      <c r="L54" s="247">
        <f t="shared" si="18"/>
        <v>194000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IFERROR(VLOOKUP(AD54,'8'!$Y$8:$Z$69,2,0),0)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51" t="s">
        <v>225</v>
      </c>
      <c r="G55" s="244">
        <v>1</v>
      </c>
      <c r="H55" s="243">
        <v>200000</v>
      </c>
      <c r="I55" s="294">
        <v>200000</v>
      </c>
      <c r="J55" s="295"/>
      <c r="K55" s="236" t="str">
        <f t="shared" si="17"/>
        <v>냉)포크오징어MA</v>
      </c>
      <c r="L55" s="247">
        <f t="shared" si="18"/>
        <v>200000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IFERROR(VLOOKUP(AD55,'8'!$Y$8:$Z$69,2,0),0)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203</v>
      </c>
      <c r="G56" s="244">
        <v>2</v>
      </c>
      <c r="H56" s="243">
        <v>68000</v>
      </c>
      <c r="I56" s="294">
        <v>136000</v>
      </c>
      <c r="J56" s="295"/>
      <c r="K56" s="236" t="str">
        <f t="shared" si="17"/>
        <v>냉)자반고등어8손</v>
      </c>
      <c r="L56" s="247">
        <f t="shared" si="18"/>
        <v>136000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IFERROR(VLOOKUP(AD56,'8'!$Y$8:$Z$69,2,0),0)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187</v>
      </c>
      <c r="G57" s="244">
        <v>2</v>
      </c>
      <c r="H57" s="243">
        <v>184000</v>
      </c>
      <c r="I57" s="294">
        <v>368000</v>
      </c>
      <c r="J57" s="295"/>
      <c r="K57" s="236" t="str">
        <f t="shared" si="17"/>
        <v>냉)흰다리새우20-30</v>
      </c>
      <c r="L57" s="247">
        <f t="shared" si="18"/>
        <v>368000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132000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IFERROR(VLOOKUP(AD57,'8'!$Y$8:$Z$69,2,0),0)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103</v>
      </c>
      <c r="G58" s="244">
        <v>2</v>
      </c>
      <c r="H58" s="243">
        <v>46000</v>
      </c>
      <c r="I58" s="294">
        <v>92000</v>
      </c>
      <c r="J58" s="295"/>
      <c r="K58" s="236" t="str">
        <f t="shared" si="17"/>
        <v>냉)꽁치</v>
      </c>
      <c r="L58" s="247">
        <f t="shared" si="18"/>
        <v>92000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IFERROR(VLOOKUP(AD58,'8'!$Y$8:$Z$69,2,0),0)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87</v>
      </c>
      <c r="G59" s="231">
        <v>1</v>
      </c>
      <c r="H59" s="250">
        <v>24000</v>
      </c>
      <c r="I59" s="265">
        <v>24000</v>
      </c>
      <c r="J59" s="260"/>
      <c r="K59" s="236" t="str">
        <f t="shared" si="17"/>
        <v>도미</v>
      </c>
      <c r="L59" s="247">
        <f t="shared" si="18"/>
        <v>24000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IFERROR(VLOOKUP(AD59,'8'!$Y$8:$Z$69,2,0),0)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254</v>
      </c>
      <c r="G60" s="231">
        <v>4</v>
      </c>
      <c r="H60" s="250">
        <v>29000</v>
      </c>
      <c r="I60" s="265">
        <v>116000</v>
      </c>
      <c r="J60" s="260"/>
      <c r="K60" s="236" t="str">
        <f t="shared" si="17"/>
        <v>대구4미</v>
      </c>
      <c r="L60" s="247">
        <f t="shared" si="18"/>
        <v>116000</v>
      </c>
      <c r="V60" s="4"/>
      <c r="W60" s="151"/>
      <c r="X60" s="152">
        <v>1</v>
      </c>
      <c r="Y60" s="152" t="str">
        <f t="shared" ref="Y60:Y69" si="19">F37&amp;G37</f>
        <v>냉)쭈꾸미100-150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IFERROR(VLOOKUP(AD60,'8'!$Y$8:$Z$69,2,0),0)</f>
        <v>132000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117</v>
      </c>
      <c r="G61" s="231">
        <v>14</v>
      </c>
      <c r="H61" s="250">
        <v>21000</v>
      </c>
      <c r="I61" s="265">
        <v>294000</v>
      </c>
      <c r="J61" s="260"/>
      <c r="K61" s="236" t="str">
        <f t="shared" si="17"/>
        <v>활문어</v>
      </c>
      <c r="L61" s="247">
        <f t="shared" si="18"/>
        <v>294000</v>
      </c>
      <c r="V61" s="4"/>
      <c r="W61" s="151"/>
      <c r="X61" s="152">
        <v>2</v>
      </c>
      <c r="Y61" s="152" t="str">
        <f t="shared" si="19"/>
        <v>간재미10미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IFERROR(VLOOKUP(AD61,'8'!$Y$8:$Z$69,2,0),0)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255</v>
      </c>
      <c r="G62" s="231">
        <v>20</v>
      </c>
      <c r="H62" s="250">
        <v>16000</v>
      </c>
      <c r="I62" s="265">
        <v>320000</v>
      </c>
      <c r="J62" s="260"/>
      <c r="K62" s="236" t="str">
        <f t="shared" si="17"/>
        <v>전복18미</v>
      </c>
      <c r="L62" s="247">
        <f t="shared" si="18"/>
        <v>320000</v>
      </c>
      <c r="V62" s="4"/>
      <c r="W62" s="151"/>
      <c r="X62" s="152">
        <v>3</v>
      </c>
      <c r="Y62" s="152" t="str">
        <f t="shared" si="19"/>
        <v>고등어28미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IFERROR(VLOOKUP(AD62,'8'!$Y$8:$Z$69,2,0),0)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사문어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2032820</v>
      </c>
      <c r="AF63" s="197">
        <f>SUM(AF39:AF62)</f>
        <v>730000</v>
      </c>
      <c r="AG63" s="197">
        <f>SUM(AG39:AG62)</f>
        <v>926719.99999999988</v>
      </c>
      <c r="AH63" s="198"/>
      <c r="AI63" s="197">
        <f>SUM(AI39:AI62)</f>
        <v>1287470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삼치3단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도미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황석어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냉)쭈꾸미100-150</v>
      </c>
      <c r="AE66" s="158">
        <f>IFERROR(VLOOKUP(AD66,'8'!$Y$8:$Z$69,2,0),0)</f>
        <v>70000</v>
      </c>
      <c r="AF66" s="158">
        <f>IFERROR(VLOOKUP(AD66,$K$51:$L$85,2,0),0)</f>
        <v>0</v>
      </c>
      <c r="AG66" s="159">
        <f>AE66+AF66</f>
        <v>70000</v>
      </c>
      <c r="AH66" s="160">
        <f>IFERROR((I37-H37)/I37,0)</f>
        <v>0.3</v>
      </c>
      <c r="AI66" s="158">
        <f>IFERROR(AG66/(1-AH66),0)</f>
        <v>100000</v>
      </c>
      <c r="AJ66" s="161">
        <f>IFERROR(AG66/H37,0)</f>
        <v>1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간재미10미</v>
      </c>
      <c r="AE67" s="158">
        <f>IFERROR(VLOOKUP(AD67,'8'!$Y$8:$Z$69,2,0),0)</f>
        <v>34000</v>
      </c>
      <c r="AF67" s="158">
        <f>IFERROR(VLOOKUP(AD67,$K$51:$L$85,2,0),0)</f>
        <v>0</v>
      </c>
      <c r="AG67" s="159">
        <f t="shared" ref="AG67:AG75" si="21">AE67+AF67</f>
        <v>34000</v>
      </c>
      <c r="AH67" s="160">
        <f t="shared" ref="AH67:AH75" si="22">IFERROR((I38-H38)/I38,0)</f>
        <v>0.29166666666666669</v>
      </c>
      <c r="AI67" s="158">
        <f t="shared" ref="AI67:AI75" si="23">IFERROR(AG67/(1-AH67),0)</f>
        <v>48000.000000000007</v>
      </c>
      <c r="AJ67" s="161">
        <f>IFERROR(AG67/H38,0)</f>
        <v>2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고등어28미</v>
      </c>
      <c r="AE68" s="158">
        <f>IFERROR(VLOOKUP(AD68,'8'!$Y$8:$Z$69,2,0),0)</f>
        <v>108550</v>
      </c>
      <c r="AF68" s="158">
        <f>IFERROR(VLOOKUP(AD68,$K$51:$L$85,2,0),0)</f>
        <v>0</v>
      </c>
      <c r="AG68" s="159">
        <f t="shared" si="21"/>
        <v>108550</v>
      </c>
      <c r="AH68" s="160">
        <f t="shared" si="22"/>
        <v>0.29347826086956524</v>
      </c>
      <c r="AI68" s="158">
        <f t="shared" si="23"/>
        <v>153640</v>
      </c>
      <c r="AJ68" s="161">
        <f>IFERROR(AG68/H39,0)</f>
        <v>1.67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사문어</v>
      </c>
      <c r="AE69" s="158">
        <f>IFERROR(VLOOKUP(AD69,'8'!$Y$8:$Z$69,2,0),0)</f>
        <v>73500</v>
      </c>
      <c r="AF69" s="158">
        <f>IFERROR(VLOOKUP(AD69,$K$51:$L$85,2,0),0)</f>
        <v>0</v>
      </c>
      <c r="AG69" s="159">
        <f t="shared" si="21"/>
        <v>73500</v>
      </c>
      <c r="AH69" s="160">
        <f t="shared" si="22"/>
        <v>0.3</v>
      </c>
      <c r="AI69" s="158">
        <f t="shared" si="23"/>
        <v>105000</v>
      </c>
      <c r="AJ69" s="161">
        <f>IFERROR(AG69/H40,0)</f>
        <v>3.5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삼치3단</v>
      </c>
      <c r="AE70" s="158">
        <f>IFERROR(VLOOKUP(AD70,'8'!$Y$8:$Z$69,2,0),0)</f>
        <v>51250</v>
      </c>
      <c r="AF70" s="158">
        <f>IFERROR(VLOOKUP(AD70,$K$51:$L$85,2,0),0)</f>
        <v>0</v>
      </c>
      <c r="AG70" s="159">
        <f t="shared" si="21"/>
        <v>51250</v>
      </c>
      <c r="AH70" s="160">
        <f t="shared" si="22"/>
        <v>0.25595238095238093</v>
      </c>
      <c r="AI70" s="158">
        <f t="shared" si="23"/>
        <v>68880</v>
      </c>
      <c r="AJ70" s="161">
        <f>IFERROR(AG70/H41,0)</f>
        <v>0.41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도미</v>
      </c>
      <c r="AE71" s="158">
        <f>IFERROR(VLOOKUP(AD71,'8'!$Y$8:$Z$69,2,0),0)</f>
        <v>0</v>
      </c>
      <c r="AF71" s="158">
        <f>IFERROR(VLOOKUP(AD71,$K$51:$L$85,2,0),0)</f>
        <v>24000</v>
      </c>
      <c r="AG71" s="159">
        <f t="shared" si="21"/>
        <v>24000</v>
      </c>
      <c r="AH71" s="160">
        <f t="shared" si="22"/>
        <v>0.2</v>
      </c>
      <c r="AI71" s="158">
        <f t="shared" si="23"/>
        <v>30000</v>
      </c>
      <c r="AJ71" s="161">
        <f>IFERROR(AG71/H42,0)</f>
        <v>1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황석어</v>
      </c>
      <c r="AE72" s="158">
        <f>IFERROR(VLOOKUP(AD72,'8'!$Y$8:$Z$69,2,0),0)</f>
        <v>54600</v>
      </c>
      <c r="AF72" s="158">
        <f>IFERROR(VLOOKUP(AD72,$K$51:$L$85,2,0),0)</f>
        <v>0</v>
      </c>
      <c r="AG72" s="159">
        <f t="shared" si="21"/>
        <v>54600</v>
      </c>
      <c r="AH72" s="160">
        <f t="shared" si="22"/>
        <v>0.3</v>
      </c>
      <c r="AI72" s="158">
        <f t="shared" si="23"/>
        <v>78000</v>
      </c>
      <c r="AJ72" s="161">
        <f>IFERROR(AG72/H43,0)</f>
        <v>0.78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IFERROR(VLOOKUP(AD73,'8'!$Y$8:$Z$69,2,0),0)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IFERROR(VLOOKUP(AD74,'8'!$Y$8:$Z$69,2,0),0)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IFERROR(VLOOKUP(AD75,'8'!$Y$8:$Z$69,2,0),0)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391900</v>
      </c>
      <c r="AF76" s="197">
        <f>SUM(AF66:AF75)</f>
        <v>24000</v>
      </c>
      <c r="AG76" s="197">
        <f>SUM(AG66:AG75)</f>
        <v>415900</v>
      </c>
      <c r="AH76" s="198"/>
      <c r="AI76" s="197">
        <f>SUM(AI66:AI75)</f>
        <v>583520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2713000</v>
      </c>
      <c r="J86" s="264"/>
      <c r="K86" s="240"/>
      <c r="L86" s="249">
        <f>SUM(L51:L85)</f>
        <v>2713000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298" priority="10"/>
  </conditionalFormatting>
  <conditionalFormatting sqref="AE77:AF77">
    <cfRule type="cellIs" dxfId="297" priority="7" operator="lessThan">
      <formula>0</formula>
    </cfRule>
  </conditionalFormatting>
  <conditionalFormatting sqref="AG8:AG35 AG39:AG62 AG66:AG75">
    <cfRule type="cellIs" dxfId="296" priority="8" operator="lessThan">
      <formula>0</formula>
    </cfRule>
  </conditionalFormatting>
  <conditionalFormatting sqref="AH8:AH35">
    <cfRule type="cellIs" dxfId="295" priority="17" operator="equal">
      <formula>0</formula>
    </cfRule>
    <cfRule type="cellIs" dxfId="294" priority="18" operator="greaterThan">
      <formula>0.35</formula>
    </cfRule>
    <cfRule type="cellIs" dxfId="293" priority="19" operator="lessThan">
      <formula>0.25</formula>
    </cfRule>
  </conditionalFormatting>
  <conditionalFormatting sqref="AH39:AH62">
    <cfRule type="cellIs" dxfId="292" priority="14" operator="equal">
      <formula>0</formula>
    </cfRule>
    <cfRule type="cellIs" dxfId="291" priority="15" operator="greaterThan">
      <formula>0.35</formula>
    </cfRule>
    <cfRule type="cellIs" dxfId="290" priority="16" operator="lessThan">
      <formula>0.25</formula>
    </cfRule>
  </conditionalFormatting>
  <conditionalFormatting sqref="AH66:AH75">
    <cfRule type="cellIs" dxfId="289" priority="11" operator="equal">
      <formula>0</formula>
    </cfRule>
    <cfRule type="cellIs" dxfId="288" priority="12" operator="greaterThan">
      <formula>0.35</formula>
    </cfRule>
    <cfRule type="cellIs" dxfId="287" priority="13" operator="lessThan">
      <formula>0.25</formula>
    </cfRule>
  </conditionalFormatting>
  <conditionalFormatting sqref="AH4:AI5">
    <cfRule type="cellIs" dxfId="286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AC3143D6-FF31-4EBA-9C5A-B244D516A641}">
          <x14:formula1>
            <xm:f>근무표!$AK$5:$AK$20</xm:f>
          </x14:formula1>
          <xm:sqref>B41:C46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EABC-1348-4794-97AD-CE1271251DB7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O27" sqref="O27:R29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256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0</v>
      </c>
      <c r="AF4" s="340"/>
      <c r="AG4" s="134" t="s">
        <v>43</v>
      </c>
      <c r="AH4" s="341">
        <f>C5-AE4-(SUM(R34:S38))</f>
        <v>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241</v>
      </c>
      <c r="H6" s="7">
        <v>194000</v>
      </c>
      <c r="I6" s="6">
        <v>1.65</v>
      </c>
      <c r="J6" s="2">
        <f t="shared" ref="J6:J33" si="0">H6*I6</f>
        <v>320100</v>
      </c>
      <c r="K6" s="108"/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239</v>
      </c>
      <c r="Q6" s="10">
        <v>180000</v>
      </c>
      <c r="R6" s="9">
        <v>1.08</v>
      </c>
      <c r="S6" s="214">
        <f>Q6*R6</f>
        <v>194400</v>
      </c>
      <c r="T6" s="116"/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0</v>
      </c>
      <c r="D7" s="4"/>
      <c r="E7" s="150">
        <v>2</v>
      </c>
      <c r="F7" s="11" t="s">
        <v>60</v>
      </c>
      <c r="G7" s="12" t="s">
        <v>213</v>
      </c>
      <c r="H7" s="13">
        <v>200000</v>
      </c>
      <c r="I7" s="12">
        <v>2.36</v>
      </c>
      <c r="J7" s="3">
        <f t="shared" si="0"/>
        <v>472000</v>
      </c>
      <c r="K7" s="109"/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1.1100000000000001</v>
      </c>
      <c r="S7" s="219">
        <f>Q7*R7</f>
        <v>177600.00000000003</v>
      </c>
      <c r="T7" s="113"/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3.37</v>
      </c>
      <c r="J8" s="3">
        <f t="shared" si="0"/>
        <v>101100</v>
      </c>
      <c r="K8" s="109"/>
      <c r="L8" s="215">
        <f>IF(H8="","",H8/0.7)</f>
        <v>42857.142857142862</v>
      </c>
      <c r="M8" s="4"/>
      <c r="N8" s="150">
        <v>3</v>
      </c>
      <c r="O8" s="15" t="s">
        <v>107</v>
      </c>
      <c r="P8" s="16"/>
      <c r="Q8" s="17">
        <v>50000</v>
      </c>
      <c r="R8" s="16">
        <v>2.4500000000000002</v>
      </c>
      <c r="S8" s="219">
        <f>Q8*R8</f>
        <v>122500.00000000001</v>
      </c>
      <c r="T8" s="114"/>
      <c r="U8" s="215">
        <f>IF(Q8="","",Q8/0.7)</f>
        <v>71428.571428571435</v>
      </c>
      <c r="V8" s="127"/>
      <c r="W8" s="151"/>
      <c r="X8" s="152">
        <v>1</v>
      </c>
      <c r="Y8" s="152" t="str">
        <f t="shared" ref="Y8:Y35" si="4">F6&amp;G6</f>
        <v>냉)포크오징어M2A</v>
      </c>
      <c r="Z8" s="155">
        <f t="shared" ref="Z8:Z35" si="5">J6</f>
        <v>320100</v>
      </c>
      <c r="AA8" s="152"/>
      <c r="AB8" s="153"/>
      <c r="AC8" s="156">
        <v>1</v>
      </c>
      <c r="AD8" s="157" t="str">
        <f t="shared" ref="AD8:AD35" si="6">F6&amp;G6</f>
        <v>냉)포크오징어M2A</v>
      </c>
      <c r="AE8" s="158">
        <f>IFERROR(VLOOKUP(AD8,'9'!$Y$8:$Z$69,2,0),0)</f>
        <v>320100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'9'!C11</f>
        <v>4915415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4.33</v>
      </c>
      <c r="J9" s="3">
        <f t="shared" si="0"/>
        <v>207840</v>
      </c>
      <c r="K9" s="109"/>
      <c r="L9" s="215">
        <f>IF(H9="","",H9/0.7)</f>
        <v>68571.42857142858</v>
      </c>
      <c r="M9" s="4"/>
      <c r="N9" s="150">
        <v>4</v>
      </c>
      <c r="O9" s="15" t="s">
        <v>209</v>
      </c>
      <c r="P9" s="16" t="s">
        <v>240</v>
      </c>
      <c r="Q9" s="17">
        <v>24000</v>
      </c>
      <c r="R9" s="16">
        <v>2</v>
      </c>
      <c r="S9" s="219">
        <f>Q9*R9</f>
        <v>48000</v>
      </c>
      <c r="T9" s="115"/>
      <c r="U9" s="215">
        <f>IF(Q9="","",Q9/0.7)</f>
        <v>34285.71428571429</v>
      </c>
      <c r="V9" s="127"/>
      <c r="W9" s="151"/>
      <c r="X9" s="152">
        <v>2</v>
      </c>
      <c r="Y9" s="152" t="str">
        <f t="shared" si="4"/>
        <v>냉)포크오징어MA</v>
      </c>
      <c r="Z9" s="155">
        <f t="shared" si="5"/>
        <v>472000</v>
      </c>
      <c r="AA9" s="152"/>
      <c r="AB9" s="153"/>
      <c r="AC9" s="150">
        <v>2</v>
      </c>
      <c r="AD9" s="157" t="str">
        <f t="shared" si="6"/>
        <v>냉)포크오징어MA</v>
      </c>
      <c r="AE9" s="158">
        <f>IFERROR(VLOOKUP(AD9,'9'!$Y$8:$Z$69,2,0),0)</f>
        <v>472000</v>
      </c>
      <c r="AF9" s="158">
        <f>IFERROR(VLOOKUP(AD9,$K$51:$L$85,2,0),0)</f>
        <v>0</v>
      </c>
      <c r="AG9" s="159">
        <f>AE9+AF9-J7</f>
        <v>0</v>
      </c>
      <c r="AH9" s="160">
        <f t="shared" si="7"/>
        <v>0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5.45</v>
      </c>
      <c r="J10" s="3">
        <f t="shared" si="0"/>
        <v>735750</v>
      </c>
      <c r="K10" s="109"/>
      <c r="L10" s="215">
        <f>IF(H10="","",H10/0.7)</f>
        <v>192857.14285714287</v>
      </c>
      <c r="M10" s="4"/>
      <c r="N10" s="150">
        <v>5</v>
      </c>
      <c r="O10" s="15" t="s">
        <v>83</v>
      </c>
      <c r="P10" s="16" t="s">
        <v>228</v>
      </c>
      <c r="Q10" s="17">
        <v>180000</v>
      </c>
      <c r="R10" s="16">
        <v>0.57999999999999996</v>
      </c>
      <c r="S10" s="220">
        <f>Q10*R10</f>
        <v>104400</v>
      </c>
      <c r="T10" s="117"/>
      <c r="U10" s="215">
        <f>IF(Q10="","",Q10/0.7)</f>
        <v>257142.85714285716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101100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IFERROR(VLOOKUP(AD10,'9'!$Y$8:$Z$69,2,0),0)</f>
        <v>101100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4915415</v>
      </c>
      <c r="D11" s="4"/>
      <c r="E11" s="150">
        <v>6</v>
      </c>
      <c r="F11" s="11" t="s">
        <v>88</v>
      </c>
      <c r="G11" s="12" t="s">
        <v>89</v>
      </c>
      <c r="H11" s="13">
        <v>29000</v>
      </c>
      <c r="I11" s="12">
        <v>9.17</v>
      </c>
      <c r="J11" s="3">
        <f t="shared" si="0"/>
        <v>265930</v>
      </c>
      <c r="K11" s="109"/>
      <c r="L11" s="215">
        <f>IF(H11="","",H11/0.7)</f>
        <v>41428.571428571435</v>
      </c>
      <c r="M11" s="4"/>
      <c r="N11" s="150">
        <v>6</v>
      </c>
      <c r="O11" s="15" t="s">
        <v>211</v>
      </c>
      <c r="P11" s="16"/>
      <c r="Q11" s="17">
        <v>115000</v>
      </c>
      <c r="R11" s="16">
        <v>0.57999999999999996</v>
      </c>
      <c r="S11" s="220">
        <f>Q11*R11</f>
        <v>66700</v>
      </c>
      <c r="T11" s="109"/>
      <c r="U11" s="215">
        <f>IF(Q11="","",Q11/0.7)</f>
        <v>164285.71428571429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207840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IFERROR(VLOOKUP(AD11,'9'!$Y$8:$Z$69,2,0),0)</f>
        <v>207840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2</v>
      </c>
      <c r="J12" s="3">
        <f t="shared" si="0"/>
        <v>70000</v>
      </c>
      <c r="K12" s="109"/>
      <c r="L12" s="215">
        <f>IF(H12="","",H12/0.7)</f>
        <v>50000</v>
      </c>
      <c r="M12" s="4"/>
      <c r="N12" s="150">
        <v>7</v>
      </c>
      <c r="O12" s="15" t="s">
        <v>117</v>
      </c>
      <c r="P12" s="16"/>
      <c r="Q12" s="17">
        <v>21000</v>
      </c>
      <c r="R12" s="12">
        <v>3.5</v>
      </c>
      <c r="S12" s="220">
        <f>Q12*R12</f>
        <v>73500</v>
      </c>
      <c r="T12" s="109"/>
      <c r="U12" s="215">
        <f>IF(Q12="","",Q12/0.7)</f>
        <v>30000.000000000004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735750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IFERROR(VLOOKUP(AD12,'9'!$Y$8:$Z$69,2,0),0)</f>
        <v>735750</v>
      </c>
      <c r="AF12" s="158">
        <f>IFERROR(VLOOKUP(AD12,$K$51:$L$85,2,0),0)</f>
        <v>0</v>
      </c>
      <c r="AG12" s="159">
        <f>AE12+AF12-J10</f>
        <v>0</v>
      </c>
      <c r="AH12" s="160">
        <f t="shared" si="7"/>
        <v>0</v>
      </c>
      <c r="AI12" s="158">
        <f t="shared" si="8"/>
        <v>0</v>
      </c>
      <c r="AJ12" s="161">
        <f>IFERROR(AG12/H10,0)</f>
        <v>0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0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2.14</v>
      </c>
      <c r="J13" s="3">
        <f t="shared" si="0"/>
        <v>393760</v>
      </c>
      <c r="K13" s="109"/>
      <c r="L13" s="215">
        <f>IF(H13="","",H13/0.7)</f>
        <v>262857.1428571429</v>
      </c>
      <c r="M13" s="4"/>
      <c r="N13" s="150">
        <v>8</v>
      </c>
      <c r="O13" s="15" t="s">
        <v>209</v>
      </c>
      <c r="P13" s="16" t="s">
        <v>210</v>
      </c>
      <c r="Q13" s="17">
        <v>35000</v>
      </c>
      <c r="R13" s="16">
        <v>1</v>
      </c>
      <c r="S13" s="220">
        <f>Q13*R13</f>
        <v>35000</v>
      </c>
      <c r="T13" s="109"/>
      <c r="U13" s="215">
        <f>IF(Q13="","",Q13/0.7)</f>
        <v>50000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265930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IFERROR(VLOOKUP(AD13,'9'!$Y$8:$Z$69,2,0),0)</f>
        <v>265930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2.35</v>
      </c>
      <c r="J14" s="3">
        <f t="shared" si="0"/>
        <v>108100</v>
      </c>
      <c r="K14" s="109"/>
      <c r="L14" s="215">
        <f>IF(H14="","",H14/0.7)</f>
        <v>65714.285714285725</v>
      </c>
      <c r="M14" s="4"/>
      <c r="N14" s="150">
        <v>9</v>
      </c>
      <c r="O14" s="15" t="s">
        <v>104</v>
      </c>
      <c r="P14" s="16" t="s">
        <v>251</v>
      </c>
      <c r="Q14" s="17">
        <v>29000</v>
      </c>
      <c r="R14" s="12">
        <v>2</v>
      </c>
      <c r="S14" s="220">
        <f>Q14*R14</f>
        <v>58000</v>
      </c>
      <c r="T14" s="109"/>
      <c r="U14" s="215">
        <f>IF(Q14="","",Q14/0.7)</f>
        <v>41428.571428571435</v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70000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IFERROR(VLOOKUP(AD14,'9'!$Y$8:$Z$69,2,0),0)</f>
        <v>70000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0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2</v>
      </c>
      <c r="J15" s="3">
        <f t="shared" si="0"/>
        <v>66000</v>
      </c>
      <c r="K15" s="109"/>
      <c r="L15" s="215">
        <f>IF(H15="","",H15/0.7)</f>
        <v>47142.857142857145</v>
      </c>
      <c r="M15" s="4"/>
      <c r="N15" s="150">
        <v>10</v>
      </c>
      <c r="O15" s="15" t="s">
        <v>62</v>
      </c>
      <c r="P15" s="16" t="s">
        <v>252</v>
      </c>
      <c r="Q15" s="17">
        <v>160000</v>
      </c>
      <c r="R15" s="16">
        <v>2</v>
      </c>
      <c r="S15" s="220">
        <f>Q15*R15</f>
        <v>320000</v>
      </c>
      <c r="T15" s="109"/>
      <c r="U15" s="215">
        <f>IF(Q15="","",Q15/0.7)</f>
        <v>228571.42857142858</v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393760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IFERROR(VLOOKUP(AD15,'9'!$Y$8:$Z$69,2,0),0)</f>
        <v>393760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1.3</v>
      </c>
      <c r="J16" s="3">
        <f t="shared" si="0"/>
        <v>111800</v>
      </c>
      <c r="K16" s="109"/>
      <c r="L16" s="215">
        <f>IF(H16="","",H16/0.7)</f>
        <v>122857.14285714287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108100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IFERROR(VLOOKUP(AD16,'9'!$Y$8:$Z$69,2,0),0)</f>
        <v>108100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2.5</v>
      </c>
      <c r="J17" s="3">
        <f t="shared" si="0"/>
        <v>170000</v>
      </c>
      <c r="K17" s="109"/>
      <c r="L17" s="215">
        <f>IF(H17="","",H17/0.7)</f>
        <v>97142.857142857145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66000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IFERROR(VLOOKUP(AD17,'9'!$Y$8:$Z$69,2,0),0)</f>
        <v>66000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77</v>
      </c>
      <c r="G18" s="12" t="s">
        <v>231</v>
      </c>
      <c r="H18" s="13">
        <v>29500</v>
      </c>
      <c r="I18" s="12">
        <v>1.93</v>
      </c>
      <c r="J18" s="3">
        <f t="shared" si="0"/>
        <v>56935</v>
      </c>
      <c r="K18" s="109"/>
      <c r="L18" s="215">
        <f>IF(H18="","",H18/0.7)</f>
        <v>42142.857142857145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111800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IFERROR(VLOOKUP(AD18,'9'!$Y$8:$Z$69,2,0),0)</f>
        <v>111800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170000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IFERROR(VLOOKUP(AD19,'9'!$Y$8:$Z$69,2,0),0)</f>
        <v>170000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냉)동태포15팩A</v>
      </c>
      <c r="Z20" s="155">
        <f t="shared" si="5"/>
        <v>56935</v>
      </c>
      <c r="AA20" s="152"/>
      <c r="AB20" s="153"/>
      <c r="AC20" s="150">
        <v>13</v>
      </c>
      <c r="AD20" s="157" t="str">
        <f t="shared" si="6"/>
        <v>냉)동태포15팩A</v>
      </c>
      <c r="AE20" s="158">
        <f>IFERROR(VLOOKUP(AD20,'9'!$Y$8:$Z$69,2,0),0)</f>
        <v>56935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IFERROR(VLOOKUP(AD21,'9'!$Y$8:$Z$69,2,0),0)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IFERROR(VLOOKUP(AD22,'9'!$Y$8:$Z$69,2,0),0)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IFERROR(VLOOKUP(AD23,'9'!$Y$8:$Z$69,2,0),0)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IFERROR(VLOOKUP(AD24,'9'!$Y$8:$Z$69,2,0),0)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IFERROR(VLOOKUP(AD25,'9'!$Y$8:$Z$69,2,0),0)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IFERROR(VLOOKUP(AD26,'9'!$Y$8:$Z$69,2,0),0)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8</v>
      </c>
      <c r="S27" s="220">
        <f>Q27*R27</f>
        <v>132000</v>
      </c>
      <c r="T27" s="109"/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IFERROR(VLOOKUP(AD27,'9'!$Y$8:$Z$69,2,0),0)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/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IFERROR(VLOOKUP(AD28,'9'!$Y$8:$Z$69,2,0),0)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IFERROR(VLOOKUP(AD29,'9'!$Y$8:$Z$69,2,0),0)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1836100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IFERROR(VLOOKUP(AD30,'9'!$Y$8:$Z$69,2,0),0)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IFERROR(VLOOKUP(AD31,'9'!$Y$8:$Z$69,2,0),0)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IFERROR(VLOOKUP(AD32,'9'!$Y$8:$Z$69,2,0),0)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IFERROR(VLOOKUP(AD33,'9'!$Y$8:$Z$69,2,0),0)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3079315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IFERROR(VLOOKUP(AD34,'9'!$Y$8:$Z$69,2,0),0)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IFERROR(VLOOKUP(AD35,'9'!$Y$8:$Z$69,2,0),0)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전복14미</v>
      </c>
      <c r="Z36" s="155">
        <f>S6</f>
        <v>194400</v>
      </c>
      <c r="AA36" s="152"/>
      <c r="AB36" s="153"/>
      <c r="AC36" s="308" t="s">
        <v>33</v>
      </c>
      <c r="AD36" s="309"/>
      <c r="AE36" s="179">
        <f>SUM(AE8:AE35)</f>
        <v>3079315</v>
      </c>
      <c r="AF36" s="179">
        <f>SUM(AF8:AF35)</f>
        <v>0</v>
      </c>
      <c r="AG36" s="179">
        <f>SUM(AG8:AG35)</f>
        <v>0</v>
      </c>
      <c r="AH36" s="180"/>
      <c r="AI36" s="179">
        <f>SUM(AI8:AI35)</f>
        <v>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177600.00000000003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생합</v>
      </c>
      <c r="Z38" s="155">
        <f t="shared" si="11"/>
        <v>122500.00000000001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가자미백가자미</v>
      </c>
      <c r="Z39" s="155">
        <f t="shared" si="11"/>
        <v>48000</v>
      </c>
      <c r="AA39" s="152"/>
      <c r="AB39" s="153"/>
      <c r="AC39" s="156">
        <v>1</v>
      </c>
      <c r="AD39" s="157" t="str">
        <f t="shared" ref="AD39:AD62" si="12">O6&amp;P6</f>
        <v>전복14미</v>
      </c>
      <c r="AE39" s="158">
        <f>IFERROR(VLOOKUP(AD39,'9'!$Y$8:$Z$69,2,0),0)</f>
        <v>194400</v>
      </c>
      <c r="AF39" s="158">
        <f>IFERROR(VLOOKUP(AD39,$K$51:$L$85,2,0),0)</f>
        <v>0</v>
      </c>
      <c r="AG39" s="159">
        <f>AE39+AF39-S6</f>
        <v>0</v>
      </c>
      <c r="AH39" s="160">
        <f>IFERROR((T6-Q6)/T6,0)</f>
        <v>0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제주갈치31-35미</v>
      </c>
      <c r="Z40" s="155">
        <f t="shared" si="11"/>
        <v>104400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IFERROR(VLOOKUP(AD40,'9'!$Y$8:$Z$69,2,0),0)</f>
        <v>177600.00000000003</v>
      </c>
      <c r="AF40" s="158">
        <f>IFERROR(VLOOKUP(AD40,$K$51:$L$85,2,0),0)</f>
        <v>0</v>
      </c>
      <c r="AG40" s="159">
        <f>AE40+AF40-S7</f>
        <v>0</v>
      </c>
      <c r="AH40" s="160">
        <f t="shared" ref="AH40:AH62" si="13">IFERROR((T7-Q7)/T7,0)</f>
        <v>0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홍어</v>
      </c>
      <c r="Z41" s="155">
        <f t="shared" si="11"/>
        <v>66700</v>
      </c>
      <c r="AA41" s="152"/>
      <c r="AB41" s="153"/>
      <c r="AC41" s="150">
        <v>3</v>
      </c>
      <c r="AD41" s="157" t="str">
        <f t="shared" si="12"/>
        <v>생합</v>
      </c>
      <c r="AE41" s="158">
        <f>IFERROR(VLOOKUP(AD41,'9'!$Y$8:$Z$69,2,0),0)</f>
        <v>122500.00000000001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활문어</v>
      </c>
      <c r="Z42" s="155">
        <f t="shared" si="11"/>
        <v>73500</v>
      </c>
      <c r="AA42" s="152"/>
      <c r="AB42" s="153"/>
      <c r="AC42" s="150">
        <v>4</v>
      </c>
      <c r="AD42" s="157" t="str">
        <f t="shared" si="12"/>
        <v>가자미백가자미</v>
      </c>
      <c r="AE42" s="158">
        <f>IFERROR(VLOOKUP(AD42,'9'!$Y$8:$Z$69,2,0),0)</f>
        <v>48000</v>
      </c>
      <c r="AF42" s="158">
        <f>IFERROR(VLOOKUP(AD42,$K$51:$L$85,2,0),0)</f>
        <v>0</v>
      </c>
      <c r="AG42" s="159">
        <f>AE42+AF42-S9</f>
        <v>0</v>
      </c>
      <c r="AH42" s="160">
        <f t="shared" si="13"/>
        <v>0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가자미적가자미</v>
      </c>
      <c r="Z43" s="155">
        <f t="shared" si="11"/>
        <v>35000</v>
      </c>
      <c r="AA43" s="152"/>
      <c r="AB43" s="153"/>
      <c r="AC43" s="150">
        <v>5</v>
      </c>
      <c r="AD43" s="157" t="str">
        <f t="shared" si="12"/>
        <v>제주갈치31-35미</v>
      </c>
      <c r="AE43" s="158">
        <f>IFERROR(VLOOKUP(AD43,'9'!$Y$8:$Z$69,2,0),0)</f>
        <v>104400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대구4미</v>
      </c>
      <c r="Z44" s="155">
        <f t="shared" si="11"/>
        <v>58000</v>
      </c>
      <c r="AA44" s="152"/>
      <c r="AB44" s="153"/>
      <c r="AC44" s="150">
        <v>6</v>
      </c>
      <c r="AD44" s="157" t="str">
        <f t="shared" si="12"/>
        <v>홍어</v>
      </c>
      <c r="AE44" s="158">
        <f>IFERROR(VLOOKUP(AD44,'9'!$Y$8:$Z$69,2,0),0)</f>
        <v>66700</v>
      </c>
      <c r="AF44" s="158">
        <f>IFERROR(VLOOKUP(AD44,$K$51:$L$85,2,0),0)</f>
        <v>0</v>
      </c>
      <c r="AG44" s="159">
        <f>AE44+AF44-S11</f>
        <v>0</v>
      </c>
      <c r="AH44" s="160">
        <f t="shared" si="13"/>
        <v>0</v>
      </c>
      <c r="AI44" s="158">
        <f t="shared" si="14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전복18미</v>
      </c>
      <c r="Z45" s="155">
        <f t="shared" si="11"/>
        <v>320000</v>
      </c>
      <c r="AA45" s="152"/>
      <c r="AB45" s="153"/>
      <c r="AC45" s="150">
        <v>7</v>
      </c>
      <c r="AD45" s="157" t="str">
        <f t="shared" si="12"/>
        <v>활문어</v>
      </c>
      <c r="AE45" s="158">
        <f>IFERROR(VLOOKUP(AD45,'9'!$Y$8:$Z$69,2,0),0)</f>
        <v>73500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>가자미적가자미</v>
      </c>
      <c r="AE46" s="158">
        <f>IFERROR(VLOOKUP(AD46,'9'!$Y$8:$Z$69,2,0),0)</f>
        <v>35000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대구4미</v>
      </c>
      <c r="AE47" s="158">
        <f>IFERROR(VLOOKUP(AD47,'9'!$Y$8:$Z$69,2,0),0)</f>
        <v>58000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>전복18미</v>
      </c>
      <c r="AE48" s="158">
        <f>IFERROR(VLOOKUP(AD48,'9'!$Y$8:$Z$69,2,0),0)</f>
        <v>320000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IFERROR(VLOOKUP(AD49,'9'!$Y$8:$Z$69,2,0),0)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IFERROR(VLOOKUP(AD50,'9'!$Y$8:$Z$69,2,0),0)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IFERROR(VLOOKUP(AD51,'9'!$Y$8:$Z$69,2,0),0)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7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IFERROR(VLOOKUP(AD52,'9'!$Y$8:$Z$69,2,0),0)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7"/>
        <v/>
      </c>
      <c r="L53" s="247">
        <f t="shared" ref="L53:L85" si="18">I53</f>
        <v>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IFERROR(VLOOKUP(AD53,'9'!$Y$8:$Z$69,2,0),0)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7"/>
        <v/>
      </c>
      <c r="L54" s="247">
        <f t="shared" si="18"/>
        <v>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IFERROR(VLOOKUP(AD54,'9'!$Y$8:$Z$69,2,0),0)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7"/>
        <v/>
      </c>
      <c r="L55" s="247">
        <f t="shared" si="18"/>
        <v>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IFERROR(VLOOKUP(AD55,'9'!$Y$8:$Z$69,2,0),0)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7"/>
        <v/>
      </c>
      <c r="L56" s="247">
        <f t="shared" si="18"/>
        <v>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IFERROR(VLOOKUP(AD56,'9'!$Y$8:$Z$69,2,0),0)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132000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IFERROR(VLOOKUP(AD57,'9'!$Y$8:$Z$69,2,0),0)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IFERROR(VLOOKUP(AD58,'9'!$Y$8:$Z$69,2,0),0)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IFERROR(VLOOKUP(AD59,'9'!$Y$8:$Z$69,2,0),0)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/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IFERROR(VLOOKUP(AD60,'9'!$Y$8:$Z$69,2,0),0)</f>
        <v>132000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/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IFERROR(VLOOKUP(AD61,'9'!$Y$8:$Z$69,2,0),0)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IFERROR(VLOOKUP(AD62,'9'!$Y$8:$Z$69,2,0),0)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1836100</v>
      </c>
      <c r="AF63" s="197">
        <f>SUM(AF39:AF62)</f>
        <v>0</v>
      </c>
      <c r="AG63" s="197">
        <f>SUM(AG39:AG62)</f>
        <v>0</v>
      </c>
      <c r="AH63" s="198"/>
      <c r="AI63" s="197">
        <f>SUM(AI39:AI62)</f>
        <v>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/>
      </c>
      <c r="AE66" s="158">
        <f>IFERROR(VLOOKUP(AD66,'9'!$Y$8:$Z$69,2,0),0)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/>
      </c>
      <c r="AE67" s="158">
        <f>IFERROR(VLOOKUP(AD67,'9'!$Y$8:$Z$69,2,0),0)</f>
        <v>0</v>
      </c>
      <c r="AF67" s="158">
        <f>IFERROR(VLOOKUP(AD67,$K$51:$L$85,2,0),0)</f>
        <v>0</v>
      </c>
      <c r="AG67" s="159">
        <f t="shared" ref="AG67:AG75" si="21">AE67+AF67</f>
        <v>0</v>
      </c>
      <c r="AH67" s="160">
        <f t="shared" ref="AH67:AH75" si="22">IFERROR((I38-H38)/I38,0)</f>
        <v>0</v>
      </c>
      <c r="AI67" s="158">
        <f t="shared" ref="AI67:AI75" si="23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IFERROR(VLOOKUP(AD68,'9'!$Y$8:$Z$69,2,0),0)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IFERROR(VLOOKUP(AD69,'9'!$Y$8:$Z$69,2,0),0)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IFERROR(VLOOKUP(AD70,'9'!$Y$8:$Z$69,2,0),0)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IFERROR(VLOOKUP(AD71,'9'!$Y$8:$Z$69,2,0),0)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IFERROR(VLOOKUP(AD72,'9'!$Y$8:$Z$69,2,0),0)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IFERROR(VLOOKUP(AD73,'9'!$Y$8:$Z$69,2,0),0)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IFERROR(VLOOKUP(AD74,'9'!$Y$8:$Z$69,2,0),0)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IFERROR(VLOOKUP(AD75,'9'!$Y$8:$Z$69,2,0),0)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285" priority="10"/>
  </conditionalFormatting>
  <conditionalFormatting sqref="AE77:AF77">
    <cfRule type="cellIs" dxfId="284" priority="7" operator="lessThan">
      <formula>0</formula>
    </cfRule>
  </conditionalFormatting>
  <conditionalFormatting sqref="AG8:AG35 AG39:AG62 AG66:AG75">
    <cfRule type="cellIs" dxfId="283" priority="8" operator="lessThan">
      <formula>0</formula>
    </cfRule>
  </conditionalFormatting>
  <conditionalFormatting sqref="AH8:AH35">
    <cfRule type="cellIs" dxfId="282" priority="17" operator="equal">
      <formula>0</formula>
    </cfRule>
    <cfRule type="cellIs" dxfId="281" priority="18" operator="greaterThan">
      <formula>0.35</formula>
    </cfRule>
    <cfRule type="cellIs" dxfId="280" priority="19" operator="lessThan">
      <formula>0.25</formula>
    </cfRule>
  </conditionalFormatting>
  <conditionalFormatting sqref="AH39:AH62">
    <cfRule type="cellIs" dxfId="279" priority="14" operator="equal">
      <formula>0</formula>
    </cfRule>
    <cfRule type="cellIs" dxfId="278" priority="15" operator="greaterThan">
      <formula>0.35</formula>
    </cfRule>
    <cfRule type="cellIs" dxfId="277" priority="16" operator="lessThan">
      <formula>0.25</formula>
    </cfRule>
  </conditionalFormatting>
  <conditionalFormatting sqref="AH66:AH75">
    <cfRule type="cellIs" dxfId="276" priority="11" operator="equal">
      <formula>0</formula>
    </cfRule>
    <cfRule type="cellIs" dxfId="275" priority="12" operator="greaterThan">
      <formula>0.35</formula>
    </cfRule>
    <cfRule type="cellIs" dxfId="274" priority="13" operator="lessThan">
      <formula>0.25</formula>
    </cfRule>
  </conditionalFormatting>
  <conditionalFormatting sqref="AH4:AI5">
    <cfRule type="cellIs" dxfId="273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CAFED0D0-5B68-42E4-9DA7-98C762202C81}">
          <x14:formula1>
            <xm:f>근무표!$AK$5:$AK$20</xm:f>
          </x14:formula1>
          <xm:sqref>B41:C46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CC86-F139-4D91-B36C-1160126D5263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I39" sqref="I39:J39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257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3543670</v>
      </c>
      <c r="AF4" s="340"/>
      <c r="AG4" s="134" t="s">
        <v>43</v>
      </c>
      <c r="AH4" s="341">
        <f>C5-AE4-(SUM(R34:S38))</f>
        <v>57330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3566000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0.27738192326034872</v>
      </c>
      <c r="AF5" s="335"/>
      <c r="AG5" s="141" t="s">
        <v>43</v>
      </c>
      <c r="AH5" s="336">
        <f>IFERROR(C17-AE5-((SUM(R34:S38))/C5),0)</f>
        <v>1.4339893901737668E-2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241</v>
      </c>
      <c r="H6" s="7">
        <v>194000</v>
      </c>
      <c r="I6" s="6">
        <v>1.65</v>
      </c>
      <c r="J6" s="2">
        <f t="shared" ref="J6:J33" si="0">H6*I6</f>
        <v>320100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239</v>
      </c>
      <c r="Q6" s="10">
        <v>180000</v>
      </c>
      <c r="R6" s="9">
        <v>0.42</v>
      </c>
      <c r="S6" s="214">
        <f>Q6*R6</f>
        <v>75600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1687500</v>
      </c>
      <c r="D7" s="4"/>
      <c r="E7" s="150">
        <v>2</v>
      </c>
      <c r="F7" s="11" t="s">
        <v>60</v>
      </c>
      <c r="G7" s="12" t="s">
        <v>213</v>
      </c>
      <c r="H7" s="13">
        <v>200000</v>
      </c>
      <c r="I7" s="12">
        <v>2</v>
      </c>
      <c r="J7" s="3">
        <f t="shared" si="0"/>
        <v>400000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0.26</v>
      </c>
      <c r="S7" s="219">
        <f>Q7*R7</f>
        <v>41600</v>
      </c>
      <c r="T7" s="113">
        <v>213000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1.52</v>
      </c>
      <c r="J8" s="3">
        <f t="shared" si="0"/>
        <v>45600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62</v>
      </c>
      <c r="P8" s="16" t="s">
        <v>252</v>
      </c>
      <c r="Q8" s="17">
        <v>160000</v>
      </c>
      <c r="R8" s="16">
        <v>2</v>
      </c>
      <c r="S8" s="219">
        <f>Q8*R8</f>
        <v>320000</v>
      </c>
      <c r="T8" s="114">
        <v>210000</v>
      </c>
      <c r="U8" s="215">
        <f>IF(Q8="","",Q8/0.7)</f>
        <v>228571.42857142858</v>
      </c>
      <c r="V8" s="127"/>
      <c r="W8" s="151"/>
      <c r="X8" s="152">
        <v>1</v>
      </c>
      <c r="Y8" s="152" t="str">
        <f t="shared" ref="Y8:Y35" si="4">F6&amp;G6</f>
        <v>냉)포크오징어M2A</v>
      </c>
      <c r="Z8" s="155">
        <f t="shared" ref="Z8:Z35" si="5">J6</f>
        <v>320100</v>
      </c>
      <c r="AA8" s="152"/>
      <c r="AB8" s="153"/>
      <c r="AC8" s="156">
        <v>1</v>
      </c>
      <c r="AD8" s="157" t="str">
        <f t="shared" ref="AD8:AD35" si="6">F6&amp;G6</f>
        <v>냉)포크오징어M2A</v>
      </c>
      <c r="AE8" s="158">
        <f>IFERROR(VLOOKUP(AD8,'10'!$Y$8:$Z$69,2,0),0)</f>
        <v>320100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0.23921568627450981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'10'!C11</f>
        <v>4915415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4.16</v>
      </c>
      <c r="J9" s="3">
        <f t="shared" si="0"/>
        <v>199680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62</v>
      </c>
      <c r="P9" s="16" t="s">
        <v>126</v>
      </c>
      <c r="Q9" s="17">
        <v>180000</v>
      </c>
      <c r="R9" s="16">
        <v>2</v>
      </c>
      <c r="S9" s="219">
        <f>Q9*R9</f>
        <v>360000</v>
      </c>
      <c r="T9" s="115">
        <v>250000</v>
      </c>
      <c r="U9" s="215">
        <f>IF(Q9="","",Q9/0.7)</f>
        <v>257142.85714285716</v>
      </c>
      <c r="V9" s="127"/>
      <c r="W9" s="151"/>
      <c r="X9" s="152">
        <v>2</v>
      </c>
      <c r="Y9" s="152" t="str">
        <f t="shared" si="4"/>
        <v>냉)포크오징어MA</v>
      </c>
      <c r="Z9" s="155">
        <f t="shared" si="5"/>
        <v>400000</v>
      </c>
      <c r="AA9" s="152"/>
      <c r="AB9" s="153"/>
      <c r="AC9" s="150">
        <v>2</v>
      </c>
      <c r="AD9" s="157" t="str">
        <f t="shared" si="6"/>
        <v>냉)포크오징어MA</v>
      </c>
      <c r="AE9" s="158">
        <f>IFERROR(VLOOKUP(AD9,'10'!$Y$8:$Z$69,2,0),0)</f>
        <v>472000</v>
      </c>
      <c r="AF9" s="158">
        <f>IFERROR(VLOOKUP(AD9,$K$51:$L$85,2,0),0)</f>
        <v>0</v>
      </c>
      <c r="AG9" s="159">
        <f>AE9+AF9-J7</f>
        <v>72000</v>
      </c>
      <c r="AH9" s="160">
        <f t="shared" si="7"/>
        <v>0.2857142857142857</v>
      </c>
      <c r="AI9" s="158">
        <f t="shared" ref="AI9:AI35" si="8">IFERROR(AG9/(1-AH9),0)</f>
        <v>100800</v>
      </c>
      <c r="AJ9" s="161">
        <f>IFERROR(AG9/H7,0)</f>
        <v>0.36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3</v>
      </c>
      <c r="J10" s="3">
        <f t="shared" si="0"/>
        <v>405000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107</v>
      </c>
      <c r="P10" s="16"/>
      <c r="Q10" s="17">
        <v>50000</v>
      </c>
      <c r="R10" s="16">
        <v>5.0999999999999996</v>
      </c>
      <c r="S10" s="220">
        <f>Q10*R10</f>
        <v>254999.99999999997</v>
      </c>
      <c r="T10" s="117">
        <v>70000</v>
      </c>
      <c r="U10" s="215">
        <f>IF(Q10="","",Q10/0.7)</f>
        <v>71428.571428571435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45600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IFERROR(VLOOKUP(AD10,'10'!$Y$8:$Z$69,2,0),0)</f>
        <v>101100</v>
      </c>
      <c r="AF10" s="158">
        <f>IFERROR(VLOOKUP(AD10,$K$51:$L$85,2,0),0)</f>
        <v>0</v>
      </c>
      <c r="AG10" s="159">
        <f>AE10+AF10-J8</f>
        <v>55500</v>
      </c>
      <c r="AH10" s="160">
        <f t="shared" si="7"/>
        <v>0.25</v>
      </c>
      <c r="AI10" s="158">
        <f t="shared" si="8"/>
        <v>74000</v>
      </c>
      <c r="AJ10" s="161">
        <f>IFERROR(AG10/H8,0)</f>
        <v>1.85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4042195</v>
      </c>
      <c r="D11" s="4"/>
      <c r="E11" s="150">
        <v>6</v>
      </c>
      <c r="F11" s="11" t="s">
        <v>88</v>
      </c>
      <c r="G11" s="12" t="s">
        <v>89</v>
      </c>
      <c r="H11" s="13">
        <v>29000</v>
      </c>
      <c r="I11" s="12">
        <v>6.29</v>
      </c>
      <c r="J11" s="3">
        <f t="shared" si="0"/>
        <v>182410</v>
      </c>
      <c r="K11" s="109">
        <v>40000</v>
      </c>
      <c r="L11" s="215">
        <f>IF(H11="","",H11/0.7)</f>
        <v>41428.571428571435</v>
      </c>
      <c r="M11" s="4"/>
      <c r="N11" s="150">
        <v>6</v>
      </c>
      <c r="O11" s="15" t="s">
        <v>180</v>
      </c>
      <c r="P11" s="16"/>
      <c r="Q11" s="17">
        <v>75000</v>
      </c>
      <c r="R11" s="16">
        <v>1.76</v>
      </c>
      <c r="S11" s="220">
        <f>Q11*R11</f>
        <v>132000</v>
      </c>
      <c r="T11" s="109">
        <v>101000</v>
      </c>
      <c r="U11" s="215">
        <f>IF(Q11="","",Q11/0.7)</f>
        <v>107142.85714285714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199680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IFERROR(VLOOKUP(AD11,'10'!$Y$8:$Z$69,2,0),0)</f>
        <v>207840</v>
      </c>
      <c r="AF11" s="158">
        <f>IFERROR(VLOOKUP(AD11,$K$51:$L$85,2,0),0)</f>
        <v>0</v>
      </c>
      <c r="AG11" s="159">
        <f>AE11+AF11-J9</f>
        <v>8160</v>
      </c>
      <c r="AH11" s="160">
        <f t="shared" si="7"/>
        <v>0.31428571428571428</v>
      </c>
      <c r="AI11" s="158">
        <f t="shared" si="8"/>
        <v>11900</v>
      </c>
      <c r="AJ11" s="161">
        <f>IFERROR(AG11/H9,0)</f>
        <v>0.17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2</v>
      </c>
      <c r="J12" s="3">
        <f t="shared" si="0"/>
        <v>70000</v>
      </c>
      <c r="K12" s="109">
        <v>49000</v>
      </c>
      <c r="L12" s="215">
        <f>IF(H12="","",H12/0.7)</f>
        <v>50000</v>
      </c>
      <c r="M12" s="4"/>
      <c r="N12" s="150">
        <v>7</v>
      </c>
      <c r="O12" s="15" t="s">
        <v>90</v>
      </c>
      <c r="P12" s="16" t="s">
        <v>159</v>
      </c>
      <c r="Q12" s="17">
        <v>11500</v>
      </c>
      <c r="R12" s="12">
        <v>10.1</v>
      </c>
      <c r="S12" s="220">
        <f>Q12*R12</f>
        <v>116150</v>
      </c>
      <c r="T12" s="109">
        <v>16000</v>
      </c>
      <c r="U12" s="215">
        <f>IF(Q12="","",Q12/0.7)</f>
        <v>16428.571428571431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405000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IFERROR(VLOOKUP(AD12,'10'!$Y$8:$Z$69,2,0),0)</f>
        <v>735750</v>
      </c>
      <c r="AF12" s="158">
        <f>IFERROR(VLOOKUP(AD12,$K$51:$L$85,2,0),0)</f>
        <v>0</v>
      </c>
      <c r="AG12" s="159">
        <f>AE12+AF12-J10</f>
        <v>330750</v>
      </c>
      <c r="AH12" s="160">
        <f t="shared" si="7"/>
        <v>0.27807486631016043</v>
      </c>
      <c r="AI12" s="158">
        <f t="shared" si="8"/>
        <v>458150</v>
      </c>
      <c r="AJ12" s="161">
        <f>IFERROR(AG12/H10,0)</f>
        <v>2.4500000000000002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2560720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1.38</v>
      </c>
      <c r="J13" s="3">
        <f t="shared" si="0"/>
        <v>253919.99999999997</v>
      </c>
      <c r="K13" s="109">
        <v>253000</v>
      </c>
      <c r="L13" s="215">
        <f>IF(H13="","",H13/0.7)</f>
        <v>262857.1428571429</v>
      </c>
      <c r="M13" s="4"/>
      <c r="N13" s="150">
        <v>8</v>
      </c>
      <c r="O13" s="15"/>
      <c r="P13" s="16"/>
      <c r="Q13" s="17"/>
      <c r="R13" s="16"/>
      <c r="S13" s="220">
        <f>Q13*R13</f>
        <v>0</v>
      </c>
      <c r="T13" s="109"/>
      <c r="U13" s="215" t="str">
        <f>IF(Q13="","",Q13/0.7)</f>
        <v/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182410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IFERROR(VLOOKUP(AD13,'10'!$Y$8:$Z$69,2,0),0)</f>
        <v>265930</v>
      </c>
      <c r="AF13" s="158">
        <f>IFERROR(VLOOKUP(AD13,$K$51:$L$85,2,0),0)</f>
        <v>145000</v>
      </c>
      <c r="AG13" s="159">
        <f>AE13+AF13-J11</f>
        <v>228520</v>
      </c>
      <c r="AH13" s="160">
        <f t="shared" si="7"/>
        <v>0.27500000000000002</v>
      </c>
      <c r="AI13" s="158">
        <f t="shared" si="8"/>
        <v>315200</v>
      </c>
      <c r="AJ13" s="161">
        <f>IFERROR(AG13/H11,0)</f>
        <v>7.88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1</v>
      </c>
      <c r="J14" s="3">
        <f t="shared" si="0"/>
        <v>46000</v>
      </c>
      <c r="K14" s="109">
        <v>65000</v>
      </c>
      <c r="L14" s="215">
        <f>IF(H14="","",H14/0.7)</f>
        <v>65714.285714285725</v>
      </c>
      <c r="M14" s="4"/>
      <c r="N14" s="150">
        <v>9</v>
      </c>
      <c r="O14" s="15"/>
      <c r="P14" s="16"/>
      <c r="Q14" s="17"/>
      <c r="R14" s="12"/>
      <c r="S14" s="220">
        <f>Q14*R14</f>
        <v>0</v>
      </c>
      <c r="T14" s="109"/>
      <c r="U14" s="215" t="str">
        <f>IF(Q14="","",Q14/0.7)</f>
        <v/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70000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IFERROR(VLOOKUP(AD14,'10'!$Y$8:$Z$69,2,0),0)</f>
        <v>70000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0.2857142857142857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1005280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2</v>
      </c>
      <c r="J15" s="3">
        <f t="shared" si="0"/>
        <v>66000</v>
      </c>
      <c r="K15" s="109">
        <v>45000</v>
      </c>
      <c r="L15" s="215">
        <f>IF(H15="","",H15/0.7)</f>
        <v>47142.857142857145</v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253919.99999999997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IFERROR(VLOOKUP(AD15,'10'!$Y$8:$Z$69,2,0),0)</f>
        <v>393760</v>
      </c>
      <c r="AF15" s="158">
        <f>IFERROR(VLOOKUP(AD15,$K$51:$L$85,2,0),0)</f>
        <v>0</v>
      </c>
      <c r="AG15" s="159">
        <f>AE15+AF15-J13</f>
        <v>139840.00000000003</v>
      </c>
      <c r="AH15" s="160">
        <f t="shared" si="7"/>
        <v>0.27272727272727271</v>
      </c>
      <c r="AI15" s="158">
        <f t="shared" si="8"/>
        <v>192280.00000000003</v>
      </c>
      <c r="AJ15" s="161">
        <f>IFERROR(AG15/H13,0)</f>
        <v>0.76000000000000012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0.7</v>
      </c>
      <c r="J16" s="3">
        <f t="shared" si="0"/>
        <v>60199.999999999993</v>
      </c>
      <c r="K16" s="109">
        <v>120000</v>
      </c>
      <c r="L16" s="215">
        <f>IF(H16="","",H16/0.7)</f>
        <v>122857.14285714287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46000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IFERROR(VLOOKUP(AD16,'10'!$Y$8:$Z$69,2,0),0)</f>
        <v>108100</v>
      </c>
      <c r="AF16" s="158">
        <f>IFERROR(VLOOKUP(AD16,$K$51:$L$85,2,0),0)</f>
        <v>0</v>
      </c>
      <c r="AG16" s="159">
        <f>AE16+AF16-J14</f>
        <v>62100</v>
      </c>
      <c r="AH16" s="160">
        <f t="shared" si="7"/>
        <v>0.29230769230769232</v>
      </c>
      <c r="AI16" s="158">
        <f t="shared" si="8"/>
        <v>87750.000000000015</v>
      </c>
      <c r="AJ16" s="161">
        <f>IFERROR(AG16/H14,0)</f>
        <v>1.35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0.28190689848569828</v>
      </c>
      <c r="D17" s="4"/>
      <c r="E17" s="150">
        <v>12</v>
      </c>
      <c r="F17" s="11" t="s">
        <v>77</v>
      </c>
      <c r="G17" s="12" t="s">
        <v>231</v>
      </c>
      <c r="H17" s="13">
        <v>29500</v>
      </c>
      <c r="I17" s="12">
        <v>1.93</v>
      </c>
      <c r="J17" s="3">
        <f t="shared" si="0"/>
        <v>56935</v>
      </c>
      <c r="K17" s="109">
        <v>42000</v>
      </c>
      <c r="L17" s="215">
        <f>IF(H17="","",H17/0.7)</f>
        <v>42142.857142857145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66000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IFERROR(VLOOKUP(AD17,'10'!$Y$8:$Z$69,2,0),0)</f>
        <v>66000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0.26666666666666666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/>
      <c r="G18" s="12"/>
      <c r="H18" s="13"/>
      <c r="I18" s="12"/>
      <c r="J18" s="3">
        <f t="shared" si="0"/>
        <v>0</v>
      </c>
      <c r="K18" s="109"/>
      <c r="L18" s="215" t="str">
        <f>IF(H18="","",H18/0.7)</f>
        <v/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60199.999999999993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IFERROR(VLOOKUP(AD18,'10'!$Y$8:$Z$69,2,0),0)</f>
        <v>111800</v>
      </c>
      <c r="AF18" s="158">
        <f>IFERROR(VLOOKUP(AD18,$K$51:$L$85,2,0),0)</f>
        <v>0</v>
      </c>
      <c r="AG18" s="159">
        <f>AE18+AF18-J16</f>
        <v>51600.000000000007</v>
      </c>
      <c r="AH18" s="160">
        <f t="shared" si="7"/>
        <v>0.28333333333333333</v>
      </c>
      <c r="AI18" s="158">
        <f t="shared" si="8"/>
        <v>72000.000000000015</v>
      </c>
      <c r="AJ18" s="161">
        <f>IFERROR(AG18/H16,0)</f>
        <v>0.60000000000000009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817280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냉)동태포15팩A</v>
      </c>
      <c r="Z19" s="155">
        <f t="shared" si="5"/>
        <v>56935</v>
      </c>
      <c r="AA19" s="152"/>
      <c r="AB19" s="153"/>
      <c r="AC19" s="150">
        <v>12</v>
      </c>
      <c r="AD19" s="157" t="str">
        <f t="shared" si="6"/>
        <v>냉)동태포15팩A</v>
      </c>
      <c r="AE19" s="158">
        <f>IFERROR(VLOOKUP(AD19,'10'!$Y$8:$Z$69,2,0),0)</f>
        <v>56935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0.29761904761904762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/>
      </c>
      <c r="Z20" s="155">
        <f t="shared" si="5"/>
        <v>0</v>
      </c>
      <c r="AA20" s="152"/>
      <c r="AB20" s="153"/>
      <c r="AC20" s="150">
        <v>13</v>
      </c>
      <c r="AD20" s="157" t="str">
        <f t="shared" si="6"/>
        <v/>
      </c>
      <c r="AE20" s="158">
        <f>IFERROR(VLOOKUP(AD20,'10'!$Y$8:$Z$69,2,0),0)</f>
        <v>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IFERROR(VLOOKUP(AD21,'10'!$Y$8:$Z$69,2,0),0)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1098000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IFERROR(VLOOKUP(AD22,'10'!$Y$8:$Z$69,2,0),0)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2280000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IFERROR(VLOOKUP(AD23,'10'!$Y$8:$Z$69,2,0),0)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IFERROR(VLOOKUP(AD24,'10'!$Y$8:$Z$69,2,0),0)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IFERROR(VLOOKUP(AD25,'10'!$Y$8:$Z$69,2,0),0)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IFERROR(VLOOKUP(AD26,'10'!$Y$8:$Z$69,2,0),0)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8</v>
      </c>
      <c r="S27" s="220">
        <f>Q27*R27</f>
        <v>132000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IFERROR(VLOOKUP(AD27,'10'!$Y$8:$Z$69,2,0),0)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IFERROR(VLOOKUP(AD28,'10'!$Y$8:$Z$69,2,0),0)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IFERROR(VLOOKUP(AD29,'10'!$Y$8:$Z$69,2,0),0)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 t="s">
        <v>258</v>
      </c>
      <c r="C30" s="23">
        <v>19000</v>
      </c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1936350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IFERROR(VLOOKUP(AD30,'10'!$Y$8:$Z$69,2,0),0)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 t="s">
        <v>259</v>
      </c>
      <c r="C31" s="23">
        <v>84000</v>
      </c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IFERROR(VLOOKUP(AD31,'10'!$Y$8:$Z$69,2,0),0)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IFERROR(VLOOKUP(AD32,'10'!$Y$8:$Z$69,2,0),0)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IFERROR(VLOOKUP(AD33,'10'!$Y$8:$Z$69,2,0),0)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2105845</v>
      </c>
      <c r="K34" s="321"/>
      <c r="L34" s="4"/>
      <c r="M34" s="4"/>
      <c r="N34" s="175">
        <v>1</v>
      </c>
      <c r="O34" s="9" t="s">
        <v>65</v>
      </c>
      <c r="P34" s="9" t="s">
        <v>66</v>
      </c>
      <c r="Q34" s="9" t="s">
        <v>162</v>
      </c>
      <c r="R34" s="324">
        <v>-10000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IFERROR(VLOOKUP(AD34,'10'!$Y$8:$Z$69,2,0),0)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162</v>
      </c>
      <c r="R35" s="298">
        <v>-25000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IFERROR(VLOOKUP(AD35,'10'!$Y$8:$Z$69,2,0),0)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188000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전복14미</v>
      </c>
      <c r="Z36" s="155">
        <f>S6</f>
        <v>75600</v>
      </c>
      <c r="AA36" s="152"/>
      <c r="AB36" s="153"/>
      <c r="AC36" s="308" t="s">
        <v>33</v>
      </c>
      <c r="AD36" s="309"/>
      <c r="AE36" s="179">
        <f>SUM(AE8:AE35)</f>
        <v>2909315</v>
      </c>
      <c r="AF36" s="179">
        <f>SUM(AF8:AF35)</f>
        <v>145000</v>
      </c>
      <c r="AG36" s="179">
        <f>SUM(AG8:AG35)</f>
        <v>948470</v>
      </c>
      <c r="AH36" s="180"/>
      <c r="AI36" s="179">
        <f>SUM(AI8:AI35)</f>
        <v>1312080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83</v>
      </c>
      <c r="G37" s="75" t="s">
        <v>260</v>
      </c>
      <c r="H37" s="76">
        <v>40000</v>
      </c>
      <c r="I37" s="296">
        <v>55000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41600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261</v>
      </c>
      <c r="G38" s="12" t="s">
        <v>126</v>
      </c>
      <c r="H38" s="13">
        <v>63000</v>
      </c>
      <c r="I38" s="270">
        <v>90000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전복18미</v>
      </c>
      <c r="Z38" s="155">
        <f t="shared" si="11"/>
        <v>320000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85</v>
      </c>
      <c r="G39" s="12" t="s">
        <v>201</v>
      </c>
      <c r="H39" s="13">
        <v>68000</v>
      </c>
      <c r="I39" s="270">
        <v>95000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전복15미</v>
      </c>
      <c r="Z39" s="155">
        <f t="shared" si="11"/>
        <v>360000</v>
      </c>
      <c r="AA39" s="152"/>
      <c r="AB39" s="153"/>
      <c r="AC39" s="156">
        <v>1</v>
      </c>
      <c r="AD39" s="157" t="str">
        <f t="shared" ref="AD39:AD62" si="12">O6&amp;P6</f>
        <v>전복14미</v>
      </c>
      <c r="AE39" s="158">
        <f>IFERROR(VLOOKUP(AD39,'10'!$Y$8:$Z$69,2,0),0)</f>
        <v>194400</v>
      </c>
      <c r="AF39" s="158">
        <f>IFERROR(VLOOKUP(AD39,$K$51:$L$85,2,0),0)</f>
        <v>0</v>
      </c>
      <c r="AG39" s="159">
        <f>AE39+AF39-S6</f>
        <v>118800</v>
      </c>
      <c r="AH39" s="160">
        <f>IFERROR((T6-Q6)/T6,0)</f>
        <v>0.28000000000000003</v>
      </c>
      <c r="AI39" s="158">
        <f>IFERROR(AG39/(1-AH39),0)</f>
        <v>165000</v>
      </c>
      <c r="AJ39" s="161">
        <f>IFERROR(AG39/Q6,0)</f>
        <v>0.66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104</v>
      </c>
      <c r="G40" s="12" t="s">
        <v>251</v>
      </c>
      <c r="H40" s="13">
        <v>29000</v>
      </c>
      <c r="I40" s="270">
        <v>39000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생합</v>
      </c>
      <c r="Z40" s="155">
        <f t="shared" si="11"/>
        <v>254999.99999999997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IFERROR(VLOOKUP(AD40,'10'!$Y$8:$Z$69,2,0),0)</f>
        <v>177600.00000000003</v>
      </c>
      <c r="AF40" s="158">
        <f>IFERROR(VLOOKUP(AD40,$K$51:$L$85,2,0),0)</f>
        <v>0</v>
      </c>
      <c r="AG40" s="159">
        <f>AE40+AF40-S7</f>
        <v>136000.00000000003</v>
      </c>
      <c r="AH40" s="160">
        <f t="shared" ref="AH40:AH62" si="13">IFERROR((T7-Q7)/T7,0)</f>
        <v>0.24882629107981222</v>
      </c>
      <c r="AI40" s="158">
        <f t="shared" ref="AI40:AI62" si="14">IFERROR(AG40/(1-AH40),0)</f>
        <v>181050.00000000006</v>
      </c>
      <c r="AJ40" s="161">
        <f>IFERROR(AG40/Q7,0)</f>
        <v>0.8500000000000002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209</v>
      </c>
      <c r="G41" s="12" t="s">
        <v>240</v>
      </c>
      <c r="H41" s="13">
        <v>24000</v>
      </c>
      <c r="I41" s="270">
        <v>34000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황석어</v>
      </c>
      <c r="Z41" s="155">
        <f t="shared" si="11"/>
        <v>132000</v>
      </c>
      <c r="AA41" s="152"/>
      <c r="AB41" s="153"/>
      <c r="AC41" s="150">
        <v>3</v>
      </c>
      <c r="AD41" s="157" t="str">
        <f t="shared" si="12"/>
        <v>전복18미</v>
      </c>
      <c r="AE41" s="158">
        <f>IFERROR(VLOOKUP(AD41,'10'!$Y$8:$Z$69,2,0),0)</f>
        <v>320000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0.23809523809523808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211</v>
      </c>
      <c r="G42" s="12"/>
      <c r="H42" s="13">
        <v>115000</v>
      </c>
      <c r="I42" s="270">
        <v>155000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꽃게사게</v>
      </c>
      <c r="Z42" s="155">
        <f t="shared" si="11"/>
        <v>116150</v>
      </c>
      <c r="AA42" s="152"/>
      <c r="AB42" s="153"/>
      <c r="AC42" s="150">
        <v>4</v>
      </c>
      <c r="AD42" s="157" t="str">
        <f t="shared" si="12"/>
        <v>전복15미</v>
      </c>
      <c r="AE42" s="158">
        <f>IFERROR(VLOOKUP(AD42,'10'!$Y$8:$Z$69,2,0),0)</f>
        <v>0</v>
      </c>
      <c r="AF42" s="158">
        <f>IFERROR(VLOOKUP(AD42,$K$51:$L$85,2,0),0)</f>
        <v>360000</v>
      </c>
      <c r="AG42" s="159">
        <f>AE42+AF42-S9</f>
        <v>0</v>
      </c>
      <c r="AH42" s="160">
        <f t="shared" si="13"/>
        <v>0.28000000000000003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83</v>
      </c>
      <c r="G43" s="12" t="s">
        <v>228</v>
      </c>
      <c r="H43" s="13">
        <v>180000</v>
      </c>
      <c r="I43" s="270">
        <v>250000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/>
      </c>
      <c r="Z43" s="155">
        <f t="shared" si="11"/>
        <v>0</v>
      </c>
      <c r="AA43" s="152"/>
      <c r="AB43" s="153"/>
      <c r="AC43" s="150">
        <v>5</v>
      </c>
      <c r="AD43" s="157" t="str">
        <f t="shared" si="12"/>
        <v>생합</v>
      </c>
      <c r="AE43" s="158">
        <f>IFERROR(VLOOKUP(AD43,'10'!$Y$8:$Z$69,2,0),0)</f>
        <v>122500.00000000001</v>
      </c>
      <c r="AF43" s="158">
        <f>IFERROR(VLOOKUP(AD43,$K$51:$L$85,2,0),0)</f>
        <v>200000</v>
      </c>
      <c r="AG43" s="159">
        <f>AE43+AF43-S10</f>
        <v>67500.000000000029</v>
      </c>
      <c r="AH43" s="160">
        <f t="shared" si="13"/>
        <v>0.2857142857142857</v>
      </c>
      <c r="AI43" s="158">
        <f t="shared" si="14"/>
        <v>94500.000000000044</v>
      </c>
      <c r="AJ43" s="161">
        <f>IFERROR(AG43/Q10,0)</f>
        <v>1.3500000000000005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 t="s">
        <v>209</v>
      </c>
      <c r="G44" s="12" t="s">
        <v>210</v>
      </c>
      <c r="H44" s="13">
        <v>35000</v>
      </c>
      <c r="I44" s="270">
        <v>48000</v>
      </c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/>
      </c>
      <c r="Z44" s="155">
        <f t="shared" si="11"/>
        <v>0</v>
      </c>
      <c r="AA44" s="152"/>
      <c r="AB44" s="153"/>
      <c r="AC44" s="150">
        <v>6</v>
      </c>
      <c r="AD44" s="157" t="str">
        <f t="shared" si="12"/>
        <v>황석어</v>
      </c>
      <c r="AE44" s="158">
        <f>IFERROR(VLOOKUP(AD44,'10'!$Y$8:$Z$69,2,0),0)</f>
        <v>0</v>
      </c>
      <c r="AF44" s="158">
        <f>IFERROR(VLOOKUP(AD44,$K$51:$L$85,2,0),0)</f>
        <v>225000</v>
      </c>
      <c r="AG44" s="159">
        <f>AE44+AF44-S11</f>
        <v>93000</v>
      </c>
      <c r="AH44" s="160">
        <f t="shared" si="13"/>
        <v>0.25742574257425743</v>
      </c>
      <c r="AI44" s="158">
        <f t="shared" si="14"/>
        <v>125240</v>
      </c>
      <c r="AJ44" s="161">
        <f>IFERROR(AG44/Q11,0)</f>
        <v>1.24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 t="s">
        <v>117</v>
      </c>
      <c r="G45" s="77"/>
      <c r="H45" s="78">
        <v>21000</v>
      </c>
      <c r="I45" s="270">
        <v>30000</v>
      </c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>꽃게사게</v>
      </c>
      <c r="AE45" s="158">
        <f>IFERROR(VLOOKUP(AD45,'10'!$Y$8:$Z$69,2,0),0)</f>
        <v>0</v>
      </c>
      <c r="AF45" s="158">
        <f>IFERROR(VLOOKUP(AD45,$K$51:$L$85,2,0),0)</f>
        <v>471500</v>
      </c>
      <c r="AG45" s="159">
        <f>AE45+AF45-S12</f>
        <v>355350</v>
      </c>
      <c r="AH45" s="160">
        <f t="shared" si="13"/>
        <v>0.28125</v>
      </c>
      <c r="AI45" s="158">
        <f t="shared" si="14"/>
        <v>494400</v>
      </c>
      <c r="AJ45" s="161">
        <f>IFERROR(AG45/Q12,0)</f>
        <v>30.9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/>
      </c>
      <c r="AE46" s="158">
        <f>IFERROR(VLOOKUP(AD46,'10'!$Y$8:$Z$69,2,0),0)</f>
        <v>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/>
      </c>
      <c r="AE47" s="158">
        <f>IFERROR(VLOOKUP(AD47,'10'!$Y$8:$Z$69,2,0),0)</f>
        <v>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IFERROR(VLOOKUP(AD48,'10'!$Y$8:$Z$69,2,0),0)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IFERROR(VLOOKUP(AD49,'10'!$Y$8:$Z$69,2,0),0)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IFERROR(VLOOKUP(AD50,'10'!$Y$8:$Z$69,2,0),0)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180</v>
      </c>
      <c r="G51" s="242">
        <v>3</v>
      </c>
      <c r="H51" s="243">
        <v>75000</v>
      </c>
      <c r="I51" s="292">
        <v>225000</v>
      </c>
      <c r="J51" s="293"/>
      <c r="K51" s="235" t="str">
        <f>SUBSTITUTE(SUBSTITUTE(SUBSTITUTE(F51,"[",""),"]","")," ","")</f>
        <v>황석어</v>
      </c>
      <c r="L51" s="246">
        <f>I51</f>
        <v>225000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IFERROR(VLOOKUP(AD51,'10'!$Y$8:$Z$69,2,0),0)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262</v>
      </c>
      <c r="G52" s="244">
        <v>4</v>
      </c>
      <c r="H52" s="243">
        <v>40000</v>
      </c>
      <c r="I52" s="294">
        <v>160000</v>
      </c>
      <c r="J52" s="295"/>
      <c r="K52" s="236" t="str">
        <f t="shared" ref="K52:K85" si="17">SUBSTITUTE(SUBSTITUTE(SUBSTITUTE(F52,"[",""),"]","")," ","")</f>
        <v>제주갈치21-25미</v>
      </c>
      <c r="L52" s="247">
        <f>I52</f>
        <v>160000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IFERROR(VLOOKUP(AD52,'10'!$Y$8:$Z$69,2,0),0)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263</v>
      </c>
      <c r="G53" s="244">
        <v>2</v>
      </c>
      <c r="H53" s="243">
        <v>63000</v>
      </c>
      <c r="I53" s="294">
        <v>126000</v>
      </c>
      <c r="J53" s="295"/>
      <c r="K53" s="236" t="str">
        <f t="shared" si="17"/>
        <v>냉)삼치15미</v>
      </c>
      <c r="L53" s="247">
        <f t="shared" ref="L53:L85" si="18">I53</f>
        <v>126000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IFERROR(VLOOKUP(AD53,'10'!$Y$8:$Z$69,2,0),0)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107</v>
      </c>
      <c r="G54" s="244">
        <v>4</v>
      </c>
      <c r="H54" s="243">
        <v>50000</v>
      </c>
      <c r="I54" s="294">
        <v>200000</v>
      </c>
      <c r="J54" s="295"/>
      <c r="K54" s="236" t="str">
        <f t="shared" si="17"/>
        <v>생합</v>
      </c>
      <c r="L54" s="247">
        <f t="shared" si="18"/>
        <v>200000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IFERROR(VLOOKUP(AD54,'10'!$Y$8:$Z$69,2,0),0)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172</v>
      </c>
      <c r="G55" s="244">
        <v>41</v>
      </c>
      <c r="H55" s="243">
        <v>11500</v>
      </c>
      <c r="I55" s="294">
        <v>471500</v>
      </c>
      <c r="J55" s="295"/>
      <c r="K55" s="236" t="str">
        <f t="shared" si="17"/>
        <v>꽃게사게</v>
      </c>
      <c r="L55" s="247">
        <f t="shared" si="18"/>
        <v>471500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IFERROR(VLOOKUP(AD55,'10'!$Y$8:$Z$69,2,0),0)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264</v>
      </c>
      <c r="G56" s="244">
        <v>20</v>
      </c>
      <c r="H56" s="243">
        <v>18000</v>
      </c>
      <c r="I56" s="294">
        <v>360000</v>
      </c>
      <c r="J56" s="295"/>
      <c r="K56" s="236" t="str">
        <f t="shared" si="17"/>
        <v>전복15미</v>
      </c>
      <c r="L56" s="247">
        <f t="shared" si="18"/>
        <v>360000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IFERROR(VLOOKUP(AD56,'10'!$Y$8:$Z$69,2,0),0)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173</v>
      </c>
      <c r="G57" s="244">
        <v>5</v>
      </c>
      <c r="H57" s="243">
        <v>29000</v>
      </c>
      <c r="I57" s="294">
        <v>145000</v>
      </c>
      <c r="J57" s="295"/>
      <c r="K57" s="236" t="str">
        <f t="shared" si="17"/>
        <v>냉)참조기40-42</v>
      </c>
      <c r="L57" s="247">
        <f t="shared" si="18"/>
        <v>145000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132000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IFERROR(VLOOKUP(AD57,'10'!$Y$8:$Z$69,2,0),0)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IFERROR(VLOOKUP(AD58,'10'!$Y$8:$Z$69,2,0),0)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IFERROR(VLOOKUP(AD59,'10'!$Y$8:$Z$69,2,0),0)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>제주갈치21-25미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IFERROR(VLOOKUP(AD60,'10'!$Y$8:$Z$69,2,0),0)</f>
        <v>132000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>냉)삼치15미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IFERROR(VLOOKUP(AD61,'10'!$Y$8:$Z$69,2,0),0)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>냉)자반고등어8손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IFERROR(VLOOKUP(AD62,'10'!$Y$8:$Z$69,2,0),0)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대구4미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1450500</v>
      </c>
      <c r="AF63" s="197">
        <f>SUM(AF39:AF62)</f>
        <v>1256500</v>
      </c>
      <c r="AG63" s="197">
        <f>SUM(AG39:AG62)</f>
        <v>770650</v>
      </c>
      <c r="AH63" s="198"/>
      <c r="AI63" s="197">
        <f>SUM(AI39:AI62)</f>
        <v>1060190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가자미백가자미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홍어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제주갈치31-35미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제주갈치21-25미</v>
      </c>
      <c r="AE66" s="158">
        <f>IFERROR(VLOOKUP(AD66,'10'!$Y$8:$Z$69,2,0),0)</f>
        <v>0</v>
      </c>
      <c r="AF66" s="158">
        <f>IFERROR(VLOOKUP(AD66,$K$51:$L$85,2,0),0)</f>
        <v>160000</v>
      </c>
      <c r="AG66" s="159">
        <f>AE66+AF66</f>
        <v>160000</v>
      </c>
      <c r="AH66" s="160">
        <f>IFERROR((I37-H37)/I37,0)</f>
        <v>0.27272727272727271</v>
      </c>
      <c r="AI66" s="158">
        <f>IFERROR(AG66/(1-AH66),0)</f>
        <v>220000</v>
      </c>
      <c r="AJ66" s="161">
        <f>IFERROR(AG66/H37,0)</f>
        <v>4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>가자미적가자미</v>
      </c>
      <c r="Z67" s="152">
        <v>0</v>
      </c>
      <c r="AA67" s="152"/>
      <c r="AB67" s="153"/>
      <c r="AC67" s="150">
        <v>2</v>
      </c>
      <c r="AD67" s="157" t="str">
        <f t="shared" si="20"/>
        <v>냉)삼치15미</v>
      </c>
      <c r="AE67" s="158">
        <f>IFERROR(VLOOKUP(AD67,'10'!$Y$8:$Z$69,2,0),0)</f>
        <v>0</v>
      </c>
      <c r="AF67" s="158">
        <f>IFERROR(VLOOKUP(AD67,$K$51:$L$85,2,0),0)</f>
        <v>126000</v>
      </c>
      <c r="AG67" s="159">
        <f t="shared" ref="AG67:AG75" si="21">AE67+AF67</f>
        <v>126000</v>
      </c>
      <c r="AH67" s="160">
        <f t="shared" ref="AH67:AH75" si="22">IFERROR((I38-H38)/I38,0)</f>
        <v>0.3</v>
      </c>
      <c r="AI67" s="158">
        <f t="shared" ref="AI67:AI75" si="23">IFERROR(AG67/(1-AH67),0)</f>
        <v>180000</v>
      </c>
      <c r="AJ67" s="161">
        <f>IFERROR(AG67/H38,0)</f>
        <v>2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>활문어</v>
      </c>
      <c r="Z68" s="152">
        <v>0</v>
      </c>
      <c r="AA68" s="152"/>
      <c r="AB68" s="153"/>
      <c r="AC68" s="150">
        <v>3</v>
      </c>
      <c r="AD68" s="157" t="str">
        <f t="shared" si="20"/>
        <v>냉)자반고등어8손</v>
      </c>
      <c r="AE68" s="158">
        <f>IFERROR(VLOOKUP(AD68,'10'!$Y$8:$Z$69,2,0),0)</f>
        <v>170000</v>
      </c>
      <c r="AF68" s="158">
        <f>IFERROR(VLOOKUP(AD68,$K$51:$L$85,2,0),0)</f>
        <v>0</v>
      </c>
      <c r="AG68" s="159">
        <f t="shared" si="21"/>
        <v>170000</v>
      </c>
      <c r="AH68" s="160">
        <f t="shared" si="22"/>
        <v>0.28421052631578947</v>
      </c>
      <c r="AI68" s="158">
        <f t="shared" si="23"/>
        <v>237500</v>
      </c>
      <c r="AJ68" s="161">
        <f>IFERROR(AG68/H39,0)</f>
        <v>2.5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대구4미</v>
      </c>
      <c r="AE69" s="158">
        <f>IFERROR(VLOOKUP(AD69,'10'!$Y$8:$Z$69,2,0),0)</f>
        <v>58000</v>
      </c>
      <c r="AF69" s="158">
        <f>IFERROR(VLOOKUP(AD69,$K$51:$L$85,2,0),0)</f>
        <v>0</v>
      </c>
      <c r="AG69" s="159">
        <f t="shared" si="21"/>
        <v>58000</v>
      </c>
      <c r="AH69" s="160">
        <f t="shared" si="22"/>
        <v>0.25641025641025639</v>
      </c>
      <c r="AI69" s="158">
        <f t="shared" si="23"/>
        <v>78000</v>
      </c>
      <c r="AJ69" s="161">
        <f>IFERROR(AG69/H40,0)</f>
        <v>2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가자미백가자미</v>
      </c>
      <c r="AE70" s="158">
        <f>IFERROR(VLOOKUP(AD70,'10'!$Y$8:$Z$69,2,0),0)</f>
        <v>48000</v>
      </c>
      <c r="AF70" s="158">
        <f>IFERROR(VLOOKUP(AD70,$K$51:$L$85,2,0),0)</f>
        <v>0</v>
      </c>
      <c r="AG70" s="159">
        <f t="shared" si="21"/>
        <v>48000</v>
      </c>
      <c r="AH70" s="160">
        <f t="shared" si="22"/>
        <v>0.29411764705882354</v>
      </c>
      <c r="AI70" s="158">
        <f t="shared" si="23"/>
        <v>68000</v>
      </c>
      <c r="AJ70" s="161">
        <f>IFERROR(AG70/H41,0)</f>
        <v>2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홍어</v>
      </c>
      <c r="AE71" s="158">
        <f>IFERROR(VLOOKUP(AD71,'10'!$Y$8:$Z$69,2,0),0)</f>
        <v>66700</v>
      </c>
      <c r="AF71" s="158">
        <f>IFERROR(VLOOKUP(AD71,$K$51:$L$85,2,0),0)</f>
        <v>0</v>
      </c>
      <c r="AG71" s="159">
        <f t="shared" si="21"/>
        <v>66700</v>
      </c>
      <c r="AH71" s="160">
        <f t="shared" si="22"/>
        <v>0.25806451612903225</v>
      </c>
      <c r="AI71" s="158">
        <f t="shared" si="23"/>
        <v>89900</v>
      </c>
      <c r="AJ71" s="161">
        <f>IFERROR(AG71/H42,0)</f>
        <v>0.57999999999999996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제주갈치31-35미</v>
      </c>
      <c r="AE72" s="158">
        <f>IFERROR(VLOOKUP(AD72,'10'!$Y$8:$Z$69,2,0),0)</f>
        <v>104400</v>
      </c>
      <c r="AF72" s="158">
        <f>IFERROR(VLOOKUP(AD72,$K$51:$L$85,2,0),0)</f>
        <v>0</v>
      </c>
      <c r="AG72" s="159">
        <f t="shared" si="21"/>
        <v>104400</v>
      </c>
      <c r="AH72" s="160">
        <f t="shared" si="22"/>
        <v>0.28000000000000003</v>
      </c>
      <c r="AI72" s="158">
        <f t="shared" si="23"/>
        <v>145000</v>
      </c>
      <c r="AJ72" s="161">
        <f>IFERROR(AG72/H43,0)</f>
        <v>0.57999999999999996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>가자미적가자미</v>
      </c>
      <c r="AE73" s="158">
        <f>IFERROR(VLOOKUP(AD73,'10'!$Y$8:$Z$69,2,0),0)</f>
        <v>35000</v>
      </c>
      <c r="AF73" s="158">
        <f>IFERROR(VLOOKUP(AD73,$K$51:$L$85,2,0),0)</f>
        <v>0</v>
      </c>
      <c r="AG73" s="159">
        <f t="shared" si="21"/>
        <v>35000</v>
      </c>
      <c r="AH73" s="160">
        <f t="shared" si="22"/>
        <v>0.27083333333333331</v>
      </c>
      <c r="AI73" s="158">
        <f t="shared" si="23"/>
        <v>47999.999999999993</v>
      </c>
      <c r="AJ73" s="161">
        <f>IFERROR(AG73/H44,0)</f>
        <v>1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>활문어</v>
      </c>
      <c r="AE74" s="158">
        <f>IFERROR(VLOOKUP(AD74,'10'!$Y$8:$Z$69,2,0),0)</f>
        <v>73500</v>
      </c>
      <c r="AF74" s="158">
        <f>IFERROR(VLOOKUP(AD74,$K$51:$L$85,2,0),0)</f>
        <v>0</v>
      </c>
      <c r="AG74" s="159">
        <f t="shared" si="21"/>
        <v>73500</v>
      </c>
      <c r="AH74" s="160">
        <f t="shared" si="22"/>
        <v>0.3</v>
      </c>
      <c r="AI74" s="158">
        <f t="shared" si="23"/>
        <v>105000</v>
      </c>
      <c r="AJ74" s="161">
        <f>IFERROR(AG74/H45,0)</f>
        <v>3.5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IFERROR(VLOOKUP(AD75,'10'!$Y$8:$Z$69,2,0),0)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555600</v>
      </c>
      <c r="AF76" s="197">
        <f>SUM(AF66:AF75)</f>
        <v>286000</v>
      </c>
      <c r="AG76" s="197">
        <f>SUM(AG66:AG75)</f>
        <v>841600</v>
      </c>
      <c r="AH76" s="198"/>
      <c r="AI76" s="197">
        <f>SUM(AI66:AI75)</f>
        <v>1171400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1687500</v>
      </c>
      <c r="J86" s="264"/>
      <c r="K86" s="240"/>
      <c r="L86" s="249">
        <f>SUM(L51:L85)</f>
        <v>1687500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272" priority="10"/>
  </conditionalFormatting>
  <conditionalFormatting sqref="AE77:AF77">
    <cfRule type="cellIs" dxfId="271" priority="7" operator="lessThan">
      <formula>0</formula>
    </cfRule>
  </conditionalFormatting>
  <conditionalFormatting sqref="AG8:AG35 AG39:AG62 AG66:AG75">
    <cfRule type="cellIs" dxfId="270" priority="8" operator="lessThan">
      <formula>0</formula>
    </cfRule>
  </conditionalFormatting>
  <conditionalFormatting sqref="AH8:AH35">
    <cfRule type="cellIs" dxfId="269" priority="17" operator="equal">
      <formula>0</formula>
    </cfRule>
    <cfRule type="cellIs" dxfId="268" priority="18" operator="greaterThan">
      <formula>0.35</formula>
    </cfRule>
    <cfRule type="cellIs" dxfId="267" priority="19" operator="lessThan">
      <formula>0.25</formula>
    </cfRule>
  </conditionalFormatting>
  <conditionalFormatting sqref="AH39:AH62">
    <cfRule type="cellIs" dxfId="266" priority="14" operator="equal">
      <formula>0</formula>
    </cfRule>
    <cfRule type="cellIs" dxfId="265" priority="15" operator="greaterThan">
      <formula>0.35</formula>
    </cfRule>
    <cfRule type="cellIs" dxfId="264" priority="16" operator="lessThan">
      <formula>0.25</formula>
    </cfRule>
  </conditionalFormatting>
  <conditionalFormatting sqref="AH66:AH75">
    <cfRule type="cellIs" dxfId="263" priority="11" operator="equal">
      <formula>0</formula>
    </cfRule>
    <cfRule type="cellIs" dxfId="262" priority="12" operator="greaterThan">
      <formula>0.35</formula>
    </cfRule>
    <cfRule type="cellIs" dxfId="261" priority="13" operator="lessThan">
      <formula>0.25</formula>
    </cfRule>
  </conditionalFormatting>
  <conditionalFormatting sqref="AH4:AI5">
    <cfRule type="cellIs" dxfId="260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406111FB-762F-47D1-A80A-9D012D98EDD8}">
          <x14:formula1>
            <xm:f>근무표!$AK$5:$AK$20</xm:f>
          </x14:formula1>
          <xm:sqref>B41:C46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6A32-F726-492D-8D6F-FE100C624547}">
  <sheetPr>
    <pageSetUpPr fitToPage="1"/>
  </sheetPr>
  <dimension ref="A1:AV116"/>
  <sheetViews>
    <sheetView showGridLines="0" zoomScaleNormal="100" workbookViewId="0">
      <pane xSplit="3" topLeftCell="D4" activePane="topRight" state="frozen"/>
      <selection pane="topRight" activeCell="I12" sqref="I12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265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3559510</v>
      </c>
      <c r="AF4" s="340"/>
      <c r="AG4" s="134" t="s">
        <v>43</v>
      </c>
      <c r="AH4" s="341">
        <f>C5-AE4-(SUM(R34:S38))</f>
        <v>49490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3574000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0.28001887900300881</v>
      </c>
      <c r="AF5" s="335"/>
      <c r="AG5" s="141" t="s">
        <v>43</v>
      </c>
      <c r="AH5" s="336">
        <f>IFERROR(C17-AE5-((SUM(R34:S38))/C5),0)</f>
        <v>1.2711954796655454E-2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241</v>
      </c>
      <c r="H6" s="7">
        <v>194000</v>
      </c>
      <c r="I6" s="6">
        <v>1.51</v>
      </c>
      <c r="J6" s="2">
        <f t="shared" ref="J6:J33" si="0">H6*I6</f>
        <v>292940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126</v>
      </c>
      <c r="Q6" s="10">
        <v>180000</v>
      </c>
      <c r="R6" s="9">
        <v>1.4</v>
      </c>
      <c r="S6" s="214">
        <f>Q6*R6</f>
        <v>251999.99999999997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3285500</v>
      </c>
      <c r="D7" s="4"/>
      <c r="E7" s="150">
        <v>2</v>
      </c>
      <c r="F7" s="11" t="s">
        <v>60</v>
      </c>
      <c r="G7" s="12" t="s">
        <v>213</v>
      </c>
      <c r="H7" s="13">
        <v>200000</v>
      </c>
      <c r="I7" s="12">
        <v>1.85</v>
      </c>
      <c r="J7" s="3">
        <f t="shared" si="0"/>
        <v>370000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252</v>
      </c>
      <c r="Q7" s="17">
        <v>160000</v>
      </c>
      <c r="R7" s="16">
        <v>1.41</v>
      </c>
      <c r="S7" s="219">
        <f>Q7*R7</f>
        <v>225600</v>
      </c>
      <c r="T7" s="113">
        <v>210000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1.52</v>
      </c>
      <c r="J8" s="3">
        <f t="shared" si="0"/>
        <v>45600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83</v>
      </c>
      <c r="P8" s="16" t="s">
        <v>266</v>
      </c>
      <c r="Q8" s="17">
        <v>150000</v>
      </c>
      <c r="R8" s="16">
        <v>2.8</v>
      </c>
      <c r="S8" s="219">
        <f>Q8*R8</f>
        <v>420000</v>
      </c>
      <c r="T8" s="114">
        <v>208000</v>
      </c>
      <c r="U8" s="215">
        <f>IF(Q8="","",Q8/0.7)</f>
        <v>214285.71428571429</v>
      </c>
      <c r="V8" s="127"/>
      <c r="W8" s="151"/>
      <c r="X8" s="152">
        <v>1</v>
      </c>
      <c r="Y8" s="152" t="str">
        <f t="shared" ref="Y8:Y35" si="4">F6&amp;G6</f>
        <v>냉)포크오징어M2A</v>
      </c>
      <c r="Z8" s="155">
        <f t="shared" ref="Z8:Z35" si="5">J6</f>
        <v>292940</v>
      </c>
      <c r="AA8" s="152"/>
      <c r="AB8" s="153"/>
      <c r="AC8" s="156">
        <v>1</v>
      </c>
      <c r="AD8" s="157" t="str">
        <f t="shared" ref="AD8:AD35" si="6">F6&amp;G6</f>
        <v>냉)포크오징어M2A</v>
      </c>
      <c r="AE8" s="158">
        <f>IFERROR(VLOOKUP(AD8,'11'!$Y$8:$Z$69,2,0),0)</f>
        <v>320100</v>
      </c>
      <c r="AF8" s="158">
        <f>IFERROR(VLOOKUP(AD8,$K$51:$L$85,2,0),0)</f>
        <v>0</v>
      </c>
      <c r="AG8" s="159">
        <f>AE8+AF8-J6</f>
        <v>27160</v>
      </c>
      <c r="AH8" s="160">
        <f t="shared" ref="AH8:AH35" si="7">IFERROR((K6-H6)/K6,0)</f>
        <v>0.23921568627450981</v>
      </c>
      <c r="AI8" s="158">
        <f>IFERROR(AG8/(1-AH8),0)</f>
        <v>35700</v>
      </c>
      <c r="AJ8" s="161">
        <f>IFERROR(AG8/H6,0)</f>
        <v>0.14000000000000001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'11'!C11</f>
        <v>4042195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3.83</v>
      </c>
      <c r="J9" s="3">
        <f t="shared" si="0"/>
        <v>183840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107</v>
      </c>
      <c r="P9" s="16"/>
      <c r="Q9" s="17">
        <v>50000</v>
      </c>
      <c r="R9" s="16">
        <v>2.31</v>
      </c>
      <c r="S9" s="219">
        <f>Q9*R9</f>
        <v>115500</v>
      </c>
      <c r="T9" s="115">
        <v>70000</v>
      </c>
      <c r="U9" s="215">
        <f>IF(Q9="","",Q9/0.7)</f>
        <v>71428.571428571435</v>
      </c>
      <c r="V9" s="127"/>
      <c r="W9" s="151"/>
      <c r="X9" s="152">
        <v>2</v>
      </c>
      <c r="Y9" s="152" t="str">
        <f t="shared" si="4"/>
        <v>냉)포크오징어MA</v>
      </c>
      <c r="Z9" s="155">
        <f t="shared" si="5"/>
        <v>370000</v>
      </c>
      <c r="AA9" s="152"/>
      <c r="AB9" s="153"/>
      <c r="AC9" s="150">
        <v>2</v>
      </c>
      <c r="AD9" s="157" t="str">
        <f t="shared" si="6"/>
        <v>냉)포크오징어MA</v>
      </c>
      <c r="AE9" s="158">
        <f>IFERROR(VLOOKUP(AD9,'11'!$Y$8:$Z$69,2,0),0)</f>
        <v>400000</v>
      </c>
      <c r="AF9" s="158">
        <f>IFERROR(VLOOKUP(AD9,$K$51:$L$85,2,0),0)</f>
        <v>0</v>
      </c>
      <c r="AG9" s="159">
        <f>AE9+AF9-J7</f>
        <v>30000</v>
      </c>
      <c r="AH9" s="160">
        <f t="shared" si="7"/>
        <v>0.2857142857142857</v>
      </c>
      <c r="AI9" s="158">
        <f t="shared" ref="AI9:AI35" si="8">IFERROR(AG9/(1-AH9),0)</f>
        <v>42000</v>
      </c>
      <c r="AJ9" s="161">
        <f>IFERROR(AG9/H7,0)</f>
        <v>0.15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1.27</v>
      </c>
      <c r="J10" s="3">
        <f t="shared" si="0"/>
        <v>171450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90</v>
      </c>
      <c r="P10" s="16" t="s">
        <v>159</v>
      </c>
      <c r="Q10" s="17">
        <v>11500</v>
      </c>
      <c r="R10" s="16">
        <v>16.600000000000001</v>
      </c>
      <c r="S10" s="220">
        <f>Q10*R10</f>
        <v>190900.00000000003</v>
      </c>
      <c r="T10" s="117">
        <v>16000</v>
      </c>
      <c r="U10" s="215">
        <f>IF(Q10="","",Q10/0.7)</f>
        <v>16428.571428571431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45600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IFERROR(VLOOKUP(AD10,'11'!$Y$8:$Z$69,2,0),0)</f>
        <v>45600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4764915</v>
      </c>
      <c r="D11" s="4"/>
      <c r="E11" s="150">
        <v>6</v>
      </c>
      <c r="F11" s="11" t="s">
        <v>88</v>
      </c>
      <c r="G11" s="12" t="s">
        <v>89</v>
      </c>
      <c r="H11" s="13">
        <v>29000</v>
      </c>
      <c r="I11" s="12">
        <v>11.53</v>
      </c>
      <c r="J11" s="3">
        <f t="shared" si="0"/>
        <v>334370</v>
      </c>
      <c r="K11" s="109">
        <v>40000</v>
      </c>
      <c r="L11" s="215">
        <f>IF(H11="","",H11/0.7)</f>
        <v>41428.571428571435</v>
      </c>
      <c r="M11" s="4"/>
      <c r="N11" s="150">
        <v>6</v>
      </c>
      <c r="O11" s="15" t="s">
        <v>158</v>
      </c>
      <c r="P11" s="16" t="s">
        <v>126</v>
      </c>
      <c r="Q11" s="17">
        <v>20000</v>
      </c>
      <c r="R11" s="16">
        <v>7.6</v>
      </c>
      <c r="S11" s="220">
        <f>Q11*R11</f>
        <v>152000</v>
      </c>
      <c r="T11" s="109">
        <v>28000</v>
      </c>
      <c r="U11" s="215">
        <f>IF(Q11="","",Q11/0.7)</f>
        <v>28571.428571428572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183840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IFERROR(VLOOKUP(AD11,'11'!$Y$8:$Z$69,2,0),0)</f>
        <v>199680</v>
      </c>
      <c r="AF11" s="158">
        <f>IFERROR(VLOOKUP(AD11,$K$51:$L$85,2,0),0)</f>
        <v>0</v>
      </c>
      <c r="AG11" s="159">
        <f>AE11+AF11-J9</f>
        <v>15840</v>
      </c>
      <c r="AH11" s="160">
        <f t="shared" si="7"/>
        <v>0.31428571428571428</v>
      </c>
      <c r="AI11" s="158">
        <f t="shared" si="8"/>
        <v>23100</v>
      </c>
      <c r="AJ11" s="161">
        <f>IFERROR(AG11/H9,0)</f>
        <v>0.33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1.78</v>
      </c>
      <c r="J12" s="3">
        <f t="shared" si="0"/>
        <v>62300</v>
      </c>
      <c r="K12" s="109">
        <v>49000</v>
      </c>
      <c r="L12" s="215">
        <f>IF(H12="","",H12/0.7)</f>
        <v>50000</v>
      </c>
      <c r="M12" s="4"/>
      <c r="N12" s="150">
        <v>7</v>
      </c>
      <c r="O12" s="15" t="s">
        <v>98</v>
      </c>
      <c r="P12" s="16" t="s">
        <v>63</v>
      </c>
      <c r="Q12" s="17">
        <v>28000</v>
      </c>
      <c r="R12" s="12">
        <v>4.9000000000000004</v>
      </c>
      <c r="S12" s="220">
        <f>Q12*R12</f>
        <v>137200</v>
      </c>
      <c r="T12" s="109">
        <v>39000</v>
      </c>
      <c r="U12" s="215">
        <f>IF(Q12="","",Q12/0.7)</f>
        <v>40000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171450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IFERROR(VLOOKUP(AD12,'11'!$Y$8:$Z$69,2,0),0)</f>
        <v>405000</v>
      </c>
      <c r="AF12" s="158">
        <f>IFERROR(VLOOKUP(AD12,$K$51:$L$85,2,0),0)</f>
        <v>0</v>
      </c>
      <c r="AG12" s="159">
        <f>AE12+AF12-J10</f>
        <v>233550</v>
      </c>
      <c r="AH12" s="160">
        <f t="shared" si="7"/>
        <v>0.27807486631016043</v>
      </c>
      <c r="AI12" s="158">
        <f t="shared" si="8"/>
        <v>323510</v>
      </c>
      <c r="AJ12" s="161">
        <f>IFERROR(AG12/H10,0)</f>
        <v>1.73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2562780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3.01</v>
      </c>
      <c r="J13" s="3">
        <f t="shared" si="0"/>
        <v>553840</v>
      </c>
      <c r="K13" s="109">
        <v>253000</v>
      </c>
      <c r="L13" s="215">
        <f>IF(H13="","",H13/0.7)</f>
        <v>262857.1428571429</v>
      </c>
      <c r="M13" s="4"/>
      <c r="N13" s="150">
        <v>8</v>
      </c>
      <c r="O13" s="15"/>
      <c r="P13" s="16"/>
      <c r="Q13" s="17"/>
      <c r="R13" s="16"/>
      <c r="S13" s="220">
        <f>Q13*R13</f>
        <v>0</v>
      </c>
      <c r="T13" s="109"/>
      <c r="U13" s="215" t="str">
        <f>IF(Q13="","",Q13/0.7)</f>
        <v/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334370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IFERROR(VLOOKUP(AD13,'11'!$Y$8:$Z$69,2,0),0)</f>
        <v>182410</v>
      </c>
      <c r="AF13" s="158">
        <f>IFERROR(VLOOKUP(AD13,$K$51:$L$85,2,0),0)</f>
        <v>290000</v>
      </c>
      <c r="AG13" s="159">
        <f>AE13+AF13-J11</f>
        <v>138040</v>
      </c>
      <c r="AH13" s="160">
        <f t="shared" si="7"/>
        <v>0.27500000000000002</v>
      </c>
      <c r="AI13" s="158">
        <f t="shared" si="8"/>
        <v>190400</v>
      </c>
      <c r="AJ13" s="161">
        <f>IFERROR(AG13/H11,0)</f>
        <v>4.76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1.18</v>
      </c>
      <c r="J14" s="3">
        <f t="shared" si="0"/>
        <v>54280</v>
      </c>
      <c r="K14" s="109">
        <v>65000</v>
      </c>
      <c r="L14" s="215">
        <f>IF(H14="","",H14/0.7)</f>
        <v>65714.285714285725</v>
      </c>
      <c r="M14" s="4"/>
      <c r="N14" s="150">
        <v>9</v>
      </c>
      <c r="O14" s="15"/>
      <c r="P14" s="16"/>
      <c r="Q14" s="17"/>
      <c r="R14" s="12"/>
      <c r="S14" s="220">
        <f>Q14*R14</f>
        <v>0</v>
      </c>
      <c r="T14" s="109"/>
      <c r="U14" s="215" t="str">
        <f>IF(Q14="","",Q14/0.7)</f>
        <v/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62300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IFERROR(VLOOKUP(AD14,'11'!$Y$8:$Z$69,2,0),0)</f>
        <v>70000</v>
      </c>
      <c r="AF14" s="158">
        <f>IFERROR(VLOOKUP(AD14,$K$51:$L$85,2,0),0)</f>
        <v>0</v>
      </c>
      <c r="AG14" s="159">
        <f>AE14+AF14-J12</f>
        <v>7700</v>
      </c>
      <c r="AH14" s="160">
        <f t="shared" si="7"/>
        <v>0.2857142857142857</v>
      </c>
      <c r="AI14" s="158">
        <f t="shared" si="8"/>
        <v>10780</v>
      </c>
      <c r="AJ14" s="161">
        <f>IFERROR(AG14/H12,0)</f>
        <v>0.22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1011220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2</v>
      </c>
      <c r="J15" s="3">
        <f t="shared" si="0"/>
        <v>66000</v>
      </c>
      <c r="K15" s="109">
        <v>45000</v>
      </c>
      <c r="L15" s="215">
        <f>IF(H15="","",H15/0.7)</f>
        <v>47142.857142857145</v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553840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IFERROR(VLOOKUP(AD15,'11'!$Y$8:$Z$69,2,0),0)</f>
        <v>253919.99999999997</v>
      </c>
      <c r="AF15" s="158">
        <f>IFERROR(VLOOKUP(AD15,$K$51:$L$85,2,0),0)</f>
        <v>368000</v>
      </c>
      <c r="AG15" s="159">
        <f>AE15+AF15-J13</f>
        <v>68080</v>
      </c>
      <c r="AH15" s="160">
        <f t="shared" si="7"/>
        <v>0.27272727272727271</v>
      </c>
      <c r="AI15" s="158">
        <f t="shared" si="8"/>
        <v>93610</v>
      </c>
      <c r="AJ15" s="161">
        <f>IFERROR(AG15/H13,0)</f>
        <v>0.37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2.5</v>
      </c>
      <c r="J16" s="3">
        <f t="shared" si="0"/>
        <v>215000</v>
      </c>
      <c r="K16" s="109">
        <v>120000</v>
      </c>
      <c r="L16" s="215">
        <f>IF(H16="","",H16/0.7)</f>
        <v>122857.14285714287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54280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IFERROR(VLOOKUP(AD16,'11'!$Y$8:$Z$69,2,0),0)</f>
        <v>46000</v>
      </c>
      <c r="AF16" s="158">
        <f>IFERROR(VLOOKUP(AD16,$K$51:$L$85,2,0),0)</f>
        <v>92000</v>
      </c>
      <c r="AG16" s="159">
        <f>AE16+AF16-J14</f>
        <v>83720</v>
      </c>
      <c r="AH16" s="160">
        <f t="shared" si="7"/>
        <v>0.29230769230769232</v>
      </c>
      <c r="AI16" s="158">
        <f t="shared" si="8"/>
        <v>118300.00000000001</v>
      </c>
      <c r="AJ16" s="161">
        <f>IFERROR(AG16/H14,0)</f>
        <v>1.82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0.28293788472299947</v>
      </c>
      <c r="D17" s="4"/>
      <c r="E17" s="150">
        <v>12</v>
      </c>
      <c r="F17" s="11" t="s">
        <v>77</v>
      </c>
      <c r="G17" s="12" t="s">
        <v>231</v>
      </c>
      <c r="H17" s="13">
        <v>29500</v>
      </c>
      <c r="I17" s="12">
        <v>1.93</v>
      </c>
      <c r="J17" s="3">
        <f t="shared" si="0"/>
        <v>56935</v>
      </c>
      <c r="K17" s="109">
        <v>42000</v>
      </c>
      <c r="L17" s="215">
        <f>IF(H17="","",H17/0.7)</f>
        <v>42142.857142857145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66000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IFERROR(VLOOKUP(AD17,'11'!$Y$8:$Z$69,2,0),0)</f>
        <v>66000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0.26666666666666666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85</v>
      </c>
      <c r="G18" s="12" t="s">
        <v>201</v>
      </c>
      <c r="H18" s="13">
        <v>68000</v>
      </c>
      <c r="I18" s="12">
        <v>3.37</v>
      </c>
      <c r="J18" s="3">
        <f t="shared" si="0"/>
        <v>229160</v>
      </c>
      <c r="K18" s="109">
        <v>95000</v>
      </c>
      <c r="L18" s="215">
        <f>IF(H18="","",H18/0.7)</f>
        <v>97142.857142857145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215000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IFERROR(VLOOKUP(AD18,'11'!$Y$8:$Z$69,2,0),0)</f>
        <v>60199.999999999993</v>
      </c>
      <c r="AF18" s="158">
        <f>IFERROR(VLOOKUP(AD18,$K$51:$L$85,2,0),0)</f>
        <v>172000</v>
      </c>
      <c r="AG18" s="159">
        <f>AE18+AF18-J16</f>
        <v>17200</v>
      </c>
      <c r="AH18" s="160">
        <f t="shared" si="7"/>
        <v>0.28333333333333333</v>
      </c>
      <c r="AI18" s="158">
        <f t="shared" si="8"/>
        <v>24000</v>
      </c>
      <c r="AJ18" s="161">
        <f>IFERROR(AG18/H16,0)</f>
        <v>0.2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896220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냉)동태포15팩A</v>
      </c>
      <c r="Z19" s="155">
        <f t="shared" si="5"/>
        <v>56935</v>
      </c>
      <c r="AA19" s="152"/>
      <c r="AB19" s="153"/>
      <c r="AC19" s="150">
        <v>12</v>
      </c>
      <c r="AD19" s="157" t="str">
        <f t="shared" si="6"/>
        <v>냉)동태포15팩A</v>
      </c>
      <c r="AE19" s="158">
        <f>IFERROR(VLOOKUP(AD19,'11'!$Y$8:$Z$69,2,0),0)</f>
        <v>56935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0.29761904761904762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냉)자반고등어8손</v>
      </c>
      <c r="Z20" s="155">
        <f t="shared" si="5"/>
        <v>229160</v>
      </c>
      <c r="AA20" s="152"/>
      <c r="AB20" s="153"/>
      <c r="AC20" s="150">
        <v>13</v>
      </c>
      <c r="AD20" s="157" t="str">
        <f t="shared" si="6"/>
        <v>냉)자반고등어8손</v>
      </c>
      <c r="AE20" s="158">
        <f>IFERROR(VLOOKUP(AD20,'11'!$Y$8:$Z$69,2,0),0)</f>
        <v>0</v>
      </c>
      <c r="AF20" s="158">
        <f>IFERROR(VLOOKUP(AD20,$K$51:$L$85,2,0),0)</f>
        <v>340000</v>
      </c>
      <c r="AG20" s="159">
        <f>AE20+AF20-J18</f>
        <v>110840</v>
      </c>
      <c r="AH20" s="160">
        <f t="shared" si="7"/>
        <v>0.28421052631578947</v>
      </c>
      <c r="AI20" s="158">
        <f t="shared" si="8"/>
        <v>154850</v>
      </c>
      <c r="AJ20" s="161">
        <f>IFERROR(AG20/H18,0)</f>
        <v>1.63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IFERROR(VLOOKUP(AD21,'11'!$Y$8:$Z$69,2,0),0)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1208000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IFERROR(VLOOKUP(AD22,'11'!$Y$8:$Z$69,2,0),0)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2251000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IFERROR(VLOOKUP(AD23,'11'!$Y$8:$Z$69,2,0),0)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IFERROR(VLOOKUP(AD24,'11'!$Y$8:$Z$69,2,0),0)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IFERROR(VLOOKUP(AD25,'11'!$Y$8:$Z$69,2,0),0)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IFERROR(VLOOKUP(AD26,'11'!$Y$8:$Z$69,2,0),0)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8</v>
      </c>
      <c r="S27" s="220">
        <f>Q27*R27</f>
        <v>132000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IFERROR(VLOOKUP(AD27,'11'!$Y$8:$Z$69,2,0),0)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IFERROR(VLOOKUP(AD28,'11'!$Y$8:$Z$69,2,0),0)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214</v>
      </c>
      <c r="C29" s="23">
        <v>70000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IFERROR(VLOOKUP(AD29,'11'!$Y$8:$Z$69,2,0),0)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2129200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IFERROR(VLOOKUP(AD30,'11'!$Y$8:$Z$69,2,0),0)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IFERROR(VLOOKUP(AD31,'11'!$Y$8:$Z$69,2,0),0)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IFERROR(VLOOKUP(AD32,'11'!$Y$8:$Z$69,2,0),0)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IFERROR(VLOOKUP(AD33,'11'!$Y$8:$Z$69,2,0),0)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2635715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162</v>
      </c>
      <c r="R34" s="324">
        <v>-20000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IFERROR(VLOOKUP(AD34,'11'!$Y$8:$Z$69,2,0),0)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180</v>
      </c>
      <c r="P35" s="29"/>
      <c r="Q35" s="29" t="s">
        <v>163</v>
      </c>
      <c r="R35" s="298">
        <v>-15000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IFERROR(VLOOKUP(AD35,'11'!$Y$8:$Z$69,2,0),0)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115000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전복15미</v>
      </c>
      <c r="Z36" s="155">
        <f>S6</f>
        <v>251999.99999999997</v>
      </c>
      <c r="AA36" s="152"/>
      <c r="AB36" s="153"/>
      <c r="AC36" s="308" t="s">
        <v>33</v>
      </c>
      <c r="AD36" s="309"/>
      <c r="AE36" s="179">
        <f>SUM(AE8:AE35)</f>
        <v>2105845</v>
      </c>
      <c r="AF36" s="179">
        <f>SUM(AF8:AF35)</f>
        <v>1262000</v>
      </c>
      <c r="AG36" s="179">
        <f>SUM(AG8:AG35)</f>
        <v>732130</v>
      </c>
      <c r="AH36" s="180"/>
      <c r="AI36" s="179">
        <f>SUM(AI8:AI35)</f>
        <v>1016250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156</v>
      </c>
      <c r="G37" s="75" t="s">
        <v>63</v>
      </c>
      <c r="H37" s="76">
        <v>13000</v>
      </c>
      <c r="I37" s="296">
        <v>18000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전복18미</v>
      </c>
      <c r="Z37" s="155">
        <f t="shared" ref="Z37:Z59" si="11">S7</f>
        <v>225600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87</v>
      </c>
      <c r="G38" s="12"/>
      <c r="H38" s="13">
        <v>22000</v>
      </c>
      <c r="I38" s="270">
        <v>30000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제주갈치26-27</v>
      </c>
      <c r="Z38" s="155">
        <f t="shared" si="11"/>
        <v>420000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267</v>
      </c>
      <c r="G39" s="12"/>
      <c r="H39" s="13">
        <v>65000</v>
      </c>
      <c r="I39" s="270">
        <v>93000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생합</v>
      </c>
      <c r="Z39" s="155">
        <f t="shared" si="11"/>
        <v>115500</v>
      </c>
      <c r="AA39" s="152"/>
      <c r="AB39" s="153"/>
      <c r="AC39" s="156">
        <v>1</v>
      </c>
      <c r="AD39" s="157" t="str">
        <f t="shared" ref="AD39:AD62" si="12">O6&amp;P6</f>
        <v>전복15미</v>
      </c>
      <c r="AE39" s="158">
        <f>IFERROR(VLOOKUP(AD39,'11'!$Y$8:$Z$69,2,0),0)</f>
        <v>360000</v>
      </c>
      <c r="AF39" s="158">
        <f>IFERROR(VLOOKUP(AD39,$K$51:$L$85,2,0),0)</f>
        <v>0</v>
      </c>
      <c r="AG39" s="159">
        <f>AE39+AF39-S6</f>
        <v>108000.00000000003</v>
      </c>
      <c r="AH39" s="160">
        <f>IFERROR((T6-Q6)/T6,0)</f>
        <v>0.28000000000000003</v>
      </c>
      <c r="AI39" s="158">
        <f>IFERROR(AG39/(1-AH39),0)</f>
        <v>150000.00000000006</v>
      </c>
      <c r="AJ39" s="161">
        <f>IFERROR(AG39/Q6,0)</f>
        <v>0.6000000000000002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261</v>
      </c>
      <c r="G40" s="12" t="s">
        <v>126</v>
      </c>
      <c r="H40" s="13">
        <v>63000</v>
      </c>
      <c r="I40" s="270">
        <v>90000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꽃게사게</v>
      </c>
      <c r="Z40" s="155">
        <f t="shared" si="11"/>
        <v>190900.00000000003</v>
      </c>
      <c r="AA40" s="152"/>
      <c r="AB40" s="153"/>
      <c r="AC40" s="150">
        <v>2</v>
      </c>
      <c r="AD40" s="157" t="str">
        <f t="shared" si="12"/>
        <v>전복18미</v>
      </c>
      <c r="AE40" s="158">
        <f>IFERROR(VLOOKUP(AD40,'11'!$Y$8:$Z$69,2,0),0)</f>
        <v>320000</v>
      </c>
      <c r="AF40" s="158">
        <f>IFERROR(VLOOKUP(AD40,$K$51:$L$85,2,0),0)</f>
        <v>0</v>
      </c>
      <c r="AG40" s="159">
        <f>AE40+AF40-S7</f>
        <v>94400</v>
      </c>
      <c r="AH40" s="160">
        <f t="shared" ref="AH40:AH62" si="13">IFERROR((T7-Q7)/T7,0)</f>
        <v>0.23809523809523808</v>
      </c>
      <c r="AI40" s="158">
        <f t="shared" ref="AI40:AI62" si="14">IFERROR(AG40/(1-AH40),0)</f>
        <v>123900</v>
      </c>
      <c r="AJ40" s="161">
        <f>IFERROR(AG40/Q7,0)</f>
        <v>0.59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62</v>
      </c>
      <c r="G41" s="12" t="s">
        <v>239</v>
      </c>
      <c r="H41" s="13">
        <v>180000</v>
      </c>
      <c r="I41" s="270">
        <v>250000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쭈꾸미15미</v>
      </c>
      <c r="Z41" s="155">
        <f t="shared" si="11"/>
        <v>152000</v>
      </c>
      <c r="AA41" s="152"/>
      <c r="AB41" s="153"/>
      <c r="AC41" s="150">
        <v>3</v>
      </c>
      <c r="AD41" s="157" t="str">
        <f t="shared" si="12"/>
        <v>제주갈치26-27</v>
      </c>
      <c r="AE41" s="158">
        <f>IFERROR(VLOOKUP(AD41,'11'!$Y$8:$Z$69,2,0),0)</f>
        <v>0</v>
      </c>
      <c r="AF41" s="158">
        <f>IFERROR(VLOOKUP(AD41,$K$51:$L$85,2,0),0)</f>
        <v>600000</v>
      </c>
      <c r="AG41" s="159">
        <f>AE41+AF41-S8</f>
        <v>180000</v>
      </c>
      <c r="AH41" s="160">
        <f t="shared" si="13"/>
        <v>0.27884615384615385</v>
      </c>
      <c r="AI41" s="158">
        <f t="shared" si="14"/>
        <v>249600</v>
      </c>
      <c r="AJ41" s="161">
        <f>IFERROR(AG41/Q8,0)</f>
        <v>1.2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62</v>
      </c>
      <c r="G42" s="12" t="s">
        <v>67</v>
      </c>
      <c r="H42" s="13">
        <v>160000</v>
      </c>
      <c r="I42" s="270">
        <v>210000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낙지10미</v>
      </c>
      <c r="Z42" s="155">
        <f t="shared" si="11"/>
        <v>137200</v>
      </c>
      <c r="AA42" s="152"/>
      <c r="AB42" s="153"/>
      <c r="AC42" s="150">
        <v>4</v>
      </c>
      <c r="AD42" s="157" t="str">
        <f t="shared" si="12"/>
        <v>생합</v>
      </c>
      <c r="AE42" s="158">
        <f>IFERROR(VLOOKUP(AD42,'11'!$Y$8:$Z$69,2,0),0)</f>
        <v>254999.99999999997</v>
      </c>
      <c r="AF42" s="158">
        <f>IFERROR(VLOOKUP(AD42,$K$51:$L$85,2,0),0)</f>
        <v>0</v>
      </c>
      <c r="AG42" s="159">
        <f>AE42+AF42-S9</f>
        <v>139499.99999999997</v>
      </c>
      <c r="AH42" s="160">
        <f t="shared" si="13"/>
        <v>0.2857142857142857</v>
      </c>
      <c r="AI42" s="158">
        <f t="shared" si="14"/>
        <v>195299.99999999994</v>
      </c>
      <c r="AJ42" s="161">
        <f>IFERROR(AG42/Q9,0)</f>
        <v>2.7899999999999996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180</v>
      </c>
      <c r="G43" s="12"/>
      <c r="H43" s="13">
        <v>75000</v>
      </c>
      <c r="I43" s="270">
        <v>101000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/>
      </c>
      <c r="Z43" s="155">
        <f t="shared" si="11"/>
        <v>0</v>
      </c>
      <c r="AA43" s="152"/>
      <c r="AB43" s="153"/>
      <c r="AC43" s="150">
        <v>5</v>
      </c>
      <c r="AD43" s="157" t="str">
        <f t="shared" si="12"/>
        <v>꽃게사게</v>
      </c>
      <c r="AE43" s="158">
        <f>IFERROR(VLOOKUP(AD43,'11'!$Y$8:$Z$69,2,0),0)</f>
        <v>116150</v>
      </c>
      <c r="AF43" s="158">
        <f>IFERROR(VLOOKUP(AD43,$K$51:$L$85,2,0),0)</f>
        <v>448500</v>
      </c>
      <c r="AG43" s="159">
        <f>AE43+AF43-S10</f>
        <v>373750</v>
      </c>
      <c r="AH43" s="160">
        <f t="shared" si="13"/>
        <v>0.28125</v>
      </c>
      <c r="AI43" s="158">
        <f t="shared" si="14"/>
        <v>520000</v>
      </c>
      <c r="AJ43" s="161">
        <f>IFERROR(AG43/Q10,0)</f>
        <v>32.5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/>
      </c>
      <c r="Z44" s="155">
        <f t="shared" si="11"/>
        <v>0</v>
      </c>
      <c r="AA44" s="152"/>
      <c r="AB44" s="153"/>
      <c r="AC44" s="150">
        <v>6</v>
      </c>
      <c r="AD44" s="157" t="str">
        <f t="shared" si="12"/>
        <v>쭈꾸미15미</v>
      </c>
      <c r="AE44" s="158">
        <f>IFERROR(VLOOKUP(AD44,'11'!$Y$8:$Z$69,2,0),0)</f>
        <v>0</v>
      </c>
      <c r="AF44" s="158">
        <f>IFERROR(VLOOKUP(AD44,$K$51:$L$85,2,0),0)</f>
        <v>300000</v>
      </c>
      <c r="AG44" s="159">
        <f>AE44+AF44-S11</f>
        <v>148000</v>
      </c>
      <c r="AH44" s="160">
        <f t="shared" si="13"/>
        <v>0.2857142857142857</v>
      </c>
      <c r="AI44" s="158">
        <f t="shared" si="14"/>
        <v>207200</v>
      </c>
      <c r="AJ44" s="161">
        <f>IFERROR(AG44/Q11,0)</f>
        <v>7.4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>낙지10미</v>
      </c>
      <c r="AE45" s="158">
        <f>IFERROR(VLOOKUP(AD45,'11'!$Y$8:$Z$69,2,0),0)</f>
        <v>0</v>
      </c>
      <c r="AF45" s="158">
        <f>IFERROR(VLOOKUP(AD45,$K$51:$L$85,2,0),0)</f>
        <v>280000</v>
      </c>
      <c r="AG45" s="159">
        <f>AE45+AF45-S12</f>
        <v>142800</v>
      </c>
      <c r="AH45" s="160">
        <f t="shared" si="13"/>
        <v>0.28205128205128205</v>
      </c>
      <c r="AI45" s="158">
        <f t="shared" si="14"/>
        <v>198900</v>
      </c>
      <c r="AJ45" s="161">
        <f>IFERROR(AG45/Q12,0)</f>
        <v>5.0999999999999996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/>
      </c>
      <c r="AE46" s="158">
        <f>IFERROR(VLOOKUP(AD46,'11'!$Y$8:$Z$69,2,0),0)</f>
        <v>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/>
      </c>
      <c r="AE47" s="158">
        <f>IFERROR(VLOOKUP(AD47,'11'!$Y$8:$Z$69,2,0),0)</f>
        <v>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IFERROR(VLOOKUP(AD48,'11'!$Y$8:$Z$69,2,0),0)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IFERROR(VLOOKUP(AD49,'11'!$Y$8:$Z$69,2,0),0)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IFERROR(VLOOKUP(AD50,'11'!$Y$8:$Z$69,2,0),0)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173</v>
      </c>
      <c r="G51" s="242">
        <v>10</v>
      </c>
      <c r="H51" s="243">
        <v>29000</v>
      </c>
      <c r="I51" s="292">
        <v>290000</v>
      </c>
      <c r="J51" s="293"/>
      <c r="K51" s="235" t="str">
        <f>SUBSTITUTE(SUBSTITUTE(SUBSTITUTE(F51,"[",""),"]","")," ","")</f>
        <v>냉)참조기40-42</v>
      </c>
      <c r="L51" s="246">
        <f>I51</f>
        <v>290000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IFERROR(VLOOKUP(AD51,'11'!$Y$8:$Z$69,2,0),0)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203</v>
      </c>
      <c r="G52" s="244">
        <v>5</v>
      </c>
      <c r="H52" s="243">
        <v>68000</v>
      </c>
      <c r="I52" s="294">
        <v>340000</v>
      </c>
      <c r="J52" s="295"/>
      <c r="K52" s="236" t="str">
        <f t="shared" ref="K52:K85" si="17">SUBSTITUTE(SUBSTITUTE(SUBSTITUTE(F52,"[",""),"]","")," ","")</f>
        <v>냉)자반고등어8손</v>
      </c>
      <c r="L52" s="247">
        <f>I52</f>
        <v>340000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IFERROR(VLOOKUP(AD52,'11'!$Y$8:$Z$69,2,0),0)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187</v>
      </c>
      <c r="G53" s="244">
        <v>2</v>
      </c>
      <c r="H53" s="243">
        <v>184000</v>
      </c>
      <c r="I53" s="294">
        <v>368000</v>
      </c>
      <c r="J53" s="295"/>
      <c r="K53" s="236" t="str">
        <f t="shared" si="17"/>
        <v>냉)흰다리새우20-30</v>
      </c>
      <c r="L53" s="247">
        <f t="shared" ref="L53:L85" si="18">I53</f>
        <v>368000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IFERROR(VLOOKUP(AD53,'11'!$Y$8:$Z$69,2,0),0)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176</v>
      </c>
      <c r="G54" s="244">
        <v>2</v>
      </c>
      <c r="H54" s="243">
        <v>86000</v>
      </c>
      <c r="I54" s="294">
        <v>172000</v>
      </c>
      <c r="J54" s="295"/>
      <c r="K54" s="236" t="str">
        <f t="shared" si="17"/>
        <v>냉)임연수2L</v>
      </c>
      <c r="L54" s="247">
        <f t="shared" si="18"/>
        <v>172000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IFERROR(VLOOKUP(AD54,'11'!$Y$8:$Z$69,2,0),0)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103</v>
      </c>
      <c r="G55" s="244">
        <v>2</v>
      </c>
      <c r="H55" s="243">
        <v>46000</v>
      </c>
      <c r="I55" s="294">
        <v>92000</v>
      </c>
      <c r="J55" s="295"/>
      <c r="K55" s="236" t="str">
        <f t="shared" si="17"/>
        <v>냉)꽁치</v>
      </c>
      <c r="L55" s="247">
        <f t="shared" si="18"/>
        <v>92000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IFERROR(VLOOKUP(AD55,'11'!$Y$8:$Z$69,2,0),0)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245</v>
      </c>
      <c r="G56" s="244">
        <v>4</v>
      </c>
      <c r="H56" s="243">
        <v>13000</v>
      </c>
      <c r="I56" s="294">
        <v>52000</v>
      </c>
      <c r="J56" s="295"/>
      <c r="K56" s="236" t="str">
        <f t="shared" si="17"/>
        <v>간재미10미</v>
      </c>
      <c r="L56" s="247">
        <f t="shared" si="18"/>
        <v>52000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IFERROR(VLOOKUP(AD56,'11'!$Y$8:$Z$69,2,0),0)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87</v>
      </c>
      <c r="G57" s="244">
        <v>1</v>
      </c>
      <c r="H57" s="243">
        <v>22000</v>
      </c>
      <c r="I57" s="294">
        <v>22000</v>
      </c>
      <c r="J57" s="295"/>
      <c r="K57" s="236" t="str">
        <f t="shared" si="17"/>
        <v>도미</v>
      </c>
      <c r="L57" s="247">
        <f t="shared" si="18"/>
        <v>22000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132000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IFERROR(VLOOKUP(AD57,'11'!$Y$8:$Z$69,2,0),0)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268</v>
      </c>
      <c r="G58" s="244">
        <v>4</v>
      </c>
      <c r="H58" s="243">
        <v>150000</v>
      </c>
      <c r="I58" s="294">
        <v>600000</v>
      </c>
      <c r="J58" s="295"/>
      <c r="K58" s="236" t="str">
        <f t="shared" si="17"/>
        <v>제주갈치26-27</v>
      </c>
      <c r="L58" s="247">
        <f t="shared" si="18"/>
        <v>600000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IFERROR(VLOOKUP(AD58,'11'!$Y$8:$Z$69,2,0),0)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267</v>
      </c>
      <c r="G59" s="231">
        <v>3</v>
      </c>
      <c r="H59" s="250">
        <v>65000</v>
      </c>
      <c r="I59" s="265">
        <v>195000</v>
      </c>
      <c r="J59" s="260"/>
      <c r="K59" s="236" t="str">
        <f t="shared" si="17"/>
        <v>전갱이</v>
      </c>
      <c r="L59" s="247">
        <f t="shared" si="18"/>
        <v>195000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IFERROR(VLOOKUP(AD59,'11'!$Y$8:$Z$69,2,0),0)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263</v>
      </c>
      <c r="G60" s="231">
        <v>2</v>
      </c>
      <c r="H60" s="250">
        <v>63000</v>
      </c>
      <c r="I60" s="265">
        <v>126000</v>
      </c>
      <c r="J60" s="260"/>
      <c r="K60" s="236" t="str">
        <f t="shared" si="17"/>
        <v>냉)삼치15미</v>
      </c>
      <c r="L60" s="247">
        <f t="shared" si="18"/>
        <v>126000</v>
      </c>
      <c r="V60" s="4"/>
      <c r="W60" s="151"/>
      <c r="X60" s="152">
        <v>1</v>
      </c>
      <c r="Y60" s="152" t="str">
        <f t="shared" ref="Y60:Y69" si="19">F37&amp;G37</f>
        <v>간재미10미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IFERROR(VLOOKUP(AD60,'11'!$Y$8:$Z$69,2,0),0)</f>
        <v>132000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269</v>
      </c>
      <c r="G61" s="231">
        <v>15</v>
      </c>
      <c r="H61" s="250">
        <v>20000</v>
      </c>
      <c r="I61" s="265">
        <v>300000</v>
      </c>
      <c r="J61" s="260"/>
      <c r="K61" s="236" t="str">
        <f t="shared" si="17"/>
        <v>쭈꾸미15미</v>
      </c>
      <c r="L61" s="247">
        <f t="shared" si="18"/>
        <v>300000</v>
      </c>
      <c r="V61" s="4"/>
      <c r="W61" s="151"/>
      <c r="X61" s="152">
        <v>2</v>
      </c>
      <c r="Y61" s="152" t="str">
        <f t="shared" si="19"/>
        <v>도미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IFERROR(VLOOKUP(AD61,'11'!$Y$8:$Z$69,2,0),0)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270</v>
      </c>
      <c r="G62" s="231">
        <v>10</v>
      </c>
      <c r="H62" s="250">
        <v>28000</v>
      </c>
      <c r="I62" s="265">
        <v>280000</v>
      </c>
      <c r="J62" s="260"/>
      <c r="K62" s="236" t="str">
        <f t="shared" si="17"/>
        <v>낙지10미</v>
      </c>
      <c r="L62" s="247">
        <f t="shared" si="18"/>
        <v>280000</v>
      </c>
      <c r="V62" s="4"/>
      <c r="W62" s="151"/>
      <c r="X62" s="152">
        <v>3</v>
      </c>
      <c r="Y62" s="152" t="str">
        <f t="shared" si="19"/>
        <v>전갱이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IFERROR(VLOOKUP(AD62,'11'!$Y$8:$Z$69,2,0),0)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 t="s">
        <v>172</v>
      </c>
      <c r="G63" s="231">
        <v>39</v>
      </c>
      <c r="H63" s="250">
        <v>11500</v>
      </c>
      <c r="I63" s="265">
        <v>448500</v>
      </c>
      <c r="J63" s="260"/>
      <c r="K63" s="236" t="str">
        <f t="shared" si="17"/>
        <v>꽃게사게</v>
      </c>
      <c r="L63" s="247">
        <f t="shared" si="18"/>
        <v>448500</v>
      </c>
      <c r="V63" s="4"/>
      <c r="W63" s="151"/>
      <c r="X63" s="152">
        <v>4</v>
      </c>
      <c r="Y63" s="152" t="str">
        <f t="shared" si="19"/>
        <v>냉)삼치15미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1687150</v>
      </c>
      <c r="AF63" s="197">
        <f>SUM(AF39:AF62)</f>
        <v>1628500</v>
      </c>
      <c r="AG63" s="197">
        <f>SUM(AG39:AG62)</f>
        <v>1186450</v>
      </c>
      <c r="AH63" s="198"/>
      <c r="AI63" s="197">
        <f>SUM(AI39:AI62)</f>
        <v>1644900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전복14미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전복20미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황석어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간재미10미</v>
      </c>
      <c r="AE66" s="158">
        <f>IFERROR(VLOOKUP(AD66,'11'!$Y$8:$Z$69,2,0),0)</f>
        <v>0</v>
      </c>
      <c r="AF66" s="158">
        <f>IFERROR(VLOOKUP(AD66,$K$51:$L$85,2,0),0)</f>
        <v>52000</v>
      </c>
      <c r="AG66" s="159">
        <f>AE66+AF66</f>
        <v>52000</v>
      </c>
      <c r="AH66" s="160">
        <f>IFERROR((I37-H37)/I37,0)</f>
        <v>0.27777777777777779</v>
      </c>
      <c r="AI66" s="158">
        <f>IFERROR(AG66/(1-AH66),0)</f>
        <v>72000</v>
      </c>
      <c r="AJ66" s="161">
        <f>IFERROR(AG66/H37,0)</f>
        <v>4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도미</v>
      </c>
      <c r="AE67" s="158">
        <f>IFERROR(VLOOKUP(AD67,'11'!$Y$8:$Z$69,2,0),0)</f>
        <v>0</v>
      </c>
      <c r="AF67" s="158">
        <f>IFERROR(VLOOKUP(AD67,$K$51:$L$85,2,0),0)</f>
        <v>22000</v>
      </c>
      <c r="AG67" s="159">
        <f t="shared" ref="AG67:AG75" si="21">AE67+AF67</f>
        <v>22000</v>
      </c>
      <c r="AH67" s="160">
        <f t="shared" ref="AH67:AH75" si="22">IFERROR((I38-H38)/I38,0)</f>
        <v>0.26666666666666666</v>
      </c>
      <c r="AI67" s="158">
        <f t="shared" ref="AI67:AI75" si="23">IFERROR(AG67/(1-AH67),0)</f>
        <v>29999.999999999996</v>
      </c>
      <c r="AJ67" s="161">
        <f>IFERROR(AG67/H38,0)</f>
        <v>1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전갱이</v>
      </c>
      <c r="AE68" s="158">
        <f>IFERROR(VLOOKUP(AD68,'11'!$Y$8:$Z$69,2,0),0)</f>
        <v>0</v>
      </c>
      <c r="AF68" s="158">
        <f>IFERROR(VLOOKUP(AD68,$K$51:$L$85,2,0),0)</f>
        <v>195000</v>
      </c>
      <c r="AG68" s="159">
        <f t="shared" si="21"/>
        <v>195000</v>
      </c>
      <c r="AH68" s="160">
        <f t="shared" si="22"/>
        <v>0.30107526881720431</v>
      </c>
      <c r="AI68" s="158">
        <f t="shared" si="23"/>
        <v>279000</v>
      </c>
      <c r="AJ68" s="161">
        <f>IFERROR(AG68/H39,0)</f>
        <v>3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냉)삼치15미</v>
      </c>
      <c r="AE69" s="158">
        <f>IFERROR(VLOOKUP(AD69,'11'!$Y$8:$Z$69,2,0),0)</f>
        <v>0</v>
      </c>
      <c r="AF69" s="158">
        <f>IFERROR(VLOOKUP(AD69,$K$51:$L$85,2,0),0)</f>
        <v>126000</v>
      </c>
      <c r="AG69" s="159">
        <f t="shared" si="21"/>
        <v>126000</v>
      </c>
      <c r="AH69" s="160">
        <f t="shared" si="22"/>
        <v>0.3</v>
      </c>
      <c r="AI69" s="158">
        <f t="shared" si="23"/>
        <v>180000</v>
      </c>
      <c r="AJ69" s="161">
        <f>IFERROR(AG69/H40,0)</f>
        <v>2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전복14미</v>
      </c>
      <c r="AE70" s="158">
        <f>IFERROR(VLOOKUP(AD70,'11'!$Y$8:$Z$69,2,0),0)</f>
        <v>75600</v>
      </c>
      <c r="AF70" s="158">
        <f>IFERROR(VLOOKUP(AD70,$K$51:$L$85,2,0),0)</f>
        <v>0</v>
      </c>
      <c r="AG70" s="159">
        <f t="shared" si="21"/>
        <v>75600</v>
      </c>
      <c r="AH70" s="160">
        <f t="shared" si="22"/>
        <v>0.28000000000000003</v>
      </c>
      <c r="AI70" s="158">
        <f t="shared" si="23"/>
        <v>105000</v>
      </c>
      <c r="AJ70" s="161">
        <f>IFERROR(AG70/H41,0)</f>
        <v>0.42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전복20미</v>
      </c>
      <c r="AE71" s="158">
        <f>IFERROR(VLOOKUP(AD71,'11'!$Y$8:$Z$69,2,0),0)</f>
        <v>41600</v>
      </c>
      <c r="AF71" s="158">
        <f>IFERROR(VLOOKUP(AD71,$K$51:$L$85,2,0),0)</f>
        <v>0</v>
      </c>
      <c r="AG71" s="159">
        <f t="shared" si="21"/>
        <v>41600</v>
      </c>
      <c r="AH71" s="160">
        <f t="shared" si="22"/>
        <v>0.23809523809523808</v>
      </c>
      <c r="AI71" s="158">
        <f t="shared" si="23"/>
        <v>54600</v>
      </c>
      <c r="AJ71" s="161">
        <f>IFERROR(AG71/H42,0)</f>
        <v>0.26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황석어</v>
      </c>
      <c r="AE72" s="158">
        <f>IFERROR(VLOOKUP(AD72,'11'!$Y$8:$Z$69,2,0),0)</f>
        <v>132000</v>
      </c>
      <c r="AF72" s="158">
        <f>IFERROR(VLOOKUP(AD72,$K$51:$L$85,2,0),0)</f>
        <v>0</v>
      </c>
      <c r="AG72" s="159">
        <f t="shared" si="21"/>
        <v>132000</v>
      </c>
      <c r="AH72" s="160">
        <f t="shared" si="22"/>
        <v>0.25742574257425743</v>
      </c>
      <c r="AI72" s="158">
        <f t="shared" si="23"/>
        <v>177760</v>
      </c>
      <c r="AJ72" s="161">
        <f>IFERROR(AG72/H43,0)</f>
        <v>1.76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IFERROR(VLOOKUP(AD73,'11'!$Y$8:$Z$69,2,0),0)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IFERROR(VLOOKUP(AD74,'11'!$Y$8:$Z$69,2,0),0)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IFERROR(VLOOKUP(AD75,'11'!$Y$8:$Z$69,2,0),0)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249200</v>
      </c>
      <c r="AF76" s="197">
        <f>SUM(AF66:AF75)</f>
        <v>395000</v>
      </c>
      <c r="AG76" s="197">
        <f>SUM(AG66:AG75)</f>
        <v>644200</v>
      </c>
      <c r="AH76" s="198"/>
      <c r="AI76" s="197">
        <f>SUM(AI66:AI75)</f>
        <v>898360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3285500</v>
      </c>
      <c r="J86" s="264"/>
      <c r="K86" s="240"/>
      <c r="L86" s="249">
        <f>SUM(L51:L85)</f>
        <v>3285500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259" priority="10"/>
  </conditionalFormatting>
  <conditionalFormatting sqref="AE77:AF77">
    <cfRule type="cellIs" dxfId="258" priority="7" operator="lessThan">
      <formula>0</formula>
    </cfRule>
  </conditionalFormatting>
  <conditionalFormatting sqref="AG8:AG35 AG39:AG62 AG66:AG75">
    <cfRule type="cellIs" dxfId="257" priority="8" operator="lessThan">
      <formula>0</formula>
    </cfRule>
  </conditionalFormatting>
  <conditionalFormatting sqref="AH8:AH35">
    <cfRule type="cellIs" dxfId="256" priority="17" operator="equal">
      <formula>0</formula>
    </cfRule>
    <cfRule type="cellIs" dxfId="255" priority="18" operator="greaterThan">
      <formula>0.35</formula>
    </cfRule>
    <cfRule type="cellIs" dxfId="254" priority="19" operator="lessThan">
      <formula>0.25</formula>
    </cfRule>
  </conditionalFormatting>
  <conditionalFormatting sqref="AH39:AH62">
    <cfRule type="cellIs" dxfId="253" priority="14" operator="equal">
      <formula>0</formula>
    </cfRule>
    <cfRule type="cellIs" dxfId="252" priority="15" operator="greaterThan">
      <formula>0.35</formula>
    </cfRule>
    <cfRule type="cellIs" dxfId="251" priority="16" operator="lessThan">
      <formula>0.25</formula>
    </cfRule>
  </conditionalFormatting>
  <conditionalFormatting sqref="AH66:AH75">
    <cfRule type="cellIs" dxfId="250" priority="11" operator="equal">
      <formula>0</formula>
    </cfRule>
    <cfRule type="cellIs" dxfId="249" priority="12" operator="greaterThan">
      <formula>0.35</formula>
    </cfRule>
    <cfRule type="cellIs" dxfId="248" priority="13" operator="lessThan">
      <formula>0.25</formula>
    </cfRule>
  </conditionalFormatting>
  <conditionalFormatting sqref="AH4:AI5">
    <cfRule type="cellIs" dxfId="247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945A5153-7E52-4F01-9F92-3B5A042AE9E5}">
          <x14:formula1>
            <xm:f>근무표!$AK$5:$AK$20</xm:f>
          </x14:formula1>
          <xm:sqref>B41:C46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E424-CE5A-48A2-A5A3-95EA4B204CC9}">
  <sheetPr>
    <pageSetUpPr fitToPage="1"/>
  </sheetPr>
  <dimension ref="A1:AV116"/>
  <sheetViews>
    <sheetView showGridLines="0" zoomScaleNormal="100" workbookViewId="0">
      <pane xSplit="3" topLeftCell="D11" activePane="topRight" state="frozen"/>
      <selection pane="topRight" activeCell="T27" sqref="T27:T29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271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3422570</v>
      </c>
      <c r="AF4" s="340"/>
      <c r="AG4" s="134" t="s">
        <v>43</v>
      </c>
      <c r="AH4" s="341">
        <f>C5-AE4-(SUM(R34:S38))</f>
        <v>64430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3437000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0.27984526247819619</v>
      </c>
      <c r="AF5" s="335"/>
      <c r="AG5" s="141" t="s">
        <v>43</v>
      </c>
      <c r="AH5" s="336">
        <f>IFERROR(C17-AE5-((SUM(R34:S38))/C5),0)</f>
        <v>1.7571088991108423E-2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241</v>
      </c>
      <c r="H6" s="7">
        <v>194000</v>
      </c>
      <c r="I6" s="6">
        <v>1.51</v>
      </c>
      <c r="J6" s="2">
        <f t="shared" ref="J6:J33" si="0">H6*I6</f>
        <v>292940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126</v>
      </c>
      <c r="Q6" s="10">
        <v>180000</v>
      </c>
      <c r="R6" s="9">
        <v>0.67</v>
      </c>
      <c r="S6" s="214">
        <f>Q6*R6</f>
        <v>120600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2851000</v>
      </c>
      <c r="D7" s="4"/>
      <c r="E7" s="150">
        <v>2</v>
      </c>
      <c r="F7" s="11" t="s">
        <v>60</v>
      </c>
      <c r="G7" s="12" t="s">
        <v>213</v>
      </c>
      <c r="H7" s="13">
        <v>200000</v>
      </c>
      <c r="I7" s="12">
        <v>1.57</v>
      </c>
      <c r="J7" s="3">
        <f t="shared" si="0"/>
        <v>314000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252</v>
      </c>
      <c r="Q7" s="17">
        <v>160000</v>
      </c>
      <c r="R7" s="16">
        <v>0.46</v>
      </c>
      <c r="S7" s="219">
        <f>Q7*R7</f>
        <v>73600</v>
      </c>
      <c r="T7" s="113">
        <v>210000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1.52</v>
      </c>
      <c r="J8" s="3">
        <f t="shared" si="0"/>
        <v>45600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83</v>
      </c>
      <c r="P8" s="16" t="s">
        <v>266</v>
      </c>
      <c r="Q8" s="17">
        <v>150000</v>
      </c>
      <c r="R8" s="16">
        <v>1.5</v>
      </c>
      <c r="S8" s="219">
        <f>Q8*R8</f>
        <v>225000</v>
      </c>
      <c r="T8" s="114">
        <v>208000</v>
      </c>
      <c r="U8" s="215">
        <f>IF(Q8="","",Q8/0.7)</f>
        <v>214285.71428571429</v>
      </c>
      <c r="V8" s="127"/>
      <c r="W8" s="151"/>
      <c r="X8" s="152">
        <v>1</v>
      </c>
      <c r="Y8" s="152" t="str">
        <f t="shared" ref="Y8:Y35" si="4">F6&amp;G6</f>
        <v>냉)포크오징어M2A</v>
      </c>
      <c r="Z8" s="155">
        <f t="shared" ref="Z8:Z35" si="5">J6</f>
        <v>292940</v>
      </c>
      <c r="AA8" s="152"/>
      <c r="AB8" s="153"/>
      <c r="AC8" s="156">
        <v>1</v>
      </c>
      <c r="AD8" s="157" t="str">
        <f t="shared" ref="AD8:AD35" si="6">F6&amp;G6</f>
        <v>냉)포크오징어M2A</v>
      </c>
      <c r="AE8" s="158">
        <f>IFERROR(VLOOKUP(AD8,'12'!$Y$8:$Z$69,2,0),0)</f>
        <v>292940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0.23921568627450981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'12'!C11</f>
        <v>4764915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3.83</v>
      </c>
      <c r="J9" s="3">
        <f t="shared" si="0"/>
        <v>183840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90</v>
      </c>
      <c r="P9" s="16" t="s">
        <v>159</v>
      </c>
      <c r="Q9" s="17">
        <v>11500</v>
      </c>
      <c r="R9" s="16">
        <v>20</v>
      </c>
      <c r="S9" s="219">
        <f>Q9*R9</f>
        <v>230000</v>
      </c>
      <c r="T9" s="115">
        <v>16000</v>
      </c>
      <c r="U9" s="215">
        <f>IF(Q9="","",Q9/0.7)</f>
        <v>16428.571428571431</v>
      </c>
      <c r="V9" s="127"/>
      <c r="W9" s="151"/>
      <c r="X9" s="152">
        <v>2</v>
      </c>
      <c r="Y9" s="152" t="str">
        <f t="shared" si="4"/>
        <v>냉)포크오징어MA</v>
      </c>
      <c r="Z9" s="155">
        <f t="shared" si="5"/>
        <v>314000</v>
      </c>
      <c r="AA9" s="152"/>
      <c r="AB9" s="153"/>
      <c r="AC9" s="150">
        <v>2</v>
      </c>
      <c r="AD9" s="157" t="str">
        <f t="shared" si="6"/>
        <v>냉)포크오징어MA</v>
      </c>
      <c r="AE9" s="158">
        <f>IFERROR(VLOOKUP(AD9,'12'!$Y$8:$Z$69,2,0),0)</f>
        <v>370000</v>
      </c>
      <c r="AF9" s="158">
        <f>IFERROR(VLOOKUP(AD9,$K$51:$L$85,2,0),0)</f>
        <v>0</v>
      </c>
      <c r="AG9" s="159">
        <f>AE9+AF9-J7</f>
        <v>56000</v>
      </c>
      <c r="AH9" s="160">
        <f t="shared" si="7"/>
        <v>0.2857142857142857</v>
      </c>
      <c r="AI9" s="158">
        <f t="shared" ref="AI9:AI35" si="8">IFERROR(AG9/(1-AH9),0)</f>
        <v>78400</v>
      </c>
      <c r="AJ9" s="161">
        <f>IFERROR(AG9/H7,0)</f>
        <v>0.28000000000000003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3.27</v>
      </c>
      <c r="J10" s="3">
        <f t="shared" si="0"/>
        <v>441450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158</v>
      </c>
      <c r="P10" s="16" t="s">
        <v>126</v>
      </c>
      <c r="Q10" s="17">
        <v>20000</v>
      </c>
      <c r="R10" s="16">
        <v>1.75</v>
      </c>
      <c r="S10" s="220">
        <f>Q10*R10</f>
        <v>35000</v>
      </c>
      <c r="T10" s="117">
        <v>28000</v>
      </c>
      <c r="U10" s="215">
        <f>IF(Q10="","",Q10/0.7)</f>
        <v>28571.428571428572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45600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IFERROR(VLOOKUP(AD10,'12'!$Y$8:$Z$69,2,0),0)</f>
        <v>45600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5151135</v>
      </c>
      <c r="D11" s="4"/>
      <c r="E11" s="150">
        <v>6</v>
      </c>
      <c r="F11" s="11" t="s">
        <v>88</v>
      </c>
      <c r="G11" s="12" t="s">
        <v>89</v>
      </c>
      <c r="H11" s="13">
        <v>29000</v>
      </c>
      <c r="I11" s="12">
        <v>6.29</v>
      </c>
      <c r="J11" s="3">
        <f t="shared" si="0"/>
        <v>182410</v>
      </c>
      <c r="K11" s="109">
        <v>40000</v>
      </c>
      <c r="L11" s="215">
        <f>IF(H11="","",H11/0.7)</f>
        <v>41428.571428571435</v>
      </c>
      <c r="M11" s="4"/>
      <c r="N11" s="150">
        <v>6</v>
      </c>
      <c r="O11" s="15" t="s">
        <v>98</v>
      </c>
      <c r="P11" s="16" t="s">
        <v>63</v>
      </c>
      <c r="Q11" s="17">
        <v>28000</v>
      </c>
      <c r="R11" s="16">
        <v>1.51</v>
      </c>
      <c r="S11" s="220">
        <f>Q11*R11</f>
        <v>42280</v>
      </c>
      <c r="T11" s="109">
        <v>39000</v>
      </c>
      <c r="U11" s="215">
        <f>IF(Q11="","",Q11/0.7)</f>
        <v>40000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183840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IFERROR(VLOOKUP(AD11,'12'!$Y$8:$Z$69,2,0),0)</f>
        <v>183840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0.31428571428571428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1.78</v>
      </c>
      <c r="J12" s="3">
        <f t="shared" si="0"/>
        <v>62300</v>
      </c>
      <c r="K12" s="109">
        <v>49000</v>
      </c>
      <c r="L12" s="215">
        <f>IF(H12="","",H12/0.7)</f>
        <v>50000</v>
      </c>
      <c r="M12" s="4"/>
      <c r="N12" s="150">
        <v>7</v>
      </c>
      <c r="O12" s="15" t="s">
        <v>209</v>
      </c>
      <c r="P12" s="16" t="s">
        <v>240</v>
      </c>
      <c r="Q12" s="17">
        <v>100000</v>
      </c>
      <c r="R12" s="12">
        <v>0.45</v>
      </c>
      <c r="S12" s="220">
        <f>Q12*R12</f>
        <v>45000</v>
      </c>
      <c r="T12" s="109">
        <v>140000</v>
      </c>
      <c r="U12" s="215">
        <f>IF(Q12="","",Q12/0.7)</f>
        <v>142857.14285714287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441450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IFERROR(VLOOKUP(AD12,'12'!$Y$8:$Z$69,2,0),0)</f>
        <v>171450</v>
      </c>
      <c r="AF12" s="158">
        <f>IFERROR(VLOOKUP(AD12,$K$51:$L$85,2,0),0)</f>
        <v>405000</v>
      </c>
      <c r="AG12" s="159">
        <f>AE12+AF12-J10</f>
        <v>135000</v>
      </c>
      <c r="AH12" s="160">
        <f t="shared" si="7"/>
        <v>0.27807486631016043</v>
      </c>
      <c r="AI12" s="158">
        <f t="shared" si="8"/>
        <v>187000</v>
      </c>
      <c r="AJ12" s="161">
        <f>IFERROR(AG12/H10,0)</f>
        <v>1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2464780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2.6</v>
      </c>
      <c r="J13" s="3">
        <f t="shared" si="0"/>
        <v>478400</v>
      </c>
      <c r="K13" s="109">
        <v>253000</v>
      </c>
      <c r="L13" s="215">
        <f>IF(H13="","",H13/0.7)</f>
        <v>262857.1428571429</v>
      </c>
      <c r="M13" s="4"/>
      <c r="N13" s="150">
        <v>8</v>
      </c>
      <c r="O13" s="15" t="s">
        <v>83</v>
      </c>
      <c r="P13" s="16" t="s">
        <v>228</v>
      </c>
      <c r="Q13" s="17">
        <v>190000</v>
      </c>
      <c r="R13" s="16">
        <v>3</v>
      </c>
      <c r="S13" s="220">
        <f>Q13*R13</f>
        <v>570000</v>
      </c>
      <c r="T13" s="109">
        <v>270000</v>
      </c>
      <c r="U13" s="215">
        <f>IF(Q13="","",Q13/0.7)</f>
        <v>271428.57142857142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182410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IFERROR(VLOOKUP(AD13,'12'!$Y$8:$Z$69,2,0),0)</f>
        <v>334370</v>
      </c>
      <c r="AF13" s="158">
        <f>IFERROR(VLOOKUP(AD13,$K$51:$L$85,2,0),0)</f>
        <v>0</v>
      </c>
      <c r="AG13" s="159">
        <f>AE13+AF13-J11</f>
        <v>151960</v>
      </c>
      <c r="AH13" s="160">
        <f t="shared" si="7"/>
        <v>0.27500000000000002</v>
      </c>
      <c r="AI13" s="158">
        <f t="shared" si="8"/>
        <v>209600</v>
      </c>
      <c r="AJ13" s="161">
        <f>IFERROR(AG13/H11,0)</f>
        <v>5.24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1.72</v>
      </c>
      <c r="J14" s="3">
        <f t="shared" si="0"/>
        <v>79120</v>
      </c>
      <c r="K14" s="109">
        <v>65000</v>
      </c>
      <c r="L14" s="215">
        <f>IF(H14="","",H14/0.7)</f>
        <v>65714.285714285725</v>
      </c>
      <c r="M14" s="4"/>
      <c r="N14" s="150">
        <v>9</v>
      </c>
      <c r="O14" s="15" t="s">
        <v>158</v>
      </c>
      <c r="P14" s="16" t="s">
        <v>63</v>
      </c>
      <c r="Q14" s="17">
        <v>19000</v>
      </c>
      <c r="R14" s="12">
        <v>3</v>
      </c>
      <c r="S14" s="220">
        <f>Q14*R14</f>
        <v>57000</v>
      </c>
      <c r="T14" s="109">
        <v>27000</v>
      </c>
      <c r="U14" s="215">
        <f>IF(Q14="","",Q14/0.7)</f>
        <v>27142.857142857145</v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62300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IFERROR(VLOOKUP(AD14,'12'!$Y$8:$Z$69,2,0),0)</f>
        <v>62300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0.2857142857142857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972220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3</v>
      </c>
      <c r="J15" s="3">
        <f t="shared" si="0"/>
        <v>99000</v>
      </c>
      <c r="K15" s="109">
        <v>45000</v>
      </c>
      <c r="L15" s="215">
        <f>IF(H15="","",H15/0.7)</f>
        <v>47142.857142857145</v>
      </c>
      <c r="M15" s="4"/>
      <c r="N15" s="150">
        <v>10</v>
      </c>
      <c r="O15" s="15" t="s">
        <v>110</v>
      </c>
      <c r="P15" s="16" t="s">
        <v>272</v>
      </c>
      <c r="Q15" s="17">
        <v>82000</v>
      </c>
      <c r="R15" s="16">
        <v>3.74</v>
      </c>
      <c r="S15" s="220">
        <f>Q15*R15</f>
        <v>306680</v>
      </c>
      <c r="T15" s="109">
        <v>110000</v>
      </c>
      <c r="U15" s="215">
        <f>IF(Q15="","",Q15/0.7)</f>
        <v>117142.85714285714</v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478400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IFERROR(VLOOKUP(AD15,'12'!$Y$8:$Z$69,2,0),0)</f>
        <v>553840</v>
      </c>
      <c r="AF15" s="158">
        <f>IFERROR(VLOOKUP(AD15,$K$51:$L$85,2,0),0)</f>
        <v>0</v>
      </c>
      <c r="AG15" s="159">
        <f>AE15+AF15-J13</f>
        <v>75440</v>
      </c>
      <c r="AH15" s="160">
        <f t="shared" si="7"/>
        <v>0.27272727272727271</v>
      </c>
      <c r="AI15" s="158">
        <f t="shared" si="8"/>
        <v>103730</v>
      </c>
      <c r="AJ15" s="161">
        <f>IFERROR(AG15/H13,0)</f>
        <v>0.41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1.7</v>
      </c>
      <c r="J16" s="3">
        <f t="shared" si="0"/>
        <v>146200</v>
      </c>
      <c r="K16" s="109">
        <v>120000</v>
      </c>
      <c r="L16" s="215">
        <f>IF(H16="","",H16/0.7)</f>
        <v>122857.14285714287</v>
      </c>
      <c r="M16" s="4"/>
      <c r="N16" s="150">
        <v>11</v>
      </c>
      <c r="O16" s="15" t="s">
        <v>117</v>
      </c>
      <c r="P16" s="16"/>
      <c r="Q16" s="17">
        <v>21000</v>
      </c>
      <c r="R16" s="16">
        <v>6.3</v>
      </c>
      <c r="S16" s="220">
        <f>Q16*R16</f>
        <v>132300</v>
      </c>
      <c r="T16" s="109">
        <v>30000</v>
      </c>
      <c r="U16" s="215">
        <f>IF(Q16="","",Q16/0.7)</f>
        <v>30000.000000000004</v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79120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IFERROR(VLOOKUP(AD16,'12'!$Y$8:$Z$69,2,0),0)</f>
        <v>54280</v>
      </c>
      <c r="AF16" s="158">
        <f>IFERROR(VLOOKUP(AD16,$K$51:$L$85,2,0),0)</f>
        <v>92000</v>
      </c>
      <c r="AG16" s="159">
        <f>AE16+AF16-J14</f>
        <v>67160</v>
      </c>
      <c r="AH16" s="160">
        <f t="shared" si="7"/>
        <v>0.29230769230769232</v>
      </c>
      <c r="AI16" s="158">
        <f t="shared" si="8"/>
        <v>94900.000000000015</v>
      </c>
      <c r="AJ16" s="161">
        <f>IFERROR(AG16/H14,0)</f>
        <v>1.46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0.28286878091358741</v>
      </c>
      <c r="D17" s="4"/>
      <c r="E17" s="150">
        <v>12</v>
      </c>
      <c r="F17" s="11" t="s">
        <v>77</v>
      </c>
      <c r="G17" s="12" t="s">
        <v>231</v>
      </c>
      <c r="H17" s="13">
        <v>29500</v>
      </c>
      <c r="I17" s="12">
        <v>1.93</v>
      </c>
      <c r="J17" s="3">
        <f t="shared" si="0"/>
        <v>56935</v>
      </c>
      <c r="K17" s="109">
        <v>42000</v>
      </c>
      <c r="L17" s="215">
        <f>IF(H17="","",H17/0.7)</f>
        <v>42142.857142857145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99000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IFERROR(VLOOKUP(AD17,'12'!$Y$8:$Z$69,2,0),0)</f>
        <v>66000</v>
      </c>
      <c r="AF17" s="158">
        <f>IFERROR(VLOOKUP(AD17,$K$51:$L$85,2,0),0)</f>
        <v>66000</v>
      </c>
      <c r="AG17" s="159">
        <f>AE17+AF17-J15</f>
        <v>33000</v>
      </c>
      <c r="AH17" s="160">
        <f t="shared" si="7"/>
        <v>0.26666666666666666</v>
      </c>
      <c r="AI17" s="158">
        <f t="shared" si="8"/>
        <v>45000</v>
      </c>
      <c r="AJ17" s="161">
        <f>IFERROR(AG17/H15,0)</f>
        <v>1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85</v>
      </c>
      <c r="G18" s="12" t="s">
        <v>201</v>
      </c>
      <c r="H18" s="13">
        <v>68000</v>
      </c>
      <c r="I18" s="12">
        <v>2.12</v>
      </c>
      <c r="J18" s="3">
        <f t="shared" si="0"/>
        <v>144160</v>
      </c>
      <c r="K18" s="109">
        <v>95000</v>
      </c>
      <c r="L18" s="215">
        <f>IF(H18="","",H18/0.7)</f>
        <v>97142.857142857145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146200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IFERROR(VLOOKUP(AD18,'12'!$Y$8:$Z$69,2,0),0)</f>
        <v>215000</v>
      </c>
      <c r="AF18" s="158">
        <f>IFERROR(VLOOKUP(AD18,$K$51:$L$85,2,0),0)</f>
        <v>0</v>
      </c>
      <c r="AG18" s="159">
        <f>AE18+AF18-J16</f>
        <v>68800</v>
      </c>
      <c r="AH18" s="160">
        <f t="shared" si="7"/>
        <v>0.28333333333333333</v>
      </c>
      <c r="AI18" s="158">
        <f t="shared" si="8"/>
        <v>96000</v>
      </c>
      <c r="AJ18" s="161">
        <f>IFERROR(AG18/H16,0)</f>
        <v>0.8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751220</v>
      </c>
      <c r="D19" s="4"/>
      <c r="E19" s="150">
        <v>14</v>
      </c>
      <c r="F19" s="11" t="s">
        <v>261</v>
      </c>
      <c r="G19" s="12" t="s">
        <v>273</v>
      </c>
      <c r="H19" s="13">
        <v>48000</v>
      </c>
      <c r="I19" s="12">
        <v>3.84</v>
      </c>
      <c r="J19" s="3">
        <f t="shared" si="0"/>
        <v>184320</v>
      </c>
      <c r="K19" s="109">
        <v>68000</v>
      </c>
      <c r="L19" s="215">
        <f>IF(H19="","",H19/0.7)</f>
        <v>68571.42857142858</v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냉)동태포15팩A</v>
      </c>
      <c r="Z19" s="155">
        <f t="shared" si="5"/>
        <v>56935</v>
      </c>
      <c r="AA19" s="152"/>
      <c r="AB19" s="153"/>
      <c r="AC19" s="150">
        <v>12</v>
      </c>
      <c r="AD19" s="157" t="str">
        <f t="shared" si="6"/>
        <v>냉)동태포15팩A</v>
      </c>
      <c r="AE19" s="158">
        <f>IFERROR(VLOOKUP(AD19,'12'!$Y$8:$Z$69,2,0),0)</f>
        <v>56935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0.29761904761904762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냉)자반고등어8손</v>
      </c>
      <c r="Z20" s="155">
        <f t="shared" si="5"/>
        <v>144160</v>
      </c>
      <c r="AA20" s="152"/>
      <c r="AB20" s="153"/>
      <c r="AC20" s="150">
        <v>13</v>
      </c>
      <c r="AD20" s="157" t="str">
        <f t="shared" si="6"/>
        <v>냉)자반고등어8손</v>
      </c>
      <c r="AE20" s="158">
        <f>IFERROR(VLOOKUP(AD20,'12'!$Y$8:$Z$69,2,0),0)</f>
        <v>229160</v>
      </c>
      <c r="AF20" s="158">
        <f>IFERROR(VLOOKUP(AD20,$K$51:$L$85,2,0),0)</f>
        <v>0</v>
      </c>
      <c r="AG20" s="159">
        <f>AE20+AF20-J18</f>
        <v>85000</v>
      </c>
      <c r="AH20" s="160">
        <f t="shared" si="7"/>
        <v>0.28421052631578947</v>
      </c>
      <c r="AI20" s="158">
        <f t="shared" si="8"/>
        <v>118750</v>
      </c>
      <c r="AJ20" s="161">
        <f>IFERROR(AG20/H18,0)</f>
        <v>1.25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>냉)삼치10KG</v>
      </c>
      <c r="Z21" s="155">
        <f t="shared" si="5"/>
        <v>184320</v>
      </c>
      <c r="AA21" s="152"/>
      <c r="AB21" s="153"/>
      <c r="AC21" s="150">
        <v>14</v>
      </c>
      <c r="AD21" s="157" t="str">
        <f t="shared" si="6"/>
        <v>냉)삼치10KG</v>
      </c>
      <c r="AE21" s="158">
        <f>IFERROR(VLOOKUP(AD21,'12'!$Y$8:$Z$69,2,0),0)</f>
        <v>0</v>
      </c>
      <c r="AF21" s="158">
        <f>IFERROR(VLOOKUP(AD21,$K$51:$L$85,2,0),0)</f>
        <v>288000</v>
      </c>
      <c r="AG21" s="159">
        <f>AE21+AF21-J19</f>
        <v>103680</v>
      </c>
      <c r="AH21" s="160">
        <f t="shared" si="7"/>
        <v>0.29411764705882354</v>
      </c>
      <c r="AI21" s="158">
        <f t="shared" si="8"/>
        <v>146880</v>
      </c>
      <c r="AJ21" s="161">
        <f>IFERROR(AG21/H19,0)</f>
        <v>2.16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747000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IFERROR(VLOOKUP(AD22,'12'!$Y$8:$Z$69,2,0),0)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2469000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IFERROR(VLOOKUP(AD23,'12'!$Y$8:$Z$69,2,0),0)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IFERROR(VLOOKUP(AD24,'12'!$Y$8:$Z$69,2,0),0)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IFERROR(VLOOKUP(AD25,'12'!$Y$8:$Z$69,2,0),0)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IFERROR(VLOOKUP(AD26,'12'!$Y$8:$Z$69,2,0),0)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6</v>
      </c>
      <c r="S27" s="220">
        <f>Q27*R27</f>
        <v>99000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IFERROR(VLOOKUP(AD27,'12'!$Y$8:$Z$69,2,0),0)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IFERROR(VLOOKUP(AD28,'12'!$Y$8:$Z$69,2,0),0)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IFERROR(VLOOKUP(AD29,'12'!$Y$8:$Z$69,2,0),0)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 t="s">
        <v>274</v>
      </c>
      <c r="C30" s="23">
        <v>136000</v>
      </c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2440460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IFERROR(VLOOKUP(AD30,'12'!$Y$8:$Z$69,2,0),0)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IFERROR(VLOOKUP(AD31,'12'!$Y$8:$Z$69,2,0),0)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IFERROR(VLOOKUP(AD32,'12'!$Y$8:$Z$69,2,0),0)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IFERROR(VLOOKUP(AD33,'12'!$Y$8:$Z$69,2,0),0)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2710675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162</v>
      </c>
      <c r="R34" s="324">
        <v>-30000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IFERROR(VLOOKUP(AD34,'12'!$Y$8:$Z$69,2,0),0)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62</v>
      </c>
      <c r="P35" s="29" t="s">
        <v>252</v>
      </c>
      <c r="Q35" s="29" t="s">
        <v>163</v>
      </c>
      <c r="R35" s="298">
        <v>-20000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IFERROR(VLOOKUP(AD35,'12'!$Y$8:$Z$69,2,0),0)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221000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전복15미</v>
      </c>
      <c r="Z36" s="155">
        <f>S6</f>
        <v>120600</v>
      </c>
      <c r="AA36" s="152"/>
      <c r="AB36" s="153"/>
      <c r="AC36" s="308" t="s">
        <v>33</v>
      </c>
      <c r="AD36" s="309"/>
      <c r="AE36" s="179">
        <f>SUM(AE8:AE35)</f>
        <v>2635715</v>
      </c>
      <c r="AF36" s="179">
        <f>SUM(AF8:AF35)</f>
        <v>851000</v>
      </c>
      <c r="AG36" s="179">
        <f>SUM(AG8:AG35)</f>
        <v>776040</v>
      </c>
      <c r="AH36" s="180"/>
      <c r="AI36" s="179">
        <f>SUM(AI8:AI35)</f>
        <v>1080260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156</v>
      </c>
      <c r="G37" s="75" t="s">
        <v>63</v>
      </c>
      <c r="H37" s="76">
        <v>13000</v>
      </c>
      <c r="I37" s="296">
        <v>18000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전복18미</v>
      </c>
      <c r="Z37" s="155">
        <f t="shared" ref="Z37:Z59" si="11">S7</f>
        <v>73600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87</v>
      </c>
      <c r="G38" s="12"/>
      <c r="H38" s="13">
        <v>22000</v>
      </c>
      <c r="I38" s="270">
        <v>30000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제주갈치26-27</v>
      </c>
      <c r="Z38" s="155">
        <f t="shared" si="11"/>
        <v>225000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104</v>
      </c>
      <c r="G39" s="12" t="s">
        <v>275</v>
      </c>
      <c r="H39" s="13">
        <v>23000</v>
      </c>
      <c r="I39" s="270">
        <v>30000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꽃게사게</v>
      </c>
      <c r="Z39" s="155">
        <f t="shared" si="11"/>
        <v>230000</v>
      </c>
      <c r="AA39" s="152"/>
      <c r="AB39" s="153"/>
      <c r="AC39" s="156">
        <v>1</v>
      </c>
      <c r="AD39" s="157" t="str">
        <f t="shared" ref="AD39:AD62" si="12">O6&amp;P6</f>
        <v>전복15미</v>
      </c>
      <c r="AE39" s="158">
        <f>IFERROR(VLOOKUP(AD39,'12'!$Y$8:$Z$69,2,0),0)</f>
        <v>251999.99999999997</v>
      </c>
      <c r="AF39" s="158">
        <f>IFERROR(VLOOKUP(AD39,$K$51:$L$85,2,0),0)</f>
        <v>0</v>
      </c>
      <c r="AG39" s="159">
        <f>AE39+AF39-S6</f>
        <v>131399.99999999997</v>
      </c>
      <c r="AH39" s="160">
        <f>IFERROR((T6-Q6)/T6,0)</f>
        <v>0.28000000000000003</v>
      </c>
      <c r="AI39" s="158">
        <f>IFERROR(AG39/(1-AH39),0)</f>
        <v>182499.99999999997</v>
      </c>
      <c r="AJ39" s="161">
        <f>IFERROR(AG39/Q6,0)</f>
        <v>0.72999999999999987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117</v>
      </c>
      <c r="G40" s="12" t="s">
        <v>200</v>
      </c>
      <c r="H40" s="13">
        <v>14000</v>
      </c>
      <c r="I40" s="270">
        <v>20000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쭈꾸미15미</v>
      </c>
      <c r="Z40" s="155">
        <f t="shared" si="11"/>
        <v>35000</v>
      </c>
      <c r="AA40" s="152"/>
      <c r="AB40" s="153"/>
      <c r="AC40" s="150">
        <v>2</v>
      </c>
      <c r="AD40" s="157" t="str">
        <f t="shared" si="12"/>
        <v>전복18미</v>
      </c>
      <c r="AE40" s="158">
        <f>IFERROR(VLOOKUP(AD40,'12'!$Y$8:$Z$69,2,0),0)</f>
        <v>225600</v>
      </c>
      <c r="AF40" s="158">
        <f>IFERROR(VLOOKUP(AD40,$K$51:$L$85,2,0),0)</f>
        <v>0</v>
      </c>
      <c r="AG40" s="159">
        <f>AE40+AF40-S7</f>
        <v>152000</v>
      </c>
      <c r="AH40" s="160">
        <f t="shared" ref="AH40:AH62" si="13">IFERROR((T7-Q7)/T7,0)</f>
        <v>0.23809523809523808</v>
      </c>
      <c r="AI40" s="158">
        <f t="shared" ref="AI40:AI62" si="14">IFERROR(AG40/(1-AH40),0)</f>
        <v>199500</v>
      </c>
      <c r="AJ40" s="161">
        <f>IFERROR(AG40/Q7,0)</f>
        <v>0.95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107</v>
      </c>
      <c r="G41" s="12"/>
      <c r="H41" s="13">
        <v>50000</v>
      </c>
      <c r="I41" s="270">
        <v>70000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낙지10미</v>
      </c>
      <c r="Z41" s="155">
        <f t="shared" si="11"/>
        <v>42280</v>
      </c>
      <c r="AA41" s="152"/>
      <c r="AB41" s="153"/>
      <c r="AC41" s="150">
        <v>3</v>
      </c>
      <c r="AD41" s="157" t="str">
        <f t="shared" si="12"/>
        <v>제주갈치26-27</v>
      </c>
      <c r="AE41" s="158">
        <f>IFERROR(VLOOKUP(AD41,'12'!$Y$8:$Z$69,2,0),0)</f>
        <v>420000</v>
      </c>
      <c r="AF41" s="158">
        <f>IFERROR(VLOOKUP(AD41,$K$51:$L$85,2,0),0)</f>
        <v>0</v>
      </c>
      <c r="AG41" s="159">
        <f>AE41+AF41-S8</f>
        <v>195000</v>
      </c>
      <c r="AH41" s="160">
        <f t="shared" si="13"/>
        <v>0.27884615384615385</v>
      </c>
      <c r="AI41" s="158">
        <f t="shared" si="14"/>
        <v>270400</v>
      </c>
      <c r="AJ41" s="161">
        <f>IFERROR(AG41/Q8,0)</f>
        <v>1.3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가자미백가자미</v>
      </c>
      <c r="Z42" s="155">
        <f t="shared" si="11"/>
        <v>45000</v>
      </c>
      <c r="AA42" s="152"/>
      <c r="AB42" s="153"/>
      <c r="AC42" s="150">
        <v>4</v>
      </c>
      <c r="AD42" s="157" t="str">
        <f t="shared" si="12"/>
        <v>꽃게사게</v>
      </c>
      <c r="AE42" s="158">
        <f>IFERROR(VLOOKUP(AD42,'12'!$Y$8:$Z$69,2,0),0)</f>
        <v>190900.00000000003</v>
      </c>
      <c r="AF42" s="158">
        <f>IFERROR(VLOOKUP(AD42,$K$51:$L$85,2,0),0)</f>
        <v>322000</v>
      </c>
      <c r="AG42" s="159">
        <f>AE42+AF42-S9</f>
        <v>282900</v>
      </c>
      <c r="AH42" s="160">
        <f t="shared" si="13"/>
        <v>0.28125</v>
      </c>
      <c r="AI42" s="158">
        <f t="shared" si="14"/>
        <v>393600</v>
      </c>
      <c r="AJ42" s="161">
        <f>IFERROR(AG42/Q9,0)</f>
        <v>24.6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제주갈치31-35미</v>
      </c>
      <c r="Z43" s="155">
        <f t="shared" si="11"/>
        <v>570000</v>
      </c>
      <c r="AA43" s="152"/>
      <c r="AB43" s="153"/>
      <c r="AC43" s="150">
        <v>5</v>
      </c>
      <c r="AD43" s="157" t="str">
        <f t="shared" si="12"/>
        <v>쭈꾸미15미</v>
      </c>
      <c r="AE43" s="158">
        <f>IFERROR(VLOOKUP(AD43,'12'!$Y$8:$Z$69,2,0),0)</f>
        <v>152000</v>
      </c>
      <c r="AF43" s="158">
        <f>IFERROR(VLOOKUP(AD43,$K$51:$L$85,2,0),0)</f>
        <v>0</v>
      </c>
      <c r="AG43" s="159">
        <f>AE43+AF43-S10</f>
        <v>117000</v>
      </c>
      <c r="AH43" s="160">
        <f t="shared" si="13"/>
        <v>0.2857142857142857</v>
      </c>
      <c r="AI43" s="158">
        <f t="shared" si="14"/>
        <v>163800</v>
      </c>
      <c r="AJ43" s="161">
        <f>IFERROR(AG43/Q10,0)</f>
        <v>5.85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쭈꾸미10미</v>
      </c>
      <c r="Z44" s="155">
        <f t="shared" si="11"/>
        <v>57000</v>
      </c>
      <c r="AA44" s="152"/>
      <c r="AB44" s="153"/>
      <c r="AC44" s="150">
        <v>6</v>
      </c>
      <c r="AD44" s="157" t="str">
        <f t="shared" si="12"/>
        <v>낙지10미</v>
      </c>
      <c r="AE44" s="158">
        <f>IFERROR(VLOOKUP(AD44,'12'!$Y$8:$Z$69,2,0),0)</f>
        <v>137200</v>
      </c>
      <c r="AF44" s="158">
        <f>IFERROR(VLOOKUP(AD44,$K$51:$L$85,2,0),0)</f>
        <v>0</v>
      </c>
      <c r="AG44" s="159">
        <f>AE44+AF44-S11</f>
        <v>94920</v>
      </c>
      <c r="AH44" s="160">
        <f t="shared" si="13"/>
        <v>0.28205128205128205</v>
      </c>
      <c r="AI44" s="158">
        <f t="shared" si="14"/>
        <v>132210</v>
      </c>
      <c r="AJ44" s="161">
        <f>IFERROR(AG44/Q11,0)</f>
        <v>3.39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참소라대</v>
      </c>
      <c r="Z45" s="155">
        <f t="shared" si="11"/>
        <v>306680</v>
      </c>
      <c r="AA45" s="152"/>
      <c r="AB45" s="153"/>
      <c r="AC45" s="150">
        <v>7</v>
      </c>
      <c r="AD45" s="157" t="str">
        <f t="shared" si="12"/>
        <v>가자미백가자미</v>
      </c>
      <c r="AE45" s="158">
        <f>IFERROR(VLOOKUP(AD45,'12'!$Y$8:$Z$69,2,0),0)</f>
        <v>0</v>
      </c>
      <c r="AF45" s="158">
        <f>IFERROR(VLOOKUP(AD45,$K$51:$L$85,2,0),0)</f>
        <v>100000</v>
      </c>
      <c r="AG45" s="159">
        <f>AE45+AF45-S12</f>
        <v>55000</v>
      </c>
      <c r="AH45" s="160">
        <f t="shared" si="13"/>
        <v>0.2857142857142857</v>
      </c>
      <c r="AI45" s="158">
        <f t="shared" si="14"/>
        <v>77000</v>
      </c>
      <c r="AJ45" s="161">
        <f>IFERROR(AG45/Q12,0)</f>
        <v>0.55000000000000004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활문어</v>
      </c>
      <c r="Z46" s="155">
        <f t="shared" si="11"/>
        <v>132300</v>
      </c>
      <c r="AA46" s="152"/>
      <c r="AB46" s="153"/>
      <c r="AC46" s="150">
        <v>8</v>
      </c>
      <c r="AD46" s="157" t="str">
        <f t="shared" si="12"/>
        <v>제주갈치31-35미</v>
      </c>
      <c r="AE46" s="158">
        <f>IFERROR(VLOOKUP(AD46,'12'!$Y$8:$Z$69,2,0),0)</f>
        <v>0</v>
      </c>
      <c r="AF46" s="158">
        <f>IFERROR(VLOOKUP(AD46,$K$51:$L$85,2,0),0)</f>
        <v>570000</v>
      </c>
      <c r="AG46" s="159">
        <f>AE46+AF46-S13</f>
        <v>0</v>
      </c>
      <c r="AH46" s="160">
        <f t="shared" si="13"/>
        <v>0.29629629629629628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쭈꾸미10미</v>
      </c>
      <c r="AE47" s="158">
        <f>IFERROR(VLOOKUP(AD47,'12'!$Y$8:$Z$69,2,0),0)</f>
        <v>0</v>
      </c>
      <c r="AF47" s="158">
        <f>IFERROR(VLOOKUP(AD47,$K$51:$L$85,2,0),0)</f>
        <v>57000</v>
      </c>
      <c r="AG47" s="159">
        <f>AE47+AF47-S14</f>
        <v>0</v>
      </c>
      <c r="AH47" s="160">
        <f t="shared" si="13"/>
        <v>0.29629629629629628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>참소라대</v>
      </c>
      <c r="AE48" s="158">
        <f>IFERROR(VLOOKUP(AD48,'12'!$Y$8:$Z$69,2,0),0)</f>
        <v>0</v>
      </c>
      <c r="AF48" s="158">
        <f>IFERROR(VLOOKUP(AD48,$K$51:$L$85,2,0),0)</f>
        <v>328000</v>
      </c>
      <c r="AG48" s="159">
        <f>AE48+AF48-S15</f>
        <v>21320</v>
      </c>
      <c r="AH48" s="160">
        <f t="shared" si="13"/>
        <v>0.25454545454545452</v>
      </c>
      <c r="AI48" s="158">
        <f t="shared" si="14"/>
        <v>28600</v>
      </c>
      <c r="AJ48" s="161">
        <f>IFERROR(AG48/Q15,0)</f>
        <v>0.26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>활문어</v>
      </c>
      <c r="AE49" s="158">
        <f>IFERROR(VLOOKUP(AD49,'12'!$Y$8:$Z$69,2,0),0)</f>
        <v>0</v>
      </c>
      <c r="AF49" s="158">
        <f>IFERROR(VLOOKUP(AD49,$K$51:$L$85,2,0),0)</f>
        <v>441000</v>
      </c>
      <c r="AG49" s="159">
        <f>AE49+AF49-S16</f>
        <v>308700</v>
      </c>
      <c r="AH49" s="160">
        <f t="shared" si="13"/>
        <v>0.3</v>
      </c>
      <c r="AI49" s="158">
        <f t="shared" si="14"/>
        <v>441000</v>
      </c>
      <c r="AJ49" s="161">
        <f>IFERROR(AG49/Q16,0)</f>
        <v>14.7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IFERROR(VLOOKUP(AD50,'12'!$Y$8:$Z$69,2,0),0)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174</v>
      </c>
      <c r="G51" s="242">
        <v>3</v>
      </c>
      <c r="H51" s="243">
        <v>135000</v>
      </c>
      <c r="I51" s="292">
        <v>405000</v>
      </c>
      <c r="J51" s="293"/>
      <c r="K51" s="235" t="str">
        <f>SUBSTITUTE(SUBSTITUTE(SUBSTITUTE(F51,"[",""),"]","")," ","")</f>
        <v>냉)선동제주갈치31-33</v>
      </c>
      <c r="L51" s="246">
        <f>I51</f>
        <v>405000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IFERROR(VLOOKUP(AD51,'12'!$Y$8:$Z$69,2,0),0)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276</v>
      </c>
      <c r="G52" s="244">
        <v>2</v>
      </c>
      <c r="H52" s="243">
        <v>33000</v>
      </c>
      <c r="I52" s="294">
        <v>66000</v>
      </c>
      <c r="J52" s="295"/>
      <c r="K52" s="236" t="str">
        <f t="shared" ref="K52:K85" si="17">SUBSTITUTE(SUBSTITUTE(SUBSTITUTE(F52,"[",""),"]","")," ","")</f>
        <v>냉)갈치200-300</v>
      </c>
      <c r="L52" s="247">
        <f>I52</f>
        <v>66000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IFERROR(VLOOKUP(AD52,'12'!$Y$8:$Z$69,2,0),0)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103</v>
      </c>
      <c r="G53" s="244">
        <v>2</v>
      </c>
      <c r="H53" s="243">
        <v>46000</v>
      </c>
      <c r="I53" s="294">
        <v>92000</v>
      </c>
      <c r="J53" s="295"/>
      <c r="K53" s="236" t="str">
        <f t="shared" si="17"/>
        <v>냉)꽁치</v>
      </c>
      <c r="L53" s="247">
        <f t="shared" ref="L53:L85" si="18">I53</f>
        <v>92000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IFERROR(VLOOKUP(AD53,'12'!$Y$8:$Z$69,2,0),0)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277</v>
      </c>
      <c r="G54" s="244">
        <v>6</v>
      </c>
      <c r="H54" s="243">
        <v>48000</v>
      </c>
      <c r="I54" s="294">
        <v>288000</v>
      </c>
      <c r="J54" s="295"/>
      <c r="K54" s="236" t="str">
        <f t="shared" si="17"/>
        <v>냉)삼치10KG</v>
      </c>
      <c r="L54" s="247">
        <f t="shared" si="18"/>
        <v>288000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IFERROR(VLOOKUP(AD54,'12'!$Y$8:$Z$69,2,0),0)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244</v>
      </c>
      <c r="G55" s="244">
        <v>1</v>
      </c>
      <c r="H55" s="243">
        <v>100000</v>
      </c>
      <c r="I55" s="294">
        <v>100000</v>
      </c>
      <c r="J55" s="295"/>
      <c r="K55" s="236" t="str">
        <f t="shared" si="17"/>
        <v>가자미백가자미</v>
      </c>
      <c r="L55" s="247">
        <f t="shared" si="18"/>
        <v>100000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IFERROR(VLOOKUP(AD55,'12'!$Y$8:$Z$69,2,0),0)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245</v>
      </c>
      <c r="G56" s="244">
        <v>2</v>
      </c>
      <c r="H56" s="243">
        <v>13000</v>
      </c>
      <c r="I56" s="294">
        <v>26000</v>
      </c>
      <c r="J56" s="295"/>
      <c r="K56" s="236" t="str">
        <f t="shared" si="17"/>
        <v>간재미10미</v>
      </c>
      <c r="L56" s="247">
        <f t="shared" si="18"/>
        <v>26000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IFERROR(VLOOKUP(AD56,'12'!$Y$8:$Z$69,2,0),0)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87</v>
      </c>
      <c r="G57" s="244">
        <v>1</v>
      </c>
      <c r="H57" s="243">
        <v>22000</v>
      </c>
      <c r="I57" s="294">
        <v>22000</v>
      </c>
      <c r="J57" s="295"/>
      <c r="K57" s="236" t="str">
        <f t="shared" si="17"/>
        <v>도미</v>
      </c>
      <c r="L57" s="247">
        <f t="shared" si="18"/>
        <v>22000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99000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IFERROR(VLOOKUP(AD57,'12'!$Y$8:$Z$69,2,0),0)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278</v>
      </c>
      <c r="G58" s="244">
        <v>4</v>
      </c>
      <c r="H58" s="243">
        <v>23000</v>
      </c>
      <c r="I58" s="294">
        <v>92000</v>
      </c>
      <c r="J58" s="295"/>
      <c r="K58" s="236" t="str">
        <f t="shared" si="17"/>
        <v>대구5미</v>
      </c>
      <c r="L58" s="247">
        <f t="shared" si="18"/>
        <v>92000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IFERROR(VLOOKUP(AD58,'12'!$Y$8:$Z$69,2,0),0)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235</v>
      </c>
      <c r="G59" s="231">
        <v>3</v>
      </c>
      <c r="H59" s="250">
        <v>190000</v>
      </c>
      <c r="I59" s="265">
        <v>570000</v>
      </c>
      <c r="J59" s="260"/>
      <c r="K59" s="236" t="str">
        <f t="shared" si="17"/>
        <v>제주갈치31-35미</v>
      </c>
      <c r="L59" s="247">
        <f t="shared" si="18"/>
        <v>570000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IFERROR(VLOOKUP(AD59,'12'!$Y$8:$Z$69,2,0),0)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170</v>
      </c>
      <c r="G60" s="231">
        <v>3</v>
      </c>
      <c r="H60" s="250">
        <v>19000</v>
      </c>
      <c r="I60" s="265">
        <v>57000</v>
      </c>
      <c r="J60" s="260"/>
      <c r="K60" s="236" t="str">
        <f t="shared" si="17"/>
        <v>쭈꾸미10미</v>
      </c>
      <c r="L60" s="247">
        <f t="shared" si="18"/>
        <v>57000</v>
      </c>
      <c r="V60" s="4"/>
      <c r="W60" s="151"/>
      <c r="X60" s="152">
        <v>1</v>
      </c>
      <c r="Y60" s="152" t="str">
        <f t="shared" ref="Y60:Y69" si="19">F37&amp;G37</f>
        <v>간재미10미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IFERROR(VLOOKUP(AD60,'12'!$Y$8:$Z$69,2,0),0)</f>
        <v>132000</v>
      </c>
      <c r="AF60" s="158">
        <f>IFERROR(VLOOKUP(AD60,$K$51:$L$85,2,0),0)</f>
        <v>0</v>
      </c>
      <c r="AG60" s="159">
        <f>AE60+AF60-S27</f>
        <v>33000</v>
      </c>
      <c r="AH60" s="160">
        <f t="shared" si="13"/>
        <v>0.28260869565217389</v>
      </c>
      <c r="AI60" s="158">
        <f t="shared" si="14"/>
        <v>45999.999999999993</v>
      </c>
      <c r="AJ60" s="161">
        <f>IFERROR(AG60/Q27,0)</f>
        <v>2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279</v>
      </c>
      <c r="G61" s="231">
        <v>4</v>
      </c>
      <c r="H61" s="250">
        <v>82000</v>
      </c>
      <c r="I61" s="265">
        <v>328000</v>
      </c>
      <c r="J61" s="260"/>
      <c r="K61" s="236" t="str">
        <f t="shared" si="17"/>
        <v>참소라대</v>
      </c>
      <c r="L61" s="247">
        <f t="shared" si="18"/>
        <v>328000</v>
      </c>
      <c r="V61" s="4"/>
      <c r="W61" s="151"/>
      <c r="X61" s="152">
        <v>2</v>
      </c>
      <c r="Y61" s="152" t="str">
        <f t="shared" si="19"/>
        <v>도미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IFERROR(VLOOKUP(AD61,'12'!$Y$8:$Z$69,2,0),0)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172</v>
      </c>
      <c r="G62" s="231">
        <v>28</v>
      </c>
      <c r="H62" s="250">
        <v>11500</v>
      </c>
      <c r="I62" s="265">
        <v>322000</v>
      </c>
      <c r="J62" s="260"/>
      <c r="K62" s="236" t="str">
        <f t="shared" si="17"/>
        <v>꽃게사게</v>
      </c>
      <c r="L62" s="247">
        <f t="shared" si="18"/>
        <v>322000</v>
      </c>
      <c r="V62" s="4"/>
      <c r="W62" s="151"/>
      <c r="X62" s="152">
        <v>3</v>
      </c>
      <c r="Y62" s="152" t="str">
        <f t="shared" si="19"/>
        <v>대구5미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IFERROR(VLOOKUP(AD62,'12'!$Y$8:$Z$69,2,0),0)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 t="s">
        <v>117</v>
      </c>
      <c r="G63" s="231">
        <v>21</v>
      </c>
      <c r="H63" s="250">
        <v>21000</v>
      </c>
      <c r="I63" s="265">
        <v>441000</v>
      </c>
      <c r="J63" s="260"/>
      <c r="K63" s="236" t="str">
        <f t="shared" si="17"/>
        <v>활문어</v>
      </c>
      <c r="L63" s="247">
        <f t="shared" si="18"/>
        <v>441000</v>
      </c>
      <c r="V63" s="4"/>
      <c r="W63" s="151"/>
      <c r="X63" s="152">
        <v>4</v>
      </c>
      <c r="Y63" s="152" t="str">
        <f t="shared" si="19"/>
        <v>활문어A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2013700</v>
      </c>
      <c r="AF63" s="197">
        <f>SUM(AF39:AF62)</f>
        <v>1818000</v>
      </c>
      <c r="AG63" s="197">
        <f>SUM(AG39:AG62)</f>
        <v>1391240</v>
      </c>
      <c r="AH63" s="198"/>
      <c r="AI63" s="197">
        <f>SUM(AI39:AI62)</f>
        <v>1934610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 t="s">
        <v>280</v>
      </c>
      <c r="G64" s="231">
        <v>3</v>
      </c>
      <c r="H64" s="250">
        <v>14000</v>
      </c>
      <c r="I64" s="265">
        <v>42000</v>
      </c>
      <c r="J64" s="260"/>
      <c r="K64" s="236" t="str">
        <f t="shared" si="17"/>
        <v>활문어A</v>
      </c>
      <c r="L64" s="247">
        <f t="shared" si="18"/>
        <v>42000</v>
      </c>
      <c r="V64" s="4"/>
      <c r="W64" s="151"/>
      <c r="X64" s="152">
        <v>5</v>
      </c>
      <c r="Y64" s="152" t="str">
        <f t="shared" si="19"/>
        <v>생합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간재미10미</v>
      </c>
      <c r="AE66" s="158">
        <f>IFERROR(VLOOKUP(AD66,'12'!$Y$8:$Z$69,2,0),0)</f>
        <v>0</v>
      </c>
      <c r="AF66" s="158">
        <f>IFERROR(VLOOKUP(AD66,$K$51:$L$85,2,0),0)</f>
        <v>26000</v>
      </c>
      <c r="AG66" s="159">
        <f>AE66+AF66</f>
        <v>26000</v>
      </c>
      <c r="AH66" s="160">
        <f>IFERROR((I37-H37)/I37,0)</f>
        <v>0.27777777777777779</v>
      </c>
      <c r="AI66" s="158">
        <f>IFERROR(AG66/(1-AH66),0)</f>
        <v>36000</v>
      </c>
      <c r="AJ66" s="161">
        <f>IFERROR(AG66/H37,0)</f>
        <v>2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도미</v>
      </c>
      <c r="AE67" s="158">
        <f>IFERROR(VLOOKUP(AD67,'12'!$Y$8:$Z$69,2,0),0)</f>
        <v>0</v>
      </c>
      <c r="AF67" s="158">
        <f>IFERROR(VLOOKUP(AD67,$K$51:$L$85,2,0),0)</f>
        <v>22000</v>
      </c>
      <c r="AG67" s="159">
        <f t="shared" ref="AG67:AG75" si="21">AE67+AF67</f>
        <v>22000</v>
      </c>
      <c r="AH67" s="160">
        <f t="shared" ref="AH67:AH75" si="22">IFERROR((I38-H38)/I38,0)</f>
        <v>0.26666666666666666</v>
      </c>
      <c r="AI67" s="158">
        <f t="shared" ref="AI67:AI75" si="23">IFERROR(AG67/(1-AH67),0)</f>
        <v>29999.999999999996</v>
      </c>
      <c r="AJ67" s="161">
        <f>IFERROR(AG67/H38,0)</f>
        <v>1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대구5미</v>
      </c>
      <c r="AE68" s="158">
        <f>IFERROR(VLOOKUP(AD68,'12'!$Y$8:$Z$69,2,0),0)</f>
        <v>0</v>
      </c>
      <c r="AF68" s="158">
        <f>IFERROR(VLOOKUP(AD68,$K$51:$L$85,2,0),0)</f>
        <v>92000</v>
      </c>
      <c r="AG68" s="159">
        <f t="shared" si="21"/>
        <v>92000</v>
      </c>
      <c r="AH68" s="160">
        <f t="shared" si="22"/>
        <v>0.23333333333333334</v>
      </c>
      <c r="AI68" s="158">
        <f t="shared" si="23"/>
        <v>120000.00000000001</v>
      </c>
      <c r="AJ68" s="161">
        <f>IFERROR(AG68/H39,0)</f>
        <v>4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활문어A</v>
      </c>
      <c r="AE69" s="158">
        <f>IFERROR(VLOOKUP(AD69,'12'!$Y$8:$Z$69,2,0),0)</f>
        <v>0</v>
      </c>
      <c r="AF69" s="158">
        <f>IFERROR(VLOOKUP(AD69,$K$51:$L$85,2,0),0)</f>
        <v>42000</v>
      </c>
      <c r="AG69" s="159">
        <f t="shared" si="21"/>
        <v>42000</v>
      </c>
      <c r="AH69" s="160">
        <f t="shared" si="22"/>
        <v>0.3</v>
      </c>
      <c r="AI69" s="158">
        <f t="shared" si="23"/>
        <v>60000.000000000007</v>
      </c>
      <c r="AJ69" s="161">
        <f>IFERROR(AG69/H40,0)</f>
        <v>3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생합</v>
      </c>
      <c r="AE70" s="158">
        <f>IFERROR(VLOOKUP(AD70,'12'!$Y$8:$Z$69,2,0),0)</f>
        <v>115500</v>
      </c>
      <c r="AF70" s="158">
        <f>IFERROR(VLOOKUP(AD70,$K$51:$L$85,2,0),0)</f>
        <v>0</v>
      </c>
      <c r="AG70" s="159">
        <f t="shared" si="21"/>
        <v>115500</v>
      </c>
      <c r="AH70" s="160">
        <f t="shared" si="22"/>
        <v>0.2857142857142857</v>
      </c>
      <c r="AI70" s="158">
        <f t="shared" si="23"/>
        <v>161700</v>
      </c>
      <c r="AJ70" s="161">
        <f>IFERROR(AG70/H41,0)</f>
        <v>2.31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IFERROR(VLOOKUP(AD71,'12'!$Y$8:$Z$69,2,0),0)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IFERROR(VLOOKUP(AD72,'12'!$Y$8:$Z$69,2,0),0)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IFERROR(VLOOKUP(AD73,'12'!$Y$8:$Z$69,2,0),0)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IFERROR(VLOOKUP(AD74,'12'!$Y$8:$Z$69,2,0),0)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IFERROR(VLOOKUP(AD75,'12'!$Y$8:$Z$69,2,0),0)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115500</v>
      </c>
      <c r="AF76" s="197">
        <f>SUM(AF66:AF75)</f>
        <v>182000</v>
      </c>
      <c r="AG76" s="197">
        <f>SUM(AG66:AG75)</f>
        <v>297500</v>
      </c>
      <c r="AH76" s="198"/>
      <c r="AI76" s="197">
        <f>SUM(AI66:AI75)</f>
        <v>407700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2851000</v>
      </c>
      <c r="J86" s="264"/>
      <c r="K86" s="240"/>
      <c r="L86" s="249">
        <f>SUM(L51:L85)</f>
        <v>2851000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246" priority="10"/>
  </conditionalFormatting>
  <conditionalFormatting sqref="AE77:AF77">
    <cfRule type="cellIs" dxfId="245" priority="7" operator="lessThan">
      <formula>0</formula>
    </cfRule>
  </conditionalFormatting>
  <conditionalFormatting sqref="AG8:AG35 AG39:AG62 AG66:AG75">
    <cfRule type="cellIs" dxfId="244" priority="8" operator="lessThan">
      <formula>0</formula>
    </cfRule>
  </conditionalFormatting>
  <conditionalFormatting sqref="AH8:AH35">
    <cfRule type="cellIs" dxfId="243" priority="17" operator="equal">
      <formula>0</formula>
    </cfRule>
    <cfRule type="cellIs" dxfId="242" priority="18" operator="greaterThan">
      <formula>0.35</formula>
    </cfRule>
    <cfRule type="cellIs" dxfId="241" priority="19" operator="lessThan">
      <formula>0.25</formula>
    </cfRule>
  </conditionalFormatting>
  <conditionalFormatting sqref="AH39:AH62">
    <cfRule type="cellIs" dxfId="240" priority="14" operator="equal">
      <formula>0</formula>
    </cfRule>
    <cfRule type="cellIs" dxfId="239" priority="15" operator="greaterThan">
      <formula>0.35</formula>
    </cfRule>
    <cfRule type="cellIs" dxfId="238" priority="16" operator="lessThan">
      <formula>0.25</formula>
    </cfRule>
  </conditionalFormatting>
  <conditionalFormatting sqref="AH66:AH75">
    <cfRule type="cellIs" dxfId="237" priority="11" operator="equal">
      <formula>0</formula>
    </cfRule>
    <cfRule type="cellIs" dxfId="236" priority="12" operator="greaterThan">
      <formula>0.35</formula>
    </cfRule>
    <cfRule type="cellIs" dxfId="235" priority="13" operator="lessThan">
      <formula>0.25</formula>
    </cfRule>
  </conditionalFormatting>
  <conditionalFormatting sqref="AH4:AI5">
    <cfRule type="cellIs" dxfId="234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E1363A4C-A941-4412-A619-D554455D19CC}">
          <x14:formula1>
            <xm:f>근무표!$AK$5:$AK$20</xm:f>
          </x14:formula1>
          <xm:sqref>B41:C46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8003-F135-42BD-9AFF-C6A9F485D9BF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G8" sqref="G8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281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2266121.3225806453</v>
      </c>
      <c r="AF4" s="340"/>
      <c r="AG4" s="134" t="s">
        <v>43</v>
      </c>
      <c r="AH4" s="341">
        <f>C5-AE4-(SUM(R34:S38))</f>
        <v>895878.67741935467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3068000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0.2829465996332714</v>
      </c>
      <c r="AF5" s="335"/>
      <c r="AG5" s="141" t="s">
        <v>43</v>
      </c>
      <c r="AH5" s="336">
        <f>IFERROR(C17-AE5-((SUM(R34:S38))/C5),0)</f>
        <v>2.0224847563599508E-2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1.19</v>
      </c>
      <c r="J6" s="2">
        <f t="shared" ref="J6:J33" si="0">H6*I6</f>
        <v>230860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126</v>
      </c>
      <c r="Q6" s="10">
        <v>180000</v>
      </c>
      <c r="R6" s="9">
        <v>0.14000000000000001</v>
      </c>
      <c r="S6" s="214">
        <f>Q6*R6</f>
        <v>25200.000000000004</v>
      </c>
      <c r="T6" s="116">
        <v>250000</v>
      </c>
      <c r="U6" s="215">
        <f>IF(Q6="","",Q6/0.7)</f>
        <v>257142.85714285716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3349000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1.38</v>
      </c>
      <c r="J7" s="3">
        <f t="shared" si="0"/>
        <v>276000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3</v>
      </c>
      <c r="S7" s="219">
        <f>Q7*R7</f>
        <v>480000</v>
      </c>
      <c r="T7" s="113">
        <v>220000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1.52</v>
      </c>
      <c r="J8" s="3">
        <f t="shared" si="0"/>
        <v>45600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90</v>
      </c>
      <c r="P8" s="16" t="s">
        <v>159</v>
      </c>
      <c r="Q8" s="17">
        <v>11500</v>
      </c>
      <c r="R8" s="16">
        <v>20</v>
      </c>
      <c r="S8" s="219">
        <f>Q8*R8</f>
        <v>230000</v>
      </c>
      <c r="T8" s="114">
        <v>16000</v>
      </c>
      <c r="U8" s="215">
        <f>IF(Q8="","",Q8/0.7)</f>
        <v>16428.571428571431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230860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IFERROR(VLOOKUP(AD8,'13'!$Y$8:$Z$69,2,0),0)</f>
        <v>0</v>
      </c>
      <c r="AF8" s="158">
        <f>IFERROR(VLOOKUP(AD8,$K$51:$L$85,2,0),0)</f>
        <v>0</v>
      </c>
      <c r="AG8" s="159">
        <f>AE8+AF8-J6</f>
        <v>-230860</v>
      </c>
      <c r="AH8" s="160">
        <f t="shared" ref="AH8:AH35" si="7">IFERROR((K6-H6)/K6,0)</f>
        <v>0.23921568627450981</v>
      </c>
      <c r="AI8" s="158">
        <f>IFERROR(AG8/(1-AH8),0)</f>
        <v>-303450</v>
      </c>
      <c r="AJ8" s="161">
        <f>IFERROR(AG8/H6,0)</f>
        <v>-1.19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'13'!C11</f>
        <v>5151135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3.5</v>
      </c>
      <c r="J9" s="3">
        <f t="shared" si="0"/>
        <v>168000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158</v>
      </c>
      <c r="P9" s="16" t="s">
        <v>126</v>
      </c>
      <c r="Q9" s="17">
        <v>20000</v>
      </c>
      <c r="R9" s="16">
        <v>12.25</v>
      </c>
      <c r="S9" s="219">
        <f>Q9*R9</f>
        <v>245000</v>
      </c>
      <c r="T9" s="115">
        <v>28000</v>
      </c>
      <c r="U9" s="215">
        <f>IF(Q9="","",Q9/0.7)</f>
        <v>28571.428571428572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276000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IFERROR(VLOOKUP(AD9,'13'!$Y$8:$Z$69,2,0),0)</f>
        <v>0</v>
      </c>
      <c r="AF9" s="158">
        <f>IFERROR(VLOOKUP(AD9,$K$51:$L$85,2,0),0)</f>
        <v>0</v>
      </c>
      <c r="AG9" s="159">
        <f>AE9+AF9-J7</f>
        <v>-276000</v>
      </c>
      <c r="AH9" s="160">
        <f t="shared" si="7"/>
        <v>0.2857142857142857</v>
      </c>
      <c r="AI9" s="158">
        <f t="shared" ref="AI9:AI35" si="8">IFERROR(AG9/(1-AH9),0)</f>
        <v>-386400</v>
      </c>
      <c r="AJ9" s="161">
        <f>IFERROR(AG9/H7,0)</f>
        <v>-1.38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4.8099999999999996</v>
      </c>
      <c r="J10" s="3">
        <f t="shared" si="0"/>
        <v>649350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83</v>
      </c>
      <c r="P10" s="16" t="s">
        <v>228</v>
      </c>
      <c r="Q10" s="17">
        <v>190000</v>
      </c>
      <c r="R10" s="16">
        <v>2.41</v>
      </c>
      <c r="S10" s="220">
        <f>Q10*R10</f>
        <v>457900</v>
      </c>
      <c r="T10" s="117">
        <v>270000</v>
      </c>
      <c r="U10" s="215">
        <f>IF(Q10="","",Q10/0.7)</f>
        <v>271428.57142857142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45600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IFERROR(VLOOKUP(AD10,'13'!$Y$8:$Z$69,2,0),0)</f>
        <v>45600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6268265</v>
      </c>
      <c r="D11" s="4"/>
      <c r="E11" s="150">
        <v>6</v>
      </c>
      <c r="F11" s="11" t="s">
        <v>88</v>
      </c>
      <c r="G11" s="12" t="s">
        <v>89</v>
      </c>
      <c r="H11" s="13">
        <v>31000</v>
      </c>
      <c r="I11" s="12">
        <v>10.36</v>
      </c>
      <c r="J11" s="3">
        <f t="shared" si="0"/>
        <v>321160</v>
      </c>
      <c r="K11" s="109">
        <v>43000</v>
      </c>
      <c r="L11" s="215">
        <f>IF(H11="","",H11/0.7)</f>
        <v>44285.71428571429</v>
      </c>
      <c r="M11" s="4"/>
      <c r="N11" s="150">
        <v>6</v>
      </c>
      <c r="O11" s="15" t="s">
        <v>110</v>
      </c>
      <c r="P11" s="16" t="s">
        <v>272</v>
      </c>
      <c r="Q11" s="17">
        <v>82000</v>
      </c>
      <c r="R11" s="16">
        <v>2.94</v>
      </c>
      <c r="S11" s="220">
        <f>Q11*R11</f>
        <v>241080</v>
      </c>
      <c r="T11" s="109">
        <v>110000</v>
      </c>
      <c r="U11" s="215">
        <f>IF(Q11="","",Q11/0.7)</f>
        <v>117142.85714285714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168000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IFERROR(VLOOKUP(AD11,'13'!$Y$8:$Z$69,2,0),0)</f>
        <v>183840</v>
      </c>
      <c r="AF11" s="158">
        <f>IFERROR(VLOOKUP(AD11,$K$51:$L$85,2,0),0)</f>
        <v>0</v>
      </c>
      <c r="AG11" s="159">
        <f>AE11+AF11-J9</f>
        <v>15840</v>
      </c>
      <c r="AH11" s="160">
        <f t="shared" si="7"/>
        <v>0.31428571428571428</v>
      </c>
      <c r="AI11" s="158">
        <f t="shared" si="8"/>
        <v>23100</v>
      </c>
      <c r="AJ11" s="161">
        <f>IFERROR(AG11/H9,0)</f>
        <v>0.33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1.26</v>
      </c>
      <c r="J12" s="3">
        <f t="shared" si="0"/>
        <v>44100</v>
      </c>
      <c r="K12" s="109">
        <v>49000</v>
      </c>
      <c r="L12" s="215">
        <f>IF(H12="","",H12/0.7)</f>
        <v>50000</v>
      </c>
      <c r="M12" s="4"/>
      <c r="N12" s="150">
        <v>7</v>
      </c>
      <c r="O12" s="15" t="s">
        <v>117</v>
      </c>
      <c r="P12" s="16"/>
      <c r="Q12" s="17">
        <v>21000</v>
      </c>
      <c r="R12" s="12">
        <v>13.6</v>
      </c>
      <c r="S12" s="220">
        <f>Q12*R12</f>
        <v>285600</v>
      </c>
      <c r="T12" s="109">
        <v>30000</v>
      </c>
      <c r="U12" s="215">
        <f>IF(Q12="","",Q12/0.7)</f>
        <v>30000.000000000004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649350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IFERROR(VLOOKUP(AD12,'13'!$Y$8:$Z$69,2,0),0)</f>
        <v>441450</v>
      </c>
      <c r="AF12" s="158">
        <f>IFERROR(VLOOKUP(AD12,$K$51:$L$85,2,0),0)</f>
        <v>405000</v>
      </c>
      <c r="AG12" s="159">
        <f>AE12+AF12-J10</f>
        <v>197100</v>
      </c>
      <c r="AH12" s="160">
        <f t="shared" si="7"/>
        <v>0.27807486631016043</v>
      </c>
      <c r="AI12" s="158">
        <f t="shared" si="8"/>
        <v>273020</v>
      </c>
      <c r="AJ12" s="161">
        <f>IFERROR(AG12/H10,0)</f>
        <v>1.46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2231870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2.36</v>
      </c>
      <c r="J13" s="3">
        <f t="shared" si="0"/>
        <v>434240</v>
      </c>
      <c r="K13" s="109">
        <v>253000</v>
      </c>
      <c r="L13" s="215">
        <f>IF(H13="","",H13/0.7)</f>
        <v>262857.1428571429</v>
      </c>
      <c r="M13" s="4"/>
      <c r="N13" s="150">
        <v>8</v>
      </c>
      <c r="O13" s="15" t="s">
        <v>104</v>
      </c>
      <c r="P13" s="16" t="s">
        <v>229</v>
      </c>
      <c r="Q13" s="17">
        <v>36000</v>
      </c>
      <c r="R13" s="16">
        <v>4.33</v>
      </c>
      <c r="S13" s="220">
        <f>Q13*R13</f>
        <v>155880</v>
      </c>
      <c r="T13" s="109">
        <v>50000</v>
      </c>
      <c r="U13" s="215">
        <f>IF(Q13="","",Q13/0.7)</f>
        <v>51428.571428571435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321160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IFERROR(VLOOKUP(AD13,'13'!$Y$8:$Z$69,2,0),0)</f>
        <v>182410</v>
      </c>
      <c r="AF13" s="158">
        <f>IFERROR(VLOOKUP(AD13,$K$51:$L$85,2,0),0)</f>
        <v>310000</v>
      </c>
      <c r="AG13" s="159">
        <f>AE13+AF13-J11</f>
        <v>171250</v>
      </c>
      <c r="AH13" s="160">
        <f t="shared" si="7"/>
        <v>0.27906976744186046</v>
      </c>
      <c r="AI13" s="158">
        <f t="shared" si="8"/>
        <v>237540.32258064518</v>
      </c>
      <c r="AJ13" s="161">
        <f>IFERROR(AG13/H11,0)</f>
        <v>5.524193548387097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3.05</v>
      </c>
      <c r="J14" s="3">
        <f t="shared" si="0"/>
        <v>140300</v>
      </c>
      <c r="K14" s="109">
        <v>65000</v>
      </c>
      <c r="L14" s="215">
        <f>IF(H14="","",H14/0.7)</f>
        <v>65714.285714285725</v>
      </c>
      <c r="M14" s="4"/>
      <c r="N14" s="150">
        <v>9</v>
      </c>
      <c r="O14" s="15" t="s">
        <v>62</v>
      </c>
      <c r="P14" s="16" t="s">
        <v>282</v>
      </c>
      <c r="Q14" s="17">
        <v>210000</v>
      </c>
      <c r="R14" s="12">
        <v>3.38</v>
      </c>
      <c r="S14" s="220">
        <f>Q14*R14</f>
        <v>709800</v>
      </c>
      <c r="T14" s="109">
        <v>300000</v>
      </c>
      <c r="U14" s="215">
        <f>IF(Q14="","",Q14/0.7)</f>
        <v>300000</v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44100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IFERROR(VLOOKUP(AD14,'13'!$Y$8:$Z$69,2,0),0)</f>
        <v>62300</v>
      </c>
      <c r="AF14" s="158">
        <f>IFERROR(VLOOKUP(AD14,$K$51:$L$85,2,0),0)</f>
        <v>0</v>
      </c>
      <c r="AG14" s="159">
        <f>AE14+AF14-J12</f>
        <v>18200</v>
      </c>
      <c r="AH14" s="160">
        <f t="shared" si="7"/>
        <v>0.2857142857142857</v>
      </c>
      <c r="AI14" s="158">
        <f t="shared" si="8"/>
        <v>25480</v>
      </c>
      <c r="AJ14" s="161">
        <f>IFERROR(AG14/H12,0)</f>
        <v>0.52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836130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1</v>
      </c>
      <c r="J15" s="3">
        <f t="shared" si="0"/>
        <v>33000</v>
      </c>
      <c r="K15" s="109">
        <v>45000</v>
      </c>
      <c r="L15" s="215">
        <f>IF(H15="","",H15/0.7)</f>
        <v>47142.857142857145</v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434240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IFERROR(VLOOKUP(AD15,'13'!$Y$8:$Z$69,2,0),0)</f>
        <v>478400</v>
      </c>
      <c r="AF15" s="158">
        <f>IFERROR(VLOOKUP(AD15,$K$51:$L$85,2,0),0)</f>
        <v>0</v>
      </c>
      <c r="AG15" s="159">
        <f>AE15+AF15-J13</f>
        <v>44160</v>
      </c>
      <c r="AH15" s="160">
        <f t="shared" si="7"/>
        <v>0.27272727272727271</v>
      </c>
      <c r="AI15" s="158">
        <f t="shared" si="8"/>
        <v>60720</v>
      </c>
      <c r="AJ15" s="161">
        <f>IFERROR(AG15/H13,0)</f>
        <v>0.24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1.25</v>
      </c>
      <c r="J16" s="3">
        <f t="shared" si="0"/>
        <v>107500</v>
      </c>
      <c r="K16" s="109">
        <v>120000</v>
      </c>
      <c r="L16" s="215">
        <f>IF(H16="","",H16/0.7)</f>
        <v>122857.14285714287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140300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IFERROR(VLOOKUP(AD16,'13'!$Y$8:$Z$69,2,0),0)</f>
        <v>79120</v>
      </c>
      <c r="AF16" s="158">
        <f>IFERROR(VLOOKUP(AD16,$K$51:$L$85,2,0),0)</f>
        <v>92000</v>
      </c>
      <c r="AG16" s="159">
        <f>AE16+AF16-J14</f>
        <v>30820</v>
      </c>
      <c r="AH16" s="160">
        <f t="shared" si="7"/>
        <v>0.29230769230769232</v>
      </c>
      <c r="AI16" s="158">
        <f t="shared" si="8"/>
        <v>43550.000000000007</v>
      </c>
      <c r="AJ16" s="161">
        <f>IFERROR(AG16/H14,0)</f>
        <v>0.67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0.27253259452411993</v>
      </c>
      <c r="D17" s="4"/>
      <c r="E17" s="150">
        <v>12</v>
      </c>
      <c r="F17" s="11" t="s">
        <v>77</v>
      </c>
      <c r="G17" s="12" t="s">
        <v>231</v>
      </c>
      <c r="H17" s="13">
        <v>29500</v>
      </c>
      <c r="I17" s="12">
        <v>1.53</v>
      </c>
      <c r="J17" s="3">
        <f t="shared" si="0"/>
        <v>45135</v>
      </c>
      <c r="K17" s="109">
        <v>42000</v>
      </c>
      <c r="L17" s="215">
        <f>IF(H17="","",H17/0.7)</f>
        <v>42142.857142857145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33000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IFERROR(VLOOKUP(AD17,'13'!$Y$8:$Z$69,2,0),0)</f>
        <v>99000</v>
      </c>
      <c r="AF17" s="158">
        <f>IFERROR(VLOOKUP(AD17,$K$51:$L$85,2,0),0)</f>
        <v>0</v>
      </c>
      <c r="AG17" s="159">
        <f>AE17+AF17-J15</f>
        <v>66000</v>
      </c>
      <c r="AH17" s="160">
        <f t="shared" si="7"/>
        <v>0.26666666666666666</v>
      </c>
      <c r="AI17" s="158">
        <f t="shared" si="8"/>
        <v>90000</v>
      </c>
      <c r="AJ17" s="161">
        <f>IFERROR(AG17/H15,0)</f>
        <v>2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85</v>
      </c>
      <c r="G18" s="12" t="s">
        <v>201</v>
      </c>
      <c r="H18" s="13">
        <v>68000</v>
      </c>
      <c r="I18" s="12">
        <v>3.37</v>
      </c>
      <c r="J18" s="3">
        <f t="shared" si="0"/>
        <v>229160</v>
      </c>
      <c r="K18" s="109">
        <v>95000</v>
      </c>
      <c r="L18" s="215">
        <f>IF(H18="","",H18/0.7)</f>
        <v>97142.857142857145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107500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IFERROR(VLOOKUP(AD18,'13'!$Y$8:$Z$69,2,0),0)</f>
        <v>146200</v>
      </c>
      <c r="AF18" s="158">
        <f>IFERROR(VLOOKUP(AD18,$K$51:$L$85,2,0),0)</f>
        <v>0</v>
      </c>
      <c r="AG18" s="159">
        <f>AE18+AF18-J16</f>
        <v>38700</v>
      </c>
      <c r="AH18" s="160">
        <f t="shared" si="7"/>
        <v>0.28333333333333333</v>
      </c>
      <c r="AI18" s="158">
        <f t="shared" si="8"/>
        <v>54000</v>
      </c>
      <c r="AJ18" s="161">
        <f>IFERROR(AG18/H16,0)</f>
        <v>0.45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741130</v>
      </c>
      <c r="D19" s="4"/>
      <c r="E19" s="150">
        <v>14</v>
      </c>
      <c r="F19" s="11" t="s">
        <v>261</v>
      </c>
      <c r="G19" s="12" t="s">
        <v>273</v>
      </c>
      <c r="H19" s="13">
        <v>48000</v>
      </c>
      <c r="I19" s="12">
        <v>2.2999999999999998</v>
      </c>
      <c r="J19" s="3">
        <f t="shared" si="0"/>
        <v>110399.99999999999</v>
      </c>
      <c r="K19" s="109">
        <v>68000</v>
      </c>
      <c r="L19" s="215">
        <f>IF(H19="","",H19/0.7)</f>
        <v>68571.42857142858</v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냉)동태포15팩A</v>
      </c>
      <c r="Z19" s="155">
        <f t="shared" si="5"/>
        <v>45135</v>
      </c>
      <c r="AA19" s="152"/>
      <c r="AB19" s="153"/>
      <c r="AC19" s="150">
        <v>12</v>
      </c>
      <c r="AD19" s="157" t="str">
        <f t="shared" si="6"/>
        <v>냉)동태포15팩A</v>
      </c>
      <c r="AE19" s="158">
        <f>IFERROR(VLOOKUP(AD19,'13'!$Y$8:$Z$69,2,0),0)</f>
        <v>56935</v>
      </c>
      <c r="AF19" s="158">
        <f>IFERROR(VLOOKUP(AD19,$K$51:$L$85,2,0),0)</f>
        <v>0</v>
      </c>
      <c r="AG19" s="159">
        <f>AE19+AF19-J17</f>
        <v>11800</v>
      </c>
      <c r="AH19" s="160">
        <f t="shared" si="7"/>
        <v>0.29761904761904762</v>
      </c>
      <c r="AI19" s="158">
        <f t="shared" si="8"/>
        <v>16800</v>
      </c>
      <c r="AJ19" s="161">
        <f>IFERROR(AG19/H17,0)</f>
        <v>0.4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냉)자반고등어8손</v>
      </c>
      <c r="Z20" s="155">
        <f t="shared" si="5"/>
        <v>229160</v>
      </c>
      <c r="AA20" s="152"/>
      <c r="AB20" s="153"/>
      <c r="AC20" s="150">
        <v>13</v>
      </c>
      <c r="AD20" s="157" t="str">
        <f t="shared" si="6"/>
        <v>냉)자반고등어8손</v>
      </c>
      <c r="AE20" s="158">
        <f>IFERROR(VLOOKUP(AD20,'13'!$Y$8:$Z$69,2,0),0)</f>
        <v>144160</v>
      </c>
      <c r="AF20" s="158">
        <f>IFERROR(VLOOKUP(AD20,$K$51:$L$85,2,0),0)</f>
        <v>136000</v>
      </c>
      <c r="AG20" s="159">
        <f>AE20+AF20-J18</f>
        <v>51000</v>
      </c>
      <c r="AH20" s="160">
        <f t="shared" si="7"/>
        <v>0.28421052631578947</v>
      </c>
      <c r="AI20" s="158">
        <f t="shared" si="8"/>
        <v>71250</v>
      </c>
      <c r="AJ20" s="161">
        <f>IFERROR(AG20/H18,0)</f>
        <v>0.75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>냉)삼치10KG</v>
      </c>
      <c r="Z21" s="155">
        <f t="shared" si="5"/>
        <v>110399.99999999999</v>
      </c>
      <c r="AA21" s="152"/>
      <c r="AB21" s="153"/>
      <c r="AC21" s="150">
        <v>14</v>
      </c>
      <c r="AD21" s="157" t="str">
        <f t="shared" si="6"/>
        <v>냉)삼치10KG</v>
      </c>
      <c r="AE21" s="158">
        <f>IFERROR(VLOOKUP(AD21,'13'!$Y$8:$Z$69,2,0),0)</f>
        <v>184320</v>
      </c>
      <c r="AF21" s="158">
        <f>IFERROR(VLOOKUP(AD21,$K$51:$L$85,2,0),0)</f>
        <v>0</v>
      </c>
      <c r="AG21" s="159">
        <f>AE21+AF21-J19</f>
        <v>73920.000000000015</v>
      </c>
      <c r="AH21" s="160">
        <f t="shared" si="7"/>
        <v>0.29411764705882354</v>
      </c>
      <c r="AI21" s="158">
        <f t="shared" si="8"/>
        <v>104720.00000000003</v>
      </c>
      <c r="AJ21" s="161">
        <f>IFERROR(AG21/H19,0)</f>
        <v>1.5400000000000003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767000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IFERROR(VLOOKUP(AD22,'13'!$Y$8:$Z$69,2,0),0)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2206000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IFERROR(VLOOKUP(AD23,'13'!$Y$8:$Z$69,2,0),0)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IFERROR(VLOOKUP(AD24,'13'!$Y$8:$Z$69,2,0),0)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IFERROR(VLOOKUP(AD25,'13'!$Y$8:$Z$69,2,0),0)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IFERROR(VLOOKUP(AD26,'13'!$Y$8:$Z$69,2,0),0)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6</v>
      </c>
      <c r="S27" s="220">
        <f>Q27*R27</f>
        <v>99000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IFERROR(VLOOKUP(AD27,'13'!$Y$8:$Z$69,2,0),0)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IFERROR(VLOOKUP(AD28,'13'!$Y$8:$Z$69,2,0),0)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IFERROR(VLOOKUP(AD29,'13'!$Y$8:$Z$69,2,0),0)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 t="s">
        <v>215</v>
      </c>
      <c r="C30" s="23">
        <v>10000</v>
      </c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3433460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IFERROR(VLOOKUP(AD30,'13'!$Y$8:$Z$69,2,0),0)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IFERROR(VLOOKUP(AD31,'13'!$Y$8:$Z$69,2,0),0)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IFERROR(VLOOKUP(AD32,'13'!$Y$8:$Z$69,2,0),0)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IFERROR(VLOOKUP(AD33,'13'!$Y$8:$Z$69,2,0),0)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2834805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162</v>
      </c>
      <c r="R34" s="324">
        <v>-30000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IFERROR(VLOOKUP(AD34,'13'!$Y$8:$Z$69,2,0),0)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163</v>
      </c>
      <c r="R35" s="298">
        <v>-28000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IFERROR(VLOOKUP(AD35,'13'!$Y$8:$Z$69,2,0),0)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95000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98</v>
      </c>
      <c r="P36" s="29" t="s">
        <v>63</v>
      </c>
      <c r="Q36" s="29" t="s">
        <v>163</v>
      </c>
      <c r="R36" s="298">
        <v>-6000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전복15미</v>
      </c>
      <c r="Z36" s="155">
        <f>S6</f>
        <v>25200.000000000004</v>
      </c>
      <c r="AA36" s="152"/>
      <c r="AB36" s="153"/>
      <c r="AC36" s="308" t="s">
        <v>33</v>
      </c>
      <c r="AD36" s="309"/>
      <c r="AE36" s="179">
        <f>SUM(AE8:AE35)</f>
        <v>2103735</v>
      </c>
      <c r="AF36" s="179">
        <f>SUM(AF8:AF35)</f>
        <v>943000</v>
      </c>
      <c r="AG36" s="179">
        <f>SUM(AG8:AG35)</f>
        <v>211930</v>
      </c>
      <c r="AH36" s="180"/>
      <c r="AI36" s="179">
        <f>SUM(AI8:AI35)</f>
        <v>310330.32258064521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218</v>
      </c>
      <c r="G37" s="75" t="s">
        <v>219</v>
      </c>
      <c r="H37" s="76">
        <v>12000</v>
      </c>
      <c r="I37" s="296">
        <v>1</v>
      </c>
      <c r="J37" s="297"/>
      <c r="K37" s="4"/>
      <c r="L37" s="4"/>
      <c r="M37" s="4"/>
      <c r="N37" s="184">
        <v>4</v>
      </c>
      <c r="O37" s="16" t="s">
        <v>62</v>
      </c>
      <c r="P37" s="16" t="s">
        <v>252</v>
      </c>
      <c r="Q37" s="16" t="s">
        <v>163</v>
      </c>
      <c r="R37" s="298">
        <v>-30000</v>
      </c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480000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158</v>
      </c>
      <c r="G38" s="12" t="s">
        <v>63</v>
      </c>
      <c r="H38" s="13">
        <v>19000</v>
      </c>
      <c r="I38" s="270">
        <v>27000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꽃게사게</v>
      </c>
      <c r="Z38" s="155">
        <f t="shared" si="11"/>
        <v>230000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209</v>
      </c>
      <c r="G39" s="12" t="s">
        <v>240</v>
      </c>
      <c r="H39" s="13">
        <v>100000</v>
      </c>
      <c r="I39" s="270">
        <v>140000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쭈꾸미15미</v>
      </c>
      <c r="Z39" s="155">
        <f t="shared" si="11"/>
        <v>245000</v>
      </c>
      <c r="AA39" s="152"/>
      <c r="AB39" s="153"/>
      <c r="AC39" s="156">
        <v>1</v>
      </c>
      <c r="AD39" s="157" t="str">
        <f t="shared" ref="AD39:AD62" si="12">O6&amp;P6</f>
        <v>전복15미</v>
      </c>
      <c r="AE39" s="158">
        <f>IFERROR(VLOOKUP(AD39,'13'!$Y$8:$Z$69,2,0),0)</f>
        <v>120600</v>
      </c>
      <c r="AF39" s="158">
        <f>IFERROR(VLOOKUP(AD39,$K$51:$L$85,2,0),0)</f>
        <v>0</v>
      </c>
      <c r="AG39" s="159">
        <f>AE39+AF39-S6</f>
        <v>95400</v>
      </c>
      <c r="AH39" s="160">
        <f>IFERROR((T6-Q6)/T6,0)</f>
        <v>0.28000000000000003</v>
      </c>
      <c r="AI39" s="158">
        <f>IFERROR(AG39/(1-AH39),0)</f>
        <v>132500</v>
      </c>
      <c r="AJ39" s="161">
        <f>IFERROR(AG39/Q6,0)</f>
        <v>0.53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83</v>
      </c>
      <c r="G40" s="12" t="s">
        <v>266</v>
      </c>
      <c r="H40" s="13">
        <v>150000</v>
      </c>
      <c r="I40" s="270">
        <v>208000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제주갈치31-35미</v>
      </c>
      <c r="Z40" s="155">
        <f t="shared" si="11"/>
        <v>457900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IFERROR(VLOOKUP(AD40,'13'!$Y$8:$Z$69,2,0),0)</f>
        <v>0</v>
      </c>
      <c r="AF40" s="158">
        <f>IFERROR(VLOOKUP(AD40,$K$51:$L$85,2,0),0)</f>
        <v>480000</v>
      </c>
      <c r="AG40" s="159">
        <f>AE40+AF40-S7</f>
        <v>0</v>
      </c>
      <c r="AH40" s="160">
        <f t="shared" ref="AH40:AH62" si="13">IFERROR((T7-Q7)/T7,0)</f>
        <v>0.27272727272727271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62</v>
      </c>
      <c r="G41" s="12" t="s">
        <v>252</v>
      </c>
      <c r="H41" s="13">
        <v>160000</v>
      </c>
      <c r="I41" s="270">
        <v>210000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참소라대</v>
      </c>
      <c r="Z41" s="155">
        <f t="shared" si="11"/>
        <v>241080</v>
      </c>
      <c r="AA41" s="152"/>
      <c r="AB41" s="153"/>
      <c r="AC41" s="150">
        <v>3</v>
      </c>
      <c r="AD41" s="157" t="str">
        <f t="shared" si="12"/>
        <v>꽃게사게</v>
      </c>
      <c r="AE41" s="158">
        <f>IFERROR(VLOOKUP(AD41,'13'!$Y$8:$Z$69,2,0),0)</f>
        <v>230000</v>
      </c>
      <c r="AF41" s="158">
        <f>IFERROR(VLOOKUP(AD41,$K$51:$L$85,2,0),0)</f>
        <v>299000</v>
      </c>
      <c r="AG41" s="159">
        <f>AE41+AF41-S8</f>
        <v>299000</v>
      </c>
      <c r="AH41" s="160">
        <f t="shared" si="13"/>
        <v>0.28125</v>
      </c>
      <c r="AI41" s="158">
        <f t="shared" si="14"/>
        <v>416000</v>
      </c>
      <c r="AJ41" s="161">
        <f>IFERROR(AG41/Q8,0)</f>
        <v>26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98</v>
      </c>
      <c r="G42" s="12" t="s">
        <v>63</v>
      </c>
      <c r="H42" s="13">
        <v>28000</v>
      </c>
      <c r="I42" s="270">
        <v>39000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활문어</v>
      </c>
      <c r="Z42" s="155">
        <f t="shared" si="11"/>
        <v>285600</v>
      </c>
      <c r="AA42" s="152"/>
      <c r="AB42" s="153"/>
      <c r="AC42" s="150">
        <v>4</v>
      </c>
      <c r="AD42" s="157" t="str">
        <f t="shared" si="12"/>
        <v>쭈꾸미15미</v>
      </c>
      <c r="AE42" s="158">
        <f>IFERROR(VLOOKUP(AD42,'13'!$Y$8:$Z$69,2,0),0)</f>
        <v>35000</v>
      </c>
      <c r="AF42" s="158">
        <f>IFERROR(VLOOKUP(AD42,$K$51:$L$85,2,0),0)</f>
        <v>280000</v>
      </c>
      <c r="AG42" s="159">
        <f>AE42+AF42-S9</f>
        <v>70000</v>
      </c>
      <c r="AH42" s="160">
        <f t="shared" si="13"/>
        <v>0.2857142857142857</v>
      </c>
      <c r="AI42" s="158">
        <f t="shared" si="14"/>
        <v>98000</v>
      </c>
      <c r="AJ42" s="161">
        <f>IFERROR(AG42/Q9,0)</f>
        <v>3.5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대구3미</v>
      </c>
      <c r="Z43" s="155">
        <f t="shared" si="11"/>
        <v>155880</v>
      </c>
      <c r="AA43" s="152"/>
      <c r="AB43" s="153"/>
      <c r="AC43" s="150">
        <v>5</v>
      </c>
      <c r="AD43" s="157" t="str">
        <f t="shared" si="12"/>
        <v>제주갈치31-35미</v>
      </c>
      <c r="AE43" s="158">
        <f>IFERROR(VLOOKUP(AD43,'13'!$Y$8:$Z$69,2,0),0)</f>
        <v>570000</v>
      </c>
      <c r="AF43" s="158">
        <f>IFERROR(VLOOKUP(AD43,$K$51:$L$85,2,0),0)</f>
        <v>0</v>
      </c>
      <c r="AG43" s="159">
        <f>AE43+AF43-S10</f>
        <v>112100</v>
      </c>
      <c r="AH43" s="160">
        <f t="shared" si="13"/>
        <v>0.29629629629629628</v>
      </c>
      <c r="AI43" s="158">
        <f t="shared" si="14"/>
        <v>159300</v>
      </c>
      <c r="AJ43" s="161">
        <f>IFERROR(AG43/Q10,0)</f>
        <v>0.59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전복8미</v>
      </c>
      <c r="Z44" s="155">
        <f t="shared" si="11"/>
        <v>709800</v>
      </c>
      <c r="AA44" s="152"/>
      <c r="AB44" s="153"/>
      <c r="AC44" s="150">
        <v>6</v>
      </c>
      <c r="AD44" s="157" t="str">
        <f t="shared" si="12"/>
        <v>참소라대</v>
      </c>
      <c r="AE44" s="158">
        <f>IFERROR(VLOOKUP(AD44,'13'!$Y$8:$Z$69,2,0),0)</f>
        <v>306680</v>
      </c>
      <c r="AF44" s="158">
        <f>IFERROR(VLOOKUP(AD44,$K$51:$L$85,2,0),0)</f>
        <v>0</v>
      </c>
      <c r="AG44" s="159">
        <f>AE44+AF44-S11</f>
        <v>65600</v>
      </c>
      <c r="AH44" s="160">
        <f t="shared" si="13"/>
        <v>0.25454545454545452</v>
      </c>
      <c r="AI44" s="158">
        <f t="shared" si="14"/>
        <v>88000</v>
      </c>
      <c r="AJ44" s="161">
        <f>IFERROR(AG44/Q11,0)</f>
        <v>0.8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>활문어</v>
      </c>
      <c r="AE45" s="158">
        <f>IFERROR(VLOOKUP(AD45,'13'!$Y$8:$Z$69,2,0),0)</f>
        <v>132300</v>
      </c>
      <c r="AF45" s="158">
        <f>IFERROR(VLOOKUP(AD45,$K$51:$L$85,2,0),0)</f>
        <v>315000</v>
      </c>
      <c r="AG45" s="159">
        <f>AE45+AF45-S12</f>
        <v>161700</v>
      </c>
      <c r="AH45" s="160">
        <f t="shared" si="13"/>
        <v>0.3</v>
      </c>
      <c r="AI45" s="158">
        <f t="shared" si="14"/>
        <v>231000.00000000003</v>
      </c>
      <c r="AJ45" s="161">
        <f>IFERROR(AG45/Q12,0)</f>
        <v>7.7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>대구3미</v>
      </c>
      <c r="AE46" s="158">
        <f>IFERROR(VLOOKUP(AD46,'13'!$Y$8:$Z$69,2,0),0)</f>
        <v>0</v>
      </c>
      <c r="AF46" s="158">
        <f>IFERROR(VLOOKUP(AD46,$K$51:$L$85,2,0),0)</f>
        <v>180000</v>
      </c>
      <c r="AG46" s="159">
        <f>AE46+AF46-S13</f>
        <v>24120</v>
      </c>
      <c r="AH46" s="160">
        <f t="shared" si="13"/>
        <v>0.28000000000000003</v>
      </c>
      <c r="AI46" s="158">
        <f t="shared" si="14"/>
        <v>33500</v>
      </c>
      <c r="AJ46" s="161">
        <f>IFERROR(AG46/Q13,0)</f>
        <v>0.67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전복8미</v>
      </c>
      <c r="AE47" s="158">
        <f>IFERROR(VLOOKUP(AD47,'13'!$Y$8:$Z$69,2,0),0)</f>
        <v>0</v>
      </c>
      <c r="AF47" s="158">
        <f>IFERROR(VLOOKUP(AD47,$K$51:$L$85,2,0),0)</f>
        <v>840000</v>
      </c>
      <c r="AG47" s="159">
        <f>AE47+AF47-S14</f>
        <v>130200</v>
      </c>
      <c r="AH47" s="160">
        <f t="shared" si="13"/>
        <v>0.3</v>
      </c>
      <c r="AI47" s="158">
        <f t="shared" si="14"/>
        <v>186000</v>
      </c>
      <c r="AJ47" s="161">
        <f>IFERROR(AG47/Q14,0)</f>
        <v>0.62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IFERROR(VLOOKUP(AD48,'13'!$Y$8:$Z$69,2,0),0)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IFERROR(VLOOKUP(AD49,'13'!$Y$8:$Z$69,2,0),0)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IFERROR(VLOOKUP(AD50,'13'!$Y$8:$Z$69,2,0),0)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236</v>
      </c>
      <c r="G51" s="242">
        <v>5</v>
      </c>
      <c r="H51" s="243">
        <v>36000</v>
      </c>
      <c r="I51" s="292">
        <v>180000</v>
      </c>
      <c r="J51" s="293"/>
      <c r="K51" s="235" t="str">
        <f>SUBSTITUTE(SUBSTITUTE(SUBSTITUTE(F51,"[",""),"]","")," ","")</f>
        <v>대구3미</v>
      </c>
      <c r="L51" s="246">
        <f>I51</f>
        <v>180000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IFERROR(VLOOKUP(AD51,'13'!$Y$8:$Z$69,2,0),0)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269</v>
      </c>
      <c r="G52" s="244">
        <v>14</v>
      </c>
      <c r="H52" s="243">
        <v>20000</v>
      </c>
      <c r="I52" s="294">
        <v>280000</v>
      </c>
      <c r="J52" s="295"/>
      <c r="K52" s="236" t="str">
        <f t="shared" ref="K52:K85" si="17">SUBSTITUTE(SUBSTITUTE(SUBSTITUTE(F52,"[",""),"]","")," ","")</f>
        <v>쭈꾸미15미</v>
      </c>
      <c r="L52" s="247">
        <f>I52</f>
        <v>280000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IFERROR(VLOOKUP(AD52,'13'!$Y$8:$Z$69,2,0),0)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172</v>
      </c>
      <c r="G53" s="244">
        <v>26</v>
      </c>
      <c r="H53" s="243">
        <v>11500</v>
      </c>
      <c r="I53" s="294">
        <v>299000</v>
      </c>
      <c r="J53" s="295"/>
      <c r="K53" s="236" t="str">
        <f t="shared" si="17"/>
        <v>꽃게사게</v>
      </c>
      <c r="L53" s="247">
        <f t="shared" ref="L53:L85" si="18">I53</f>
        <v>299000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IFERROR(VLOOKUP(AD53,'13'!$Y$8:$Z$69,2,0),0)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117</v>
      </c>
      <c r="G54" s="244">
        <v>15</v>
      </c>
      <c r="H54" s="243">
        <v>21000</v>
      </c>
      <c r="I54" s="294">
        <v>315000</v>
      </c>
      <c r="J54" s="295"/>
      <c r="K54" s="236" t="str">
        <f t="shared" si="17"/>
        <v>활문어</v>
      </c>
      <c r="L54" s="247">
        <f t="shared" si="18"/>
        <v>315000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IFERROR(VLOOKUP(AD54,'13'!$Y$8:$Z$69,2,0),0)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283</v>
      </c>
      <c r="G55" s="244">
        <v>40</v>
      </c>
      <c r="H55" s="243">
        <v>21000</v>
      </c>
      <c r="I55" s="294">
        <v>840000</v>
      </c>
      <c r="J55" s="295"/>
      <c r="K55" s="236" t="str">
        <f t="shared" si="17"/>
        <v>전복8미</v>
      </c>
      <c r="L55" s="247">
        <f t="shared" si="18"/>
        <v>840000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IFERROR(VLOOKUP(AD55,'13'!$Y$8:$Z$69,2,0),0)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194</v>
      </c>
      <c r="G56" s="244">
        <v>30</v>
      </c>
      <c r="H56" s="243">
        <v>16000</v>
      </c>
      <c r="I56" s="294">
        <v>480000</v>
      </c>
      <c r="J56" s="295"/>
      <c r="K56" s="236" t="str">
        <f t="shared" si="17"/>
        <v>전복20미</v>
      </c>
      <c r="L56" s="247">
        <f t="shared" si="18"/>
        <v>480000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IFERROR(VLOOKUP(AD56,'13'!$Y$8:$Z$69,2,0),0)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224</v>
      </c>
      <c r="G57" s="244">
        <v>1</v>
      </c>
      <c r="H57" s="243">
        <v>12000</v>
      </c>
      <c r="I57" s="294">
        <v>12000</v>
      </c>
      <c r="J57" s="295"/>
      <c r="K57" s="236" t="str">
        <f t="shared" si="17"/>
        <v>소금30KG</v>
      </c>
      <c r="L57" s="247">
        <f t="shared" si="18"/>
        <v>12000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99000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IFERROR(VLOOKUP(AD57,'13'!$Y$8:$Z$69,2,0),0)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173</v>
      </c>
      <c r="G58" s="244">
        <v>10</v>
      </c>
      <c r="H58" s="243">
        <v>31000</v>
      </c>
      <c r="I58" s="294">
        <v>310000</v>
      </c>
      <c r="J58" s="295"/>
      <c r="K58" s="236" t="str">
        <f t="shared" si="17"/>
        <v>냉)참조기40-42</v>
      </c>
      <c r="L58" s="247">
        <f t="shared" si="18"/>
        <v>310000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IFERROR(VLOOKUP(AD58,'13'!$Y$8:$Z$69,2,0),0)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174</v>
      </c>
      <c r="G59" s="231">
        <v>3</v>
      </c>
      <c r="H59" s="250">
        <v>135000</v>
      </c>
      <c r="I59" s="265">
        <v>405000</v>
      </c>
      <c r="J59" s="260"/>
      <c r="K59" s="236" t="str">
        <f t="shared" si="17"/>
        <v>냉)선동제주갈치31-33</v>
      </c>
      <c r="L59" s="247">
        <f t="shared" si="18"/>
        <v>405000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IFERROR(VLOOKUP(AD59,'13'!$Y$8:$Z$69,2,0),0)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203</v>
      </c>
      <c r="G60" s="231">
        <v>2</v>
      </c>
      <c r="H60" s="250">
        <v>68000</v>
      </c>
      <c r="I60" s="265">
        <v>136000</v>
      </c>
      <c r="J60" s="260"/>
      <c r="K60" s="236" t="str">
        <f t="shared" si="17"/>
        <v>냉)자반고등어8손</v>
      </c>
      <c r="L60" s="247">
        <f t="shared" si="18"/>
        <v>136000</v>
      </c>
      <c r="V60" s="4"/>
      <c r="W60" s="151"/>
      <c r="X60" s="152">
        <v>1</v>
      </c>
      <c r="Y60" s="152" t="str">
        <f t="shared" ref="Y60:Y69" si="19">F37&amp;G37</f>
        <v>소금30KG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IFERROR(VLOOKUP(AD60,'13'!$Y$8:$Z$69,2,0),0)</f>
        <v>99000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103</v>
      </c>
      <c r="G61" s="231">
        <v>2</v>
      </c>
      <c r="H61" s="250">
        <v>46000</v>
      </c>
      <c r="I61" s="265">
        <v>92000</v>
      </c>
      <c r="J61" s="260"/>
      <c r="K61" s="236" t="str">
        <f t="shared" si="17"/>
        <v>냉)꽁치</v>
      </c>
      <c r="L61" s="247">
        <f t="shared" si="18"/>
        <v>92000</v>
      </c>
      <c r="V61" s="4"/>
      <c r="W61" s="151"/>
      <c r="X61" s="152">
        <v>2</v>
      </c>
      <c r="Y61" s="152" t="str">
        <f t="shared" si="19"/>
        <v>쭈꾸미10미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IFERROR(VLOOKUP(AD61,'13'!$Y$8:$Z$69,2,0),0)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>가자미백가자미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IFERROR(VLOOKUP(AD62,'13'!$Y$8:$Z$69,2,0),0)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제주갈치26-27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1997580</v>
      </c>
      <c r="AF63" s="197">
        <f>SUM(AF39:AF62)</f>
        <v>2394000</v>
      </c>
      <c r="AG63" s="197">
        <f>SUM(AG39:AG62)</f>
        <v>958120</v>
      </c>
      <c r="AH63" s="198"/>
      <c r="AI63" s="197">
        <f>SUM(AI39:AI62)</f>
        <v>1344300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전복18미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낙지10미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소금30KG</v>
      </c>
      <c r="AE66" s="158">
        <f>IFERROR(VLOOKUP(AD66,'13'!$Y$8:$Z$69,2,0),0)</f>
        <v>0</v>
      </c>
      <c r="AF66" s="158">
        <f>IFERROR(VLOOKUP(AD66,$K$51:$L$85,2,0),0)</f>
        <v>12000</v>
      </c>
      <c r="AG66" s="159">
        <f>AE66+AF66</f>
        <v>12000</v>
      </c>
      <c r="AH66" s="160">
        <f>IFERROR((I37-H37)/I37,0)</f>
        <v>-11999</v>
      </c>
      <c r="AI66" s="158">
        <f>IFERROR(AG66/(1-AH66),0)</f>
        <v>1</v>
      </c>
      <c r="AJ66" s="161">
        <f>IFERROR(AG66/H37,0)</f>
        <v>1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쭈꾸미10미</v>
      </c>
      <c r="AE67" s="158">
        <f>IFERROR(VLOOKUP(AD67,'13'!$Y$8:$Z$69,2,0),0)</f>
        <v>57000</v>
      </c>
      <c r="AF67" s="158">
        <f>IFERROR(VLOOKUP(AD67,$K$51:$L$85,2,0),0)</f>
        <v>0</v>
      </c>
      <c r="AG67" s="159">
        <f t="shared" ref="AG67:AG75" si="21">AE67+AF67</f>
        <v>57000</v>
      </c>
      <c r="AH67" s="160">
        <f t="shared" ref="AH67:AH75" si="22">IFERROR((I38-H38)/I38,0)</f>
        <v>0.29629629629629628</v>
      </c>
      <c r="AI67" s="158">
        <f t="shared" ref="AI67:AI75" si="23">IFERROR(AG67/(1-AH67),0)</f>
        <v>81000</v>
      </c>
      <c r="AJ67" s="161">
        <f>IFERROR(AG67/H38,0)</f>
        <v>3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가자미백가자미</v>
      </c>
      <c r="AE68" s="158">
        <f>IFERROR(VLOOKUP(AD68,'13'!$Y$8:$Z$69,2,0),0)</f>
        <v>45000</v>
      </c>
      <c r="AF68" s="158">
        <f>IFERROR(VLOOKUP(AD68,$K$51:$L$85,2,0),0)</f>
        <v>0</v>
      </c>
      <c r="AG68" s="159">
        <f t="shared" si="21"/>
        <v>45000</v>
      </c>
      <c r="AH68" s="160">
        <f t="shared" si="22"/>
        <v>0.2857142857142857</v>
      </c>
      <c r="AI68" s="158">
        <f t="shared" si="23"/>
        <v>63000</v>
      </c>
      <c r="AJ68" s="161">
        <f>IFERROR(AG68/H39,0)</f>
        <v>0.45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제주갈치26-27</v>
      </c>
      <c r="AE69" s="158">
        <f>IFERROR(VLOOKUP(AD69,'13'!$Y$8:$Z$69,2,0),0)</f>
        <v>225000</v>
      </c>
      <c r="AF69" s="158">
        <f>IFERROR(VLOOKUP(AD69,$K$51:$L$85,2,0),0)</f>
        <v>0</v>
      </c>
      <c r="AG69" s="159">
        <f t="shared" si="21"/>
        <v>225000</v>
      </c>
      <c r="AH69" s="160">
        <f t="shared" si="22"/>
        <v>0.27884615384615385</v>
      </c>
      <c r="AI69" s="158">
        <f t="shared" si="23"/>
        <v>312000</v>
      </c>
      <c r="AJ69" s="161">
        <f>IFERROR(AG69/H40,0)</f>
        <v>1.5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전복18미</v>
      </c>
      <c r="AE70" s="158">
        <f>IFERROR(VLOOKUP(AD70,'13'!$Y$8:$Z$69,2,0),0)</f>
        <v>73600</v>
      </c>
      <c r="AF70" s="158">
        <f>IFERROR(VLOOKUP(AD70,$K$51:$L$85,2,0),0)</f>
        <v>0</v>
      </c>
      <c r="AG70" s="159">
        <f t="shared" si="21"/>
        <v>73600</v>
      </c>
      <c r="AH70" s="160">
        <f t="shared" si="22"/>
        <v>0.23809523809523808</v>
      </c>
      <c r="AI70" s="158">
        <f t="shared" si="23"/>
        <v>96600</v>
      </c>
      <c r="AJ70" s="161">
        <f>IFERROR(AG70/H41,0)</f>
        <v>0.46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낙지10미</v>
      </c>
      <c r="AE71" s="158">
        <f>IFERROR(VLOOKUP(AD71,'13'!$Y$8:$Z$69,2,0),0)</f>
        <v>42280</v>
      </c>
      <c r="AF71" s="158">
        <f>IFERROR(VLOOKUP(AD71,$K$51:$L$85,2,0),0)</f>
        <v>0</v>
      </c>
      <c r="AG71" s="159">
        <f t="shared" si="21"/>
        <v>42280</v>
      </c>
      <c r="AH71" s="160">
        <f t="shared" si="22"/>
        <v>0.28205128205128205</v>
      </c>
      <c r="AI71" s="158">
        <f t="shared" si="23"/>
        <v>58890</v>
      </c>
      <c r="AJ71" s="161">
        <f>IFERROR(AG71/H42,0)</f>
        <v>1.51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IFERROR(VLOOKUP(AD72,'13'!$Y$8:$Z$69,2,0),0)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IFERROR(VLOOKUP(AD73,'13'!$Y$8:$Z$69,2,0),0)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IFERROR(VLOOKUP(AD74,'13'!$Y$8:$Z$69,2,0),0)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IFERROR(VLOOKUP(AD75,'13'!$Y$8:$Z$69,2,0),0)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442880</v>
      </c>
      <c r="AF76" s="197">
        <f>SUM(AF66:AF75)</f>
        <v>12000</v>
      </c>
      <c r="AG76" s="197">
        <f>SUM(AG66:AG75)</f>
        <v>454880</v>
      </c>
      <c r="AH76" s="198"/>
      <c r="AI76" s="197">
        <f>SUM(AI66:AI75)</f>
        <v>611491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-606940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3349000</v>
      </c>
      <c r="J86" s="264"/>
      <c r="K86" s="240"/>
      <c r="L86" s="249">
        <f>SUM(L51:L85)</f>
        <v>3349000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233" priority="10"/>
  </conditionalFormatting>
  <conditionalFormatting sqref="AE77:AF77">
    <cfRule type="cellIs" dxfId="232" priority="7" operator="lessThan">
      <formula>0</formula>
    </cfRule>
  </conditionalFormatting>
  <conditionalFormatting sqref="AG8:AG35 AG39:AG62 AG66:AG75">
    <cfRule type="cellIs" dxfId="231" priority="8" operator="lessThan">
      <formula>0</formula>
    </cfRule>
  </conditionalFormatting>
  <conditionalFormatting sqref="AH8:AH35">
    <cfRule type="cellIs" dxfId="230" priority="17" operator="equal">
      <formula>0</formula>
    </cfRule>
    <cfRule type="cellIs" dxfId="229" priority="18" operator="greaterThan">
      <formula>0.35</formula>
    </cfRule>
    <cfRule type="cellIs" dxfId="228" priority="19" operator="lessThan">
      <formula>0.25</formula>
    </cfRule>
  </conditionalFormatting>
  <conditionalFormatting sqref="AH39:AH62">
    <cfRule type="cellIs" dxfId="227" priority="14" operator="equal">
      <formula>0</formula>
    </cfRule>
    <cfRule type="cellIs" dxfId="226" priority="15" operator="greaterThan">
      <formula>0.35</formula>
    </cfRule>
    <cfRule type="cellIs" dxfId="225" priority="16" operator="lessThan">
      <formula>0.25</formula>
    </cfRule>
  </conditionalFormatting>
  <conditionalFormatting sqref="AH66:AH75">
    <cfRule type="cellIs" dxfId="224" priority="11" operator="equal">
      <formula>0</formula>
    </cfRule>
    <cfRule type="cellIs" dxfId="223" priority="12" operator="greaterThan">
      <formula>0.35</formula>
    </cfRule>
    <cfRule type="cellIs" dxfId="222" priority="13" operator="lessThan">
      <formula>0.25</formula>
    </cfRule>
  </conditionalFormatting>
  <conditionalFormatting sqref="AH4:AI5">
    <cfRule type="cellIs" dxfId="221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5032C4AB-84BD-46D6-A624-A138A49AD8BA}">
          <x14:formula1>
            <xm:f>근무표!$AK$5:$AK$20</xm:f>
          </x14:formula1>
          <xm:sqref>B41:C46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A4CF-9B90-4175-B7AA-4F75D48B9CFE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T27" sqref="T27:T29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284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 t="s">
        <v>285</v>
      </c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3846820</v>
      </c>
      <c r="AF4" s="340"/>
      <c r="AG4" s="134" t="s">
        <v>43</v>
      </c>
      <c r="AH4" s="341">
        <f>C5-AE4-(SUM(R34:S38))</f>
        <v>44180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3776000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0.28976921197248634</v>
      </c>
      <c r="AF5" s="335"/>
      <c r="AG5" s="141" t="s">
        <v>43</v>
      </c>
      <c r="AH5" s="336">
        <f>IFERROR(C17-AE5-((SUM(R34:S38))/C5),0)</f>
        <v>1.713491938344584E-2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1.6</v>
      </c>
      <c r="J6" s="2">
        <f t="shared" ref="J6:J33" si="0">H6*I6</f>
        <v>310400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282</v>
      </c>
      <c r="Q6" s="10">
        <v>210000</v>
      </c>
      <c r="R6" s="9">
        <v>2.23</v>
      </c>
      <c r="S6" s="214">
        <f>Q6*R6</f>
        <v>468300</v>
      </c>
      <c r="T6" s="116">
        <v>300000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2227000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1</v>
      </c>
      <c r="J7" s="3">
        <f t="shared" si="0"/>
        <v>200000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2.44</v>
      </c>
      <c r="S7" s="219">
        <f>Q7*R7</f>
        <v>390400</v>
      </c>
      <c r="T7" s="113">
        <v>220000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1.52</v>
      </c>
      <c r="J8" s="3">
        <f t="shared" si="0"/>
        <v>45600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90</v>
      </c>
      <c r="P8" s="16" t="s">
        <v>159</v>
      </c>
      <c r="Q8" s="17">
        <v>11500</v>
      </c>
      <c r="R8" s="16">
        <v>15</v>
      </c>
      <c r="S8" s="219">
        <f>Q8*R8</f>
        <v>172500</v>
      </c>
      <c r="T8" s="114">
        <v>16000</v>
      </c>
      <c r="U8" s="215">
        <f>IF(Q8="","",Q8/0.7)</f>
        <v>16428.571428571431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310400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IFERROR(VLOOKUP(AD8,'14'!$Y$8:$Z$69,2,0),0)</f>
        <v>230860</v>
      </c>
      <c r="AF8" s="158">
        <f>IFERROR(VLOOKUP(AD8,$K$51:$L$85,2,0),0)</f>
        <v>0</v>
      </c>
      <c r="AG8" s="159">
        <f>AE8+AF8-J6</f>
        <v>-79540</v>
      </c>
      <c r="AH8" s="160">
        <f t="shared" ref="AH8:AH35" si="7">IFERROR((K6-H6)/K6,0)</f>
        <v>0.23921568627450981</v>
      </c>
      <c r="AI8" s="158">
        <f>IFERROR(AG8/(1-AH8),0)</f>
        <v>-104550</v>
      </c>
      <c r="AJ8" s="161">
        <f>IFERROR(AG8/H6,0)</f>
        <v>-0.41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'14'!C11</f>
        <v>6268265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158</v>
      </c>
      <c r="P9" s="16" t="s">
        <v>126</v>
      </c>
      <c r="Q9" s="17">
        <v>20000</v>
      </c>
      <c r="R9" s="16">
        <v>6</v>
      </c>
      <c r="S9" s="219">
        <f>Q9*R9</f>
        <v>120000</v>
      </c>
      <c r="T9" s="115">
        <v>28000</v>
      </c>
      <c r="U9" s="215">
        <f>IF(Q9="","",Q9/0.7)</f>
        <v>28571.428571428572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200000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IFERROR(VLOOKUP(AD9,'14'!$Y$8:$Z$69,2,0),0)</f>
        <v>276000</v>
      </c>
      <c r="AF9" s="158">
        <f>IFERROR(VLOOKUP(AD9,$K$51:$L$85,2,0),0)</f>
        <v>0</v>
      </c>
      <c r="AG9" s="159">
        <f>AE9+AF9-J7</f>
        <v>76000</v>
      </c>
      <c r="AH9" s="160">
        <f t="shared" si="7"/>
        <v>0.2857142857142857</v>
      </c>
      <c r="AI9" s="158">
        <f t="shared" ref="AI9:AI35" si="8">IFERROR(AG9/(1-AH9),0)</f>
        <v>106400</v>
      </c>
      <c r="AJ9" s="161">
        <f>IFERROR(AG9/H7,0)</f>
        <v>0.38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4.18</v>
      </c>
      <c r="J10" s="3">
        <f t="shared" si="0"/>
        <v>564300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83</v>
      </c>
      <c r="P10" s="16" t="s">
        <v>228</v>
      </c>
      <c r="Q10" s="17">
        <v>190000</v>
      </c>
      <c r="R10" s="16">
        <v>1.5</v>
      </c>
      <c r="S10" s="220">
        <f>Q10*R10</f>
        <v>285000</v>
      </c>
      <c r="T10" s="117">
        <v>270000</v>
      </c>
      <c r="U10" s="215">
        <f>IF(Q10="","",Q10/0.7)</f>
        <v>271428.57142857142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45600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IFERROR(VLOOKUP(AD10,'14'!$Y$8:$Z$69,2,0),0)</f>
        <v>45600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5763135</v>
      </c>
      <c r="D11" s="4"/>
      <c r="E11" s="150">
        <v>6</v>
      </c>
      <c r="F11" s="11" t="s">
        <v>88</v>
      </c>
      <c r="G11" s="12" t="s">
        <v>89</v>
      </c>
      <c r="H11" s="13">
        <v>31000</v>
      </c>
      <c r="I11" s="12">
        <v>6</v>
      </c>
      <c r="J11" s="3">
        <f t="shared" si="0"/>
        <v>186000</v>
      </c>
      <c r="K11" s="109">
        <v>43000</v>
      </c>
      <c r="L11" s="215">
        <f>IF(H11="","",H11/0.7)</f>
        <v>44285.71428571429</v>
      </c>
      <c r="M11" s="4"/>
      <c r="N11" s="150">
        <v>6</v>
      </c>
      <c r="O11" s="15" t="s">
        <v>110</v>
      </c>
      <c r="P11" s="16" t="s">
        <v>272</v>
      </c>
      <c r="Q11" s="17">
        <v>82000</v>
      </c>
      <c r="R11" s="16">
        <v>2.54</v>
      </c>
      <c r="S11" s="220">
        <f>Q11*R11</f>
        <v>208280</v>
      </c>
      <c r="T11" s="109">
        <v>110000</v>
      </c>
      <c r="U11" s="215">
        <f>IF(Q11="","",Q11/0.7)</f>
        <v>117142.85714285714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IFERROR(VLOOKUP(AD11,'14'!$Y$8:$Z$69,2,0),0)</f>
        <v>168000</v>
      </c>
      <c r="AF11" s="158">
        <f>IFERROR(VLOOKUP(AD11,$K$51:$L$85,2,0),0)</f>
        <v>0</v>
      </c>
      <c r="AG11" s="159">
        <f>AE11+AF11-J9</f>
        <v>24000</v>
      </c>
      <c r="AH11" s="160">
        <f t="shared" si="7"/>
        <v>0.31428571428571428</v>
      </c>
      <c r="AI11" s="158">
        <f t="shared" si="8"/>
        <v>35000</v>
      </c>
      <c r="AJ11" s="161">
        <f>IFERROR(AG11/H9,0)</f>
        <v>0.5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1.26</v>
      </c>
      <c r="J12" s="3">
        <f t="shared" si="0"/>
        <v>44100</v>
      </c>
      <c r="K12" s="109">
        <v>49000</v>
      </c>
      <c r="L12" s="215">
        <f>IF(H12="","",H12/0.7)</f>
        <v>50000</v>
      </c>
      <c r="M12" s="4"/>
      <c r="N12" s="150">
        <v>7</v>
      </c>
      <c r="O12" s="15" t="s">
        <v>117</v>
      </c>
      <c r="P12" s="16"/>
      <c r="Q12" s="17">
        <v>21000</v>
      </c>
      <c r="R12" s="12">
        <v>5</v>
      </c>
      <c r="S12" s="220">
        <f>Q12*R12</f>
        <v>105000</v>
      </c>
      <c r="T12" s="109">
        <v>30000</v>
      </c>
      <c r="U12" s="215">
        <f>IF(Q12="","",Q12/0.7)</f>
        <v>30000.000000000004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564300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IFERROR(VLOOKUP(AD12,'14'!$Y$8:$Z$69,2,0),0)</f>
        <v>649350</v>
      </c>
      <c r="AF12" s="158">
        <f>IFERROR(VLOOKUP(AD12,$K$51:$L$85,2,0),0)</f>
        <v>0</v>
      </c>
      <c r="AG12" s="159">
        <f>AE12+AF12-J10</f>
        <v>85050</v>
      </c>
      <c r="AH12" s="160">
        <f t="shared" si="7"/>
        <v>0.27807486631016043</v>
      </c>
      <c r="AI12" s="158">
        <f t="shared" si="8"/>
        <v>117810</v>
      </c>
      <c r="AJ12" s="161">
        <f>IFERROR(AG12/H10,0)</f>
        <v>0.63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2732130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2.08</v>
      </c>
      <c r="J13" s="3">
        <f t="shared" si="0"/>
        <v>382720</v>
      </c>
      <c r="K13" s="109">
        <v>253000</v>
      </c>
      <c r="L13" s="215">
        <f>IF(H13="","",H13/0.7)</f>
        <v>262857.1428571429</v>
      </c>
      <c r="M13" s="4"/>
      <c r="N13" s="150">
        <v>8</v>
      </c>
      <c r="O13" s="15" t="s">
        <v>104</v>
      </c>
      <c r="P13" s="16" t="s">
        <v>229</v>
      </c>
      <c r="Q13" s="17">
        <v>36000</v>
      </c>
      <c r="R13" s="16">
        <v>4</v>
      </c>
      <c r="S13" s="220">
        <f>Q13*R13</f>
        <v>144000</v>
      </c>
      <c r="T13" s="109">
        <v>50000</v>
      </c>
      <c r="U13" s="215">
        <f>IF(Q13="","",Q13/0.7)</f>
        <v>51428.571428571435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186000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IFERROR(VLOOKUP(AD13,'14'!$Y$8:$Z$69,2,0),0)</f>
        <v>321160</v>
      </c>
      <c r="AF13" s="158">
        <f>IFERROR(VLOOKUP(AD13,$K$51:$L$85,2,0),0)</f>
        <v>0</v>
      </c>
      <c r="AG13" s="159">
        <f>AE13+AF13-J11</f>
        <v>135160</v>
      </c>
      <c r="AH13" s="160">
        <f t="shared" si="7"/>
        <v>0.27906976744186046</v>
      </c>
      <c r="AI13" s="158">
        <f t="shared" si="8"/>
        <v>187480</v>
      </c>
      <c r="AJ13" s="161">
        <f>IFERROR(AG13/H11,0)</f>
        <v>4.3600000000000003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2</v>
      </c>
      <c r="J14" s="3">
        <f t="shared" si="0"/>
        <v>92000</v>
      </c>
      <c r="K14" s="109">
        <v>65000</v>
      </c>
      <c r="L14" s="215">
        <f>IF(H14="","",H14/0.7)</f>
        <v>65714.285714285725</v>
      </c>
      <c r="M14" s="4"/>
      <c r="N14" s="150">
        <v>9</v>
      </c>
      <c r="O14" s="15" t="s">
        <v>102</v>
      </c>
      <c r="P14" s="16" t="s">
        <v>155</v>
      </c>
      <c r="Q14" s="17">
        <v>58000</v>
      </c>
      <c r="R14" s="12">
        <v>2.0299999999999998</v>
      </c>
      <c r="S14" s="220">
        <f>Q14*R14</f>
        <v>117739.99999999999</v>
      </c>
      <c r="T14" s="109">
        <v>82000</v>
      </c>
      <c r="U14" s="215">
        <f>IF(Q14="","",Q14/0.7)</f>
        <v>82857.14285714287</v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44100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IFERROR(VLOOKUP(AD14,'14'!$Y$8:$Z$69,2,0),0)</f>
        <v>44100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0.2857142857142857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1043870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1</v>
      </c>
      <c r="J15" s="3">
        <f t="shared" si="0"/>
        <v>33000</v>
      </c>
      <c r="K15" s="109">
        <v>45000</v>
      </c>
      <c r="L15" s="215">
        <f>IF(H15="","",H15/0.7)</f>
        <v>47142.857142857145</v>
      </c>
      <c r="M15" s="4"/>
      <c r="N15" s="150">
        <v>10</v>
      </c>
      <c r="O15" s="15" t="s">
        <v>83</v>
      </c>
      <c r="P15" s="16" t="s">
        <v>286</v>
      </c>
      <c r="Q15" s="17">
        <v>105000</v>
      </c>
      <c r="R15" s="16">
        <v>3</v>
      </c>
      <c r="S15" s="220">
        <f>Q15*R15</f>
        <v>315000</v>
      </c>
      <c r="T15" s="109">
        <v>150000</v>
      </c>
      <c r="U15" s="215">
        <f>IF(Q15="","",Q15/0.7)</f>
        <v>150000</v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382720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IFERROR(VLOOKUP(AD15,'14'!$Y$8:$Z$69,2,0),0)</f>
        <v>434240</v>
      </c>
      <c r="AF15" s="158">
        <f>IFERROR(VLOOKUP(AD15,$K$51:$L$85,2,0),0)</f>
        <v>0</v>
      </c>
      <c r="AG15" s="159">
        <f>AE15+AF15-J13</f>
        <v>51520</v>
      </c>
      <c r="AH15" s="160">
        <f t="shared" si="7"/>
        <v>0.27272727272727271</v>
      </c>
      <c r="AI15" s="158">
        <f t="shared" si="8"/>
        <v>70840</v>
      </c>
      <c r="AJ15" s="161">
        <f>IFERROR(AG15/H13,0)</f>
        <v>0.28000000000000003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2.95</v>
      </c>
      <c r="J16" s="3">
        <f t="shared" si="0"/>
        <v>253700.00000000003</v>
      </c>
      <c r="K16" s="109">
        <v>120000</v>
      </c>
      <c r="L16" s="215">
        <f>IF(H16="","",H16/0.7)</f>
        <v>122857.14285714287</v>
      </c>
      <c r="M16" s="4"/>
      <c r="N16" s="150">
        <v>11</v>
      </c>
      <c r="O16" s="15" t="s">
        <v>209</v>
      </c>
      <c r="P16" s="16" t="s">
        <v>210</v>
      </c>
      <c r="Q16" s="17">
        <v>37000</v>
      </c>
      <c r="R16" s="16">
        <v>2.4</v>
      </c>
      <c r="S16" s="220">
        <f>Q16*R16</f>
        <v>88800</v>
      </c>
      <c r="T16" s="109">
        <v>50000</v>
      </c>
      <c r="U16" s="215">
        <f>IF(Q16="","",Q16/0.7)</f>
        <v>52857.142857142862</v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92000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IFERROR(VLOOKUP(AD16,'14'!$Y$8:$Z$69,2,0),0)</f>
        <v>140300</v>
      </c>
      <c r="AF16" s="158">
        <f>IFERROR(VLOOKUP(AD16,$K$51:$L$85,2,0),0)</f>
        <v>0</v>
      </c>
      <c r="AG16" s="159">
        <f>AE16+AF16-J14</f>
        <v>48300</v>
      </c>
      <c r="AH16" s="160">
        <f t="shared" si="7"/>
        <v>0.29230769230769232</v>
      </c>
      <c r="AI16" s="158">
        <f t="shared" si="8"/>
        <v>68250</v>
      </c>
      <c r="AJ16" s="161">
        <f>IFERROR(AG16/H14,0)</f>
        <v>1.05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0.27644862288135591</v>
      </c>
      <c r="D17" s="4"/>
      <c r="E17" s="150">
        <v>12</v>
      </c>
      <c r="F17" s="11" t="s">
        <v>77</v>
      </c>
      <c r="G17" s="12" t="s">
        <v>231</v>
      </c>
      <c r="H17" s="13">
        <v>29500</v>
      </c>
      <c r="I17" s="12">
        <v>1.33</v>
      </c>
      <c r="J17" s="3">
        <f t="shared" si="0"/>
        <v>39235</v>
      </c>
      <c r="K17" s="109">
        <v>42000</v>
      </c>
      <c r="L17" s="215">
        <f>IF(H17="","",H17/0.7)</f>
        <v>42142.857142857145</v>
      </c>
      <c r="M17" s="4"/>
      <c r="N17" s="150">
        <v>12</v>
      </c>
      <c r="O17" s="15" t="s">
        <v>180</v>
      </c>
      <c r="P17" s="16"/>
      <c r="Q17" s="17">
        <v>50000</v>
      </c>
      <c r="R17" s="16">
        <v>5</v>
      </c>
      <c r="S17" s="220">
        <f>Q17*R17</f>
        <v>250000</v>
      </c>
      <c r="T17" s="109">
        <v>70000</v>
      </c>
      <c r="U17" s="215">
        <f>IF(Q17="","",Q17/0.7)</f>
        <v>71428.571428571435</v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33000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IFERROR(VLOOKUP(AD17,'14'!$Y$8:$Z$69,2,0),0)</f>
        <v>33000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0.26666666666666666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85</v>
      </c>
      <c r="G18" s="12" t="s">
        <v>201</v>
      </c>
      <c r="H18" s="13">
        <v>68000</v>
      </c>
      <c r="I18" s="12">
        <v>2.62</v>
      </c>
      <c r="J18" s="3">
        <f t="shared" si="0"/>
        <v>178160</v>
      </c>
      <c r="K18" s="109">
        <v>95000</v>
      </c>
      <c r="L18" s="215">
        <f>IF(H18="","",H18/0.7)</f>
        <v>97142.857142857145</v>
      </c>
      <c r="M18" s="4"/>
      <c r="N18" s="150">
        <v>13</v>
      </c>
      <c r="O18" s="15" t="s">
        <v>87</v>
      </c>
      <c r="P18" s="16"/>
      <c r="Q18" s="17">
        <v>34000</v>
      </c>
      <c r="R18" s="16">
        <v>0.75</v>
      </c>
      <c r="S18" s="220">
        <f>Q18*R18</f>
        <v>25500</v>
      </c>
      <c r="T18" s="109">
        <v>48000</v>
      </c>
      <c r="U18" s="215">
        <f>IF(Q18="","",Q18/0.7)</f>
        <v>48571.428571428572</v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253700.00000000003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IFERROR(VLOOKUP(AD18,'14'!$Y$8:$Z$69,2,0),0)</f>
        <v>107500</v>
      </c>
      <c r="AF18" s="158">
        <f>IFERROR(VLOOKUP(AD18,$K$51:$L$85,2,0),0)</f>
        <v>172000</v>
      </c>
      <c r="AG18" s="159">
        <f>AE18+AF18-J16</f>
        <v>25799.999999999971</v>
      </c>
      <c r="AH18" s="160">
        <f t="shared" si="7"/>
        <v>0.28333333333333333</v>
      </c>
      <c r="AI18" s="158">
        <f t="shared" si="8"/>
        <v>35999.999999999956</v>
      </c>
      <c r="AJ18" s="161">
        <f>IFERROR(AG18/H16,0)</f>
        <v>0.29999999999999966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938870</v>
      </c>
      <c r="D19" s="4"/>
      <c r="E19" s="150">
        <v>14</v>
      </c>
      <c r="F19" s="11" t="s">
        <v>261</v>
      </c>
      <c r="G19" s="12" t="s">
        <v>273</v>
      </c>
      <c r="H19" s="13">
        <v>48000</v>
      </c>
      <c r="I19" s="12">
        <v>1.3</v>
      </c>
      <c r="J19" s="3">
        <f t="shared" si="0"/>
        <v>62400</v>
      </c>
      <c r="K19" s="109">
        <v>68000</v>
      </c>
      <c r="L19" s="215">
        <f>IF(H19="","",H19/0.7)</f>
        <v>68571.42857142858</v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냉)동태포15팩A</v>
      </c>
      <c r="Z19" s="155">
        <f t="shared" si="5"/>
        <v>39235</v>
      </c>
      <c r="AA19" s="152"/>
      <c r="AB19" s="153"/>
      <c r="AC19" s="150">
        <v>12</v>
      </c>
      <c r="AD19" s="157" t="str">
        <f t="shared" si="6"/>
        <v>냉)동태포15팩A</v>
      </c>
      <c r="AE19" s="158">
        <f>IFERROR(VLOOKUP(AD19,'14'!$Y$8:$Z$69,2,0),0)</f>
        <v>45135</v>
      </c>
      <c r="AF19" s="158">
        <f>IFERROR(VLOOKUP(AD19,$K$51:$L$85,2,0),0)</f>
        <v>0</v>
      </c>
      <c r="AG19" s="159">
        <f>AE19+AF19-J17</f>
        <v>5900</v>
      </c>
      <c r="AH19" s="160">
        <f t="shared" si="7"/>
        <v>0.29761904761904762</v>
      </c>
      <c r="AI19" s="158">
        <f t="shared" si="8"/>
        <v>8400</v>
      </c>
      <c r="AJ19" s="161">
        <f>IFERROR(AG19/H17,0)</f>
        <v>0.2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냉)자반고등어8손</v>
      </c>
      <c r="Z20" s="155">
        <f t="shared" si="5"/>
        <v>178160</v>
      </c>
      <c r="AA20" s="152"/>
      <c r="AB20" s="153"/>
      <c r="AC20" s="150">
        <v>13</v>
      </c>
      <c r="AD20" s="157" t="str">
        <f t="shared" si="6"/>
        <v>냉)자반고등어8손</v>
      </c>
      <c r="AE20" s="158">
        <f>IFERROR(VLOOKUP(AD20,'14'!$Y$8:$Z$69,2,0),0)</f>
        <v>229160</v>
      </c>
      <c r="AF20" s="158">
        <f>IFERROR(VLOOKUP(AD20,$K$51:$L$85,2,0),0)</f>
        <v>0</v>
      </c>
      <c r="AG20" s="159">
        <f>AE20+AF20-J18</f>
        <v>51000</v>
      </c>
      <c r="AH20" s="160">
        <f t="shared" si="7"/>
        <v>0.28421052631578947</v>
      </c>
      <c r="AI20" s="158">
        <f t="shared" si="8"/>
        <v>71250</v>
      </c>
      <c r="AJ20" s="161">
        <f>IFERROR(AG20/H18,0)</f>
        <v>0.75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>냉)삼치10KG</v>
      </c>
      <c r="Z21" s="155">
        <f t="shared" si="5"/>
        <v>62400</v>
      </c>
      <c r="AA21" s="152"/>
      <c r="AB21" s="153"/>
      <c r="AC21" s="150">
        <v>14</v>
      </c>
      <c r="AD21" s="157" t="str">
        <f t="shared" si="6"/>
        <v>냉)삼치10KG</v>
      </c>
      <c r="AE21" s="158">
        <f>IFERROR(VLOOKUP(AD21,'14'!$Y$8:$Z$69,2,0),0)</f>
        <v>110399.99999999999</v>
      </c>
      <c r="AF21" s="158">
        <f>IFERROR(VLOOKUP(AD21,$K$51:$L$85,2,0),0)</f>
        <v>0</v>
      </c>
      <c r="AG21" s="159">
        <f>AE21+AF21-J19</f>
        <v>47999.999999999985</v>
      </c>
      <c r="AH21" s="160">
        <f t="shared" si="7"/>
        <v>0.29411764705882354</v>
      </c>
      <c r="AI21" s="158">
        <f t="shared" si="8"/>
        <v>67999.999999999985</v>
      </c>
      <c r="AJ21" s="161">
        <f>IFERROR(AG21/H19,0)</f>
        <v>0.99999999999999967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1109000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IFERROR(VLOOKUP(AD22,'14'!$Y$8:$Z$69,2,0),0)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2562000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IFERROR(VLOOKUP(AD23,'14'!$Y$8:$Z$69,2,0),0)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IFERROR(VLOOKUP(AD24,'14'!$Y$8:$Z$69,2,0),0)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IFERROR(VLOOKUP(AD25,'14'!$Y$8:$Z$69,2,0),0)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IFERROR(VLOOKUP(AD26,'14'!$Y$8:$Z$69,2,0),0)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2</v>
      </c>
      <c r="S27" s="220">
        <f>Q27*R27</f>
        <v>33000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IFERROR(VLOOKUP(AD27,'14'!$Y$8:$Z$69,2,0),0)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IFERROR(VLOOKUP(AD28,'14'!$Y$8:$Z$69,2,0),0)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60000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IFERROR(VLOOKUP(AD29,'14'!$Y$8:$Z$69,2,0),0)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3227520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IFERROR(VLOOKUP(AD30,'14'!$Y$8:$Z$69,2,0),0)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IFERROR(VLOOKUP(AD31,'14'!$Y$8:$Z$69,2,0),0)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IFERROR(VLOOKUP(AD32,'14'!$Y$8:$Z$69,2,0),0)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IFERROR(VLOOKUP(AD33,'14'!$Y$8:$Z$69,2,0),0)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2535615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162</v>
      </c>
      <c r="R34" s="324">
        <v>-35000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IFERROR(VLOOKUP(AD34,'14'!$Y$8:$Z$69,2,0),0)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163</v>
      </c>
      <c r="R35" s="298">
        <v>-30000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IFERROR(VLOOKUP(AD35,'14'!$Y$8:$Z$69,2,0),0)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105000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117</v>
      </c>
      <c r="P36" s="29"/>
      <c r="Q36" s="29" t="s">
        <v>162</v>
      </c>
      <c r="R36" s="298">
        <v>-15000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전복8미</v>
      </c>
      <c r="Z36" s="155">
        <f>S6</f>
        <v>468300</v>
      </c>
      <c r="AA36" s="152"/>
      <c r="AB36" s="153"/>
      <c r="AC36" s="308" t="s">
        <v>33</v>
      </c>
      <c r="AD36" s="309"/>
      <c r="AE36" s="179">
        <f>SUM(AE8:AE35)</f>
        <v>2834805</v>
      </c>
      <c r="AF36" s="179">
        <f>SUM(AF8:AF35)</f>
        <v>172000</v>
      </c>
      <c r="AG36" s="179">
        <f>SUM(AG8:AG35)</f>
        <v>471190</v>
      </c>
      <c r="AH36" s="180"/>
      <c r="AI36" s="179">
        <f>SUM(AI8:AI35)</f>
        <v>664880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156</v>
      </c>
      <c r="G37" s="75" t="s">
        <v>67</v>
      </c>
      <c r="H37" s="76">
        <v>15000</v>
      </c>
      <c r="I37" s="296">
        <v>21000</v>
      </c>
      <c r="J37" s="297"/>
      <c r="K37" s="4"/>
      <c r="L37" s="4"/>
      <c r="M37" s="4"/>
      <c r="N37" s="184">
        <v>4</v>
      </c>
      <c r="O37" s="16" t="s">
        <v>117</v>
      </c>
      <c r="P37" s="16"/>
      <c r="Q37" s="16" t="s">
        <v>163</v>
      </c>
      <c r="R37" s="298">
        <v>-20000</v>
      </c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390400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62</v>
      </c>
      <c r="G38" s="12" t="s">
        <v>126</v>
      </c>
      <c r="H38" s="13">
        <v>180000</v>
      </c>
      <c r="I38" s="270">
        <v>250000</v>
      </c>
      <c r="J38" s="271"/>
      <c r="K38" s="4"/>
      <c r="L38" s="4"/>
      <c r="M38" s="4"/>
      <c r="N38" s="185">
        <v>5</v>
      </c>
      <c r="O38" s="24" t="s">
        <v>65</v>
      </c>
      <c r="P38" s="24" t="s">
        <v>122</v>
      </c>
      <c r="Q38" s="24" t="s">
        <v>163</v>
      </c>
      <c r="R38" s="300">
        <v>-15000</v>
      </c>
      <c r="S38" s="301"/>
      <c r="T38" s="47"/>
      <c r="U38" s="111"/>
      <c r="V38" s="127"/>
      <c r="W38" s="151"/>
      <c r="X38" s="152">
        <v>3</v>
      </c>
      <c r="Y38" s="152" t="str">
        <f t="shared" si="10"/>
        <v>꽃게사게</v>
      </c>
      <c r="Z38" s="155">
        <f t="shared" si="11"/>
        <v>172500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쭈꾸미15미</v>
      </c>
      <c r="Z39" s="155">
        <f t="shared" si="11"/>
        <v>120000</v>
      </c>
      <c r="AA39" s="152"/>
      <c r="AB39" s="153"/>
      <c r="AC39" s="156">
        <v>1</v>
      </c>
      <c r="AD39" s="157" t="str">
        <f t="shared" ref="AD39:AD62" si="12">O6&amp;P6</f>
        <v>전복8미</v>
      </c>
      <c r="AE39" s="158">
        <f>IFERROR(VLOOKUP(AD39,'14'!$Y$8:$Z$69,2,0),0)</f>
        <v>709800</v>
      </c>
      <c r="AF39" s="158">
        <f>IFERROR(VLOOKUP(AD39,$K$51:$L$85,2,0),0)</f>
        <v>0</v>
      </c>
      <c r="AG39" s="159">
        <f>AE39+AF39-S6</f>
        <v>241500</v>
      </c>
      <c r="AH39" s="160">
        <f>IFERROR((T6-Q6)/T6,0)</f>
        <v>0.3</v>
      </c>
      <c r="AI39" s="158">
        <f>IFERROR(AG39/(1-AH39),0)</f>
        <v>345000</v>
      </c>
      <c r="AJ39" s="161">
        <f>IFERROR(AG39/Q6,0)</f>
        <v>1.1499999999999999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제주갈치31-35미</v>
      </c>
      <c r="Z40" s="155">
        <f t="shared" si="11"/>
        <v>285000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IFERROR(VLOOKUP(AD40,'14'!$Y$8:$Z$69,2,0),0)</f>
        <v>480000</v>
      </c>
      <c r="AF40" s="158">
        <f>IFERROR(VLOOKUP(AD40,$K$51:$L$85,2,0),0)</f>
        <v>0</v>
      </c>
      <c r="AG40" s="159">
        <f>AE40+AF40-S7</f>
        <v>89600</v>
      </c>
      <c r="AH40" s="160">
        <f t="shared" ref="AH40:AH62" si="13">IFERROR((T7-Q7)/T7,0)</f>
        <v>0.27272727272727271</v>
      </c>
      <c r="AI40" s="158">
        <f t="shared" ref="AI40:AI62" si="14">IFERROR(AG40/(1-AH40),0)</f>
        <v>123200</v>
      </c>
      <c r="AJ40" s="161">
        <f>IFERROR(AG40/Q7,0)</f>
        <v>0.56000000000000005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 t="s">
        <v>287</v>
      </c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참소라대</v>
      </c>
      <c r="Z41" s="155">
        <f t="shared" si="11"/>
        <v>208280</v>
      </c>
      <c r="AA41" s="152"/>
      <c r="AB41" s="153"/>
      <c r="AC41" s="150">
        <v>3</v>
      </c>
      <c r="AD41" s="157" t="str">
        <f t="shared" si="12"/>
        <v>꽃게사게</v>
      </c>
      <c r="AE41" s="158">
        <f>IFERROR(VLOOKUP(AD41,'14'!$Y$8:$Z$69,2,0),0)</f>
        <v>230000</v>
      </c>
      <c r="AF41" s="158">
        <f>IFERROR(VLOOKUP(AD41,$K$51:$L$85,2,0),0)</f>
        <v>460000</v>
      </c>
      <c r="AG41" s="159">
        <f>AE41+AF41-S8</f>
        <v>517500</v>
      </c>
      <c r="AH41" s="160">
        <f t="shared" si="13"/>
        <v>0.28125</v>
      </c>
      <c r="AI41" s="158">
        <f t="shared" si="14"/>
        <v>720000</v>
      </c>
      <c r="AJ41" s="161">
        <f>IFERROR(AG41/Q8,0)</f>
        <v>45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활문어</v>
      </c>
      <c r="Z42" s="155">
        <f t="shared" si="11"/>
        <v>105000</v>
      </c>
      <c r="AA42" s="152"/>
      <c r="AB42" s="153"/>
      <c r="AC42" s="150">
        <v>4</v>
      </c>
      <c r="AD42" s="157" t="str">
        <f t="shared" si="12"/>
        <v>쭈꾸미15미</v>
      </c>
      <c r="AE42" s="158">
        <f>IFERROR(VLOOKUP(AD42,'14'!$Y$8:$Z$69,2,0),0)</f>
        <v>245000</v>
      </c>
      <c r="AF42" s="158">
        <f>IFERROR(VLOOKUP(AD42,$K$51:$L$85,2,0),0)</f>
        <v>0</v>
      </c>
      <c r="AG42" s="159">
        <f>AE42+AF42-S9</f>
        <v>125000</v>
      </c>
      <c r="AH42" s="160">
        <f t="shared" si="13"/>
        <v>0.2857142857142857</v>
      </c>
      <c r="AI42" s="158">
        <f t="shared" si="14"/>
        <v>175000</v>
      </c>
      <c r="AJ42" s="161">
        <f>IFERROR(AG42/Q9,0)</f>
        <v>6.25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대구3미</v>
      </c>
      <c r="Z43" s="155">
        <f t="shared" si="11"/>
        <v>144000</v>
      </c>
      <c r="AA43" s="152"/>
      <c r="AB43" s="153"/>
      <c r="AC43" s="150">
        <v>5</v>
      </c>
      <c r="AD43" s="157" t="str">
        <f t="shared" si="12"/>
        <v>제주갈치31-35미</v>
      </c>
      <c r="AE43" s="158">
        <f>IFERROR(VLOOKUP(AD43,'14'!$Y$8:$Z$69,2,0),0)</f>
        <v>457900</v>
      </c>
      <c r="AF43" s="158">
        <f>IFERROR(VLOOKUP(AD43,$K$51:$L$85,2,0),0)</f>
        <v>0</v>
      </c>
      <c r="AG43" s="159">
        <f>AE43+AF43-S10</f>
        <v>172900</v>
      </c>
      <c r="AH43" s="160">
        <f t="shared" si="13"/>
        <v>0.29629629629629628</v>
      </c>
      <c r="AI43" s="158">
        <f t="shared" si="14"/>
        <v>245700</v>
      </c>
      <c r="AJ43" s="161">
        <f>IFERROR(AG43/Q10,0)</f>
        <v>0.91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고등어28미</v>
      </c>
      <c r="Z44" s="155">
        <f t="shared" si="11"/>
        <v>117739.99999999999</v>
      </c>
      <c r="AA44" s="152"/>
      <c r="AB44" s="153"/>
      <c r="AC44" s="150">
        <v>6</v>
      </c>
      <c r="AD44" s="157" t="str">
        <f t="shared" si="12"/>
        <v>참소라대</v>
      </c>
      <c r="AE44" s="158">
        <f>IFERROR(VLOOKUP(AD44,'14'!$Y$8:$Z$69,2,0),0)</f>
        <v>241080</v>
      </c>
      <c r="AF44" s="158">
        <f>IFERROR(VLOOKUP(AD44,$K$51:$L$85,2,0),0)</f>
        <v>0</v>
      </c>
      <c r="AG44" s="159">
        <f>AE44+AF44-S11</f>
        <v>32800</v>
      </c>
      <c r="AH44" s="160">
        <f t="shared" si="13"/>
        <v>0.25454545454545452</v>
      </c>
      <c r="AI44" s="158">
        <f t="shared" si="14"/>
        <v>44000</v>
      </c>
      <c r="AJ44" s="161">
        <f>IFERROR(AG44/Q11,0)</f>
        <v>0.4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제주갈치36-40미</v>
      </c>
      <c r="Z45" s="155">
        <f t="shared" si="11"/>
        <v>315000</v>
      </c>
      <c r="AA45" s="152"/>
      <c r="AB45" s="153"/>
      <c r="AC45" s="150">
        <v>7</v>
      </c>
      <c r="AD45" s="157" t="str">
        <f t="shared" si="12"/>
        <v>활문어</v>
      </c>
      <c r="AE45" s="158">
        <f>IFERROR(VLOOKUP(AD45,'14'!$Y$8:$Z$69,2,0),0)</f>
        <v>285600</v>
      </c>
      <c r="AF45" s="158">
        <f>IFERROR(VLOOKUP(AD45,$K$51:$L$85,2,0),0)</f>
        <v>315000</v>
      </c>
      <c r="AG45" s="159">
        <f>AE45+AF45-S12</f>
        <v>495600</v>
      </c>
      <c r="AH45" s="160">
        <f t="shared" si="13"/>
        <v>0.3</v>
      </c>
      <c r="AI45" s="158">
        <f t="shared" si="14"/>
        <v>708000</v>
      </c>
      <c r="AJ45" s="161">
        <f>IFERROR(AG45/Q12,0)</f>
        <v>23.6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가자미적가자미</v>
      </c>
      <c r="Z46" s="155">
        <f t="shared" si="11"/>
        <v>88800</v>
      </c>
      <c r="AA46" s="152"/>
      <c r="AB46" s="153"/>
      <c r="AC46" s="150">
        <v>8</v>
      </c>
      <c r="AD46" s="157" t="str">
        <f t="shared" si="12"/>
        <v>대구3미</v>
      </c>
      <c r="AE46" s="158">
        <f>IFERROR(VLOOKUP(AD46,'14'!$Y$8:$Z$69,2,0),0)</f>
        <v>155880</v>
      </c>
      <c r="AF46" s="158">
        <f>IFERROR(VLOOKUP(AD46,$K$51:$L$85,2,0),0)</f>
        <v>0</v>
      </c>
      <c r="AG46" s="159">
        <f>AE46+AF46-S13</f>
        <v>11880</v>
      </c>
      <c r="AH46" s="160">
        <f t="shared" si="13"/>
        <v>0.28000000000000003</v>
      </c>
      <c r="AI46" s="158">
        <f t="shared" si="14"/>
        <v>16500</v>
      </c>
      <c r="AJ46" s="161">
        <f>IFERROR(AG46/Q13,0)</f>
        <v>0.33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황석어</v>
      </c>
      <c r="Z47" s="155">
        <f t="shared" si="11"/>
        <v>250000</v>
      </c>
      <c r="AA47" s="152"/>
      <c r="AB47" s="153"/>
      <c r="AC47" s="150">
        <v>9</v>
      </c>
      <c r="AD47" s="157" t="str">
        <f t="shared" si="12"/>
        <v>고등어28미</v>
      </c>
      <c r="AE47" s="158">
        <f>IFERROR(VLOOKUP(AD47,'14'!$Y$8:$Z$69,2,0),0)</f>
        <v>0</v>
      </c>
      <c r="AF47" s="158">
        <f>IFERROR(VLOOKUP(AD47,$K$51:$L$85,2,0),0)</f>
        <v>290000</v>
      </c>
      <c r="AG47" s="159">
        <f>AE47+AF47-S14</f>
        <v>172260</v>
      </c>
      <c r="AH47" s="160">
        <f t="shared" si="13"/>
        <v>0.29268292682926828</v>
      </c>
      <c r="AI47" s="158">
        <f t="shared" si="14"/>
        <v>243540</v>
      </c>
      <c r="AJ47" s="161">
        <f>IFERROR(AG47/Q14,0)</f>
        <v>2.97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도미</v>
      </c>
      <c r="Z48" s="155">
        <f t="shared" si="11"/>
        <v>25500</v>
      </c>
      <c r="AA48" s="152"/>
      <c r="AB48" s="153"/>
      <c r="AC48" s="150">
        <v>10</v>
      </c>
      <c r="AD48" s="157" t="str">
        <f t="shared" si="12"/>
        <v>제주갈치36-40미</v>
      </c>
      <c r="AE48" s="158">
        <f>IFERROR(VLOOKUP(AD48,'14'!$Y$8:$Z$69,2,0),0)</f>
        <v>0</v>
      </c>
      <c r="AF48" s="158">
        <f>IFERROR(VLOOKUP(AD48,$K$51:$L$85,2,0),0)</f>
        <v>315000</v>
      </c>
      <c r="AG48" s="159">
        <f>AE48+AF48-S15</f>
        <v>0</v>
      </c>
      <c r="AH48" s="160">
        <f t="shared" si="13"/>
        <v>0.3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>가자미적가자미</v>
      </c>
      <c r="AE49" s="158">
        <f>IFERROR(VLOOKUP(AD49,'14'!$Y$8:$Z$69,2,0),0)</f>
        <v>0</v>
      </c>
      <c r="AF49" s="158">
        <f>IFERROR(VLOOKUP(AD49,$K$51:$L$85,2,0),0)</f>
        <v>111000</v>
      </c>
      <c r="AG49" s="159">
        <f>AE49+AF49-S16</f>
        <v>22200</v>
      </c>
      <c r="AH49" s="160">
        <f t="shared" si="13"/>
        <v>0.26</v>
      </c>
      <c r="AI49" s="158">
        <f t="shared" si="14"/>
        <v>30000</v>
      </c>
      <c r="AJ49" s="161">
        <f>IFERROR(AG49/Q16,0)</f>
        <v>0.6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>황석어</v>
      </c>
      <c r="AE50" s="158">
        <f>IFERROR(VLOOKUP(AD50,'14'!$Y$8:$Z$69,2,0),0)</f>
        <v>0</v>
      </c>
      <c r="AF50" s="158">
        <f>IFERROR(VLOOKUP(AD50,$K$51:$L$85,2,0),0)</f>
        <v>500000</v>
      </c>
      <c r="AG50" s="159">
        <f>AE50+AF50-S17</f>
        <v>250000</v>
      </c>
      <c r="AH50" s="160">
        <f t="shared" si="13"/>
        <v>0.2857142857142857</v>
      </c>
      <c r="AI50" s="158">
        <f t="shared" si="14"/>
        <v>350000</v>
      </c>
      <c r="AJ50" s="161">
        <f>IFERROR(AG50/Q17,0)</f>
        <v>5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176</v>
      </c>
      <c r="G51" s="242">
        <v>2</v>
      </c>
      <c r="H51" s="243">
        <v>86000</v>
      </c>
      <c r="I51" s="292">
        <v>172000</v>
      </c>
      <c r="J51" s="293"/>
      <c r="K51" s="235" t="str">
        <f>SUBSTITUTE(SUBSTITUTE(SUBSTITUTE(F51,"[",""),"]","")," ","")</f>
        <v>냉)임연수2L</v>
      </c>
      <c r="L51" s="246">
        <f>I51</f>
        <v>172000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>도미</v>
      </c>
      <c r="AE51" s="158">
        <f>IFERROR(VLOOKUP(AD51,'14'!$Y$8:$Z$69,2,0),0)</f>
        <v>0</v>
      </c>
      <c r="AF51" s="158">
        <f>IFERROR(VLOOKUP(AD51,$K$51:$L$85,2,0),0)</f>
        <v>34000</v>
      </c>
      <c r="AG51" s="159">
        <f>AE51+AF51-S18</f>
        <v>8500</v>
      </c>
      <c r="AH51" s="160">
        <f t="shared" si="13"/>
        <v>0.29166666666666669</v>
      </c>
      <c r="AI51" s="158">
        <f t="shared" si="14"/>
        <v>12000.000000000002</v>
      </c>
      <c r="AJ51" s="161">
        <f>IFERROR(AG51/Q18,0)</f>
        <v>0.25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167</v>
      </c>
      <c r="G52" s="244">
        <v>5</v>
      </c>
      <c r="H52" s="243">
        <v>58000</v>
      </c>
      <c r="I52" s="294">
        <v>290000</v>
      </c>
      <c r="J52" s="295"/>
      <c r="K52" s="236" t="str">
        <f t="shared" ref="K52:K85" si="17">SUBSTITUTE(SUBSTITUTE(SUBSTITUTE(F52,"[",""),"]","")," ","")</f>
        <v>고등어28미</v>
      </c>
      <c r="L52" s="247">
        <f>I52</f>
        <v>290000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IFERROR(VLOOKUP(AD52,'14'!$Y$8:$Z$69,2,0),0)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288</v>
      </c>
      <c r="G53" s="244">
        <v>3</v>
      </c>
      <c r="H53" s="243">
        <v>105000</v>
      </c>
      <c r="I53" s="294">
        <v>315000</v>
      </c>
      <c r="J53" s="295"/>
      <c r="K53" s="236" t="str">
        <f t="shared" si="17"/>
        <v>제주갈치36-40미</v>
      </c>
      <c r="L53" s="247">
        <f t="shared" ref="L53:L85" si="18">I53</f>
        <v>315000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IFERROR(VLOOKUP(AD53,'14'!$Y$8:$Z$69,2,0),0)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222</v>
      </c>
      <c r="G54" s="244">
        <v>3</v>
      </c>
      <c r="H54" s="243">
        <v>37000</v>
      </c>
      <c r="I54" s="294">
        <v>111000</v>
      </c>
      <c r="J54" s="295"/>
      <c r="K54" s="236" t="str">
        <f t="shared" si="17"/>
        <v>가자미적가자미</v>
      </c>
      <c r="L54" s="247">
        <f t="shared" si="18"/>
        <v>111000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IFERROR(VLOOKUP(AD54,'14'!$Y$8:$Z$69,2,0),0)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87</v>
      </c>
      <c r="G55" s="244">
        <v>1</v>
      </c>
      <c r="H55" s="243">
        <v>34000</v>
      </c>
      <c r="I55" s="294">
        <v>34000</v>
      </c>
      <c r="J55" s="295"/>
      <c r="K55" s="236" t="str">
        <f t="shared" si="17"/>
        <v>도미</v>
      </c>
      <c r="L55" s="247">
        <f t="shared" si="18"/>
        <v>34000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IFERROR(VLOOKUP(AD55,'14'!$Y$8:$Z$69,2,0),0)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180</v>
      </c>
      <c r="G56" s="244">
        <v>10</v>
      </c>
      <c r="H56" s="243">
        <v>50000</v>
      </c>
      <c r="I56" s="294">
        <v>500000</v>
      </c>
      <c r="J56" s="295"/>
      <c r="K56" s="236" t="str">
        <f t="shared" si="17"/>
        <v>황석어</v>
      </c>
      <c r="L56" s="247">
        <f t="shared" si="18"/>
        <v>500000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IFERROR(VLOOKUP(AD56,'14'!$Y$8:$Z$69,2,0),0)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204</v>
      </c>
      <c r="G57" s="244">
        <v>2</v>
      </c>
      <c r="H57" s="243">
        <v>15000</v>
      </c>
      <c r="I57" s="294">
        <v>30000</v>
      </c>
      <c r="J57" s="295"/>
      <c r="K57" s="236" t="str">
        <f t="shared" si="17"/>
        <v>간재미20미</v>
      </c>
      <c r="L57" s="247">
        <f t="shared" si="18"/>
        <v>30000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33000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IFERROR(VLOOKUP(AD57,'14'!$Y$8:$Z$69,2,0),0)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172</v>
      </c>
      <c r="G58" s="244">
        <v>40</v>
      </c>
      <c r="H58" s="243">
        <v>11500</v>
      </c>
      <c r="I58" s="294">
        <v>460000</v>
      </c>
      <c r="J58" s="295"/>
      <c r="K58" s="236" t="str">
        <f t="shared" si="17"/>
        <v>꽃게사게</v>
      </c>
      <c r="L58" s="247">
        <f t="shared" si="18"/>
        <v>460000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IFERROR(VLOOKUP(AD58,'14'!$Y$8:$Z$69,2,0),0)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117</v>
      </c>
      <c r="G59" s="231">
        <v>15</v>
      </c>
      <c r="H59" s="250">
        <v>21000</v>
      </c>
      <c r="I59" s="265">
        <v>315000</v>
      </c>
      <c r="J59" s="260"/>
      <c r="K59" s="236" t="str">
        <f t="shared" si="17"/>
        <v>활문어</v>
      </c>
      <c r="L59" s="247">
        <f t="shared" si="18"/>
        <v>315000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IFERROR(VLOOKUP(AD59,'14'!$Y$8:$Z$69,2,0),0)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>간재미20미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IFERROR(VLOOKUP(AD60,'14'!$Y$8:$Z$69,2,0),0)</f>
        <v>99000</v>
      </c>
      <c r="AF60" s="158">
        <f>IFERROR(VLOOKUP(AD60,$K$51:$L$85,2,0),0)</f>
        <v>0</v>
      </c>
      <c r="AG60" s="159">
        <f>AE60+AF60-S27</f>
        <v>66000</v>
      </c>
      <c r="AH60" s="160">
        <f t="shared" si="13"/>
        <v>0.28260869565217389</v>
      </c>
      <c r="AI60" s="158">
        <f t="shared" si="14"/>
        <v>91999.999999999985</v>
      </c>
      <c r="AJ60" s="161">
        <f>IFERROR(AG60/Q27,0)</f>
        <v>4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>전복15미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IFERROR(VLOOKUP(AD61,'14'!$Y$8:$Z$69,2,0),0)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IFERROR(VLOOKUP(AD62,'14'!$Y$8:$Z$69,2,0),0)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3408260</v>
      </c>
      <c r="AF63" s="197">
        <f>SUM(AF39:AF62)</f>
        <v>2025000</v>
      </c>
      <c r="AG63" s="197">
        <f>SUM(AG39:AG62)</f>
        <v>2205740</v>
      </c>
      <c r="AH63" s="198"/>
      <c r="AI63" s="197">
        <f>SUM(AI39:AI62)</f>
        <v>3104940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간재미20미</v>
      </c>
      <c r="AE66" s="158">
        <f>IFERROR(VLOOKUP(AD66,'14'!$Y$8:$Z$69,2,0),0)</f>
        <v>0</v>
      </c>
      <c r="AF66" s="158">
        <f>IFERROR(VLOOKUP(AD66,$K$51:$L$85,2,0),0)</f>
        <v>30000</v>
      </c>
      <c r="AG66" s="159">
        <f>AE66+AF66</f>
        <v>30000</v>
      </c>
      <c r="AH66" s="160">
        <f>IFERROR((I37-H37)/I37,0)</f>
        <v>0.2857142857142857</v>
      </c>
      <c r="AI66" s="158">
        <f>IFERROR(AG66/(1-AH66),0)</f>
        <v>42000</v>
      </c>
      <c r="AJ66" s="161">
        <f>IFERROR(AG66/H37,0)</f>
        <v>2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전복15미</v>
      </c>
      <c r="AE67" s="158">
        <f>IFERROR(VLOOKUP(AD67,'14'!$Y$8:$Z$69,2,0),0)</f>
        <v>25200.000000000004</v>
      </c>
      <c r="AF67" s="158">
        <f>IFERROR(VLOOKUP(AD67,$K$51:$L$85,2,0),0)</f>
        <v>0</v>
      </c>
      <c r="AG67" s="159">
        <f t="shared" ref="AG67:AG75" si="21">AE67+AF67</f>
        <v>25200.000000000004</v>
      </c>
      <c r="AH67" s="160">
        <f t="shared" ref="AH67:AH75" si="22">IFERROR((I38-H38)/I38,0)</f>
        <v>0.28000000000000003</v>
      </c>
      <c r="AI67" s="158">
        <f t="shared" ref="AI67:AI75" si="23">IFERROR(AG67/(1-AH67),0)</f>
        <v>35000.000000000007</v>
      </c>
      <c r="AJ67" s="161">
        <f>IFERROR(AG67/H38,0)</f>
        <v>0.14000000000000001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IFERROR(VLOOKUP(AD68,'14'!$Y$8:$Z$69,2,0),0)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IFERROR(VLOOKUP(AD69,'14'!$Y$8:$Z$69,2,0),0)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IFERROR(VLOOKUP(AD70,'14'!$Y$8:$Z$69,2,0),0)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IFERROR(VLOOKUP(AD71,'14'!$Y$8:$Z$69,2,0),0)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IFERROR(VLOOKUP(AD72,'14'!$Y$8:$Z$69,2,0),0)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IFERROR(VLOOKUP(AD73,'14'!$Y$8:$Z$69,2,0),0)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IFERROR(VLOOKUP(AD74,'14'!$Y$8:$Z$69,2,0),0)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IFERROR(VLOOKUP(AD75,'14'!$Y$8:$Z$69,2,0),0)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25200.000000000004</v>
      </c>
      <c r="AF76" s="197">
        <f>SUM(AF66:AF75)</f>
        <v>30000</v>
      </c>
      <c r="AG76" s="197">
        <f>SUM(AG66:AG75)</f>
        <v>55200</v>
      </c>
      <c r="AH76" s="198"/>
      <c r="AI76" s="197">
        <f>SUM(AI66:AI75)</f>
        <v>77000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2227000</v>
      </c>
      <c r="J86" s="264"/>
      <c r="K86" s="240"/>
      <c r="L86" s="249">
        <f>SUM(L51:L85)</f>
        <v>2227000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220" priority="10"/>
  </conditionalFormatting>
  <conditionalFormatting sqref="AE77:AF77">
    <cfRule type="cellIs" dxfId="219" priority="7" operator="lessThan">
      <formula>0</formula>
    </cfRule>
  </conditionalFormatting>
  <conditionalFormatting sqref="AG8:AG35 AG39:AG62 AG66:AG75">
    <cfRule type="cellIs" dxfId="218" priority="8" operator="lessThan">
      <formula>0</formula>
    </cfRule>
  </conditionalFormatting>
  <conditionalFormatting sqref="AH8:AH35">
    <cfRule type="cellIs" dxfId="217" priority="17" operator="equal">
      <formula>0</formula>
    </cfRule>
    <cfRule type="cellIs" dxfId="216" priority="18" operator="greaterThan">
      <formula>0.35</formula>
    </cfRule>
    <cfRule type="cellIs" dxfId="215" priority="19" operator="lessThan">
      <formula>0.25</formula>
    </cfRule>
  </conditionalFormatting>
  <conditionalFormatting sqref="AH39:AH62">
    <cfRule type="cellIs" dxfId="214" priority="14" operator="equal">
      <formula>0</formula>
    </cfRule>
    <cfRule type="cellIs" dxfId="213" priority="15" operator="greaterThan">
      <formula>0.35</formula>
    </cfRule>
    <cfRule type="cellIs" dxfId="212" priority="16" operator="lessThan">
      <formula>0.25</formula>
    </cfRule>
  </conditionalFormatting>
  <conditionalFormatting sqref="AH66:AH75">
    <cfRule type="cellIs" dxfId="211" priority="11" operator="equal">
      <formula>0</formula>
    </cfRule>
    <cfRule type="cellIs" dxfId="210" priority="12" operator="greaterThan">
      <formula>0.35</formula>
    </cfRule>
    <cfRule type="cellIs" dxfId="209" priority="13" operator="lessThan">
      <formula>0.25</formula>
    </cfRule>
  </conditionalFormatting>
  <conditionalFormatting sqref="AH4:AI5">
    <cfRule type="cellIs" dxfId="208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DBA39643-E013-4E96-B700-0DE796D44517}">
          <x14:formula1>
            <xm:f>근무표!$AK$5:$AK$20</xm:f>
          </x14:formula1>
          <xm:sqref>B41:C46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A9E1-2F23-42ED-813F-BA68E454F466}">
  <sheetPr>
    <pageSetUpPr fitToPage="1"/>
  </sheetPr>
  <dimension ref="A1:AV116"/>
  <sheetViews>
    <sheetView showGridLines="0" zoomScaleNormal="100" workbookViewId="0">
      <pane xSplit="3" topLeftCell="F3" activePane="topRight" state="frozen"/>
      <selection pane="topRight" activeCell="T6" sqref="T6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289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4339050</v>
      </c>
      <c r="AF4" s="340"/>
      <c r="AG4" s="134" t="s">
        <v>43</v>
      </c>
      <c r="AH4" s="341">
        <f>C5-AE4-(SUM(R34:S38))</f>
        <v>3950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4242000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0.28111107270024543</v>
      </c>
      <c r="AF5" s="335"/>
      <c r="AG5" s="141" t="s">
        <v>43</v>
      </c>
      <c r="AH5" s="336">
        <f>IFERROR(C17-AE5-((SUM(R34:S38))/C5),0)</f>
        <v>7.3625246594905269E-3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0.27</v>
      </c>
      <c r="J6" s="2">
        <f t="shared" ref="J6:J33" si="0">H6*I6</f>
        <v>52380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282</v>
      </c>
      <c r="Q6" s="10">
        <v>210000</v>
      </c>
      <c r="R6" s="9">
        <v>2</v>
      </c>
      <c r="S6" s="214">
        <f>Q6*R6</f>
        <v>420000</v>
      </c>
      <c r="T6" s="116">
        <v>300000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3309500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0.92</v>
      </c>
      <c r="J7" s="3">
        <f t="shared" si="0"/>
        <v>184000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1.45</v>
      </c>
      <c r="S7" s="219">
        <f>Q7*R7</f>
        <v>232000</v>
      </c>
      <c r="T7" s="113">
        <v>220000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1.52</v>
      </c>
      <c r="J8" s="3">
        <f t="shared" si="0"/>
        <v>45600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90</v>
      </c>
      <c r="P8" s="16" t="s">
        <v>159</v>
      </c>
      <c r="Q8" s="17">
        <v>11500</v>
      </c>
      <c r="R8" s="16">
        <v>15</v>
      </c>
      <c r="S8" s="219">
        <f>Q8*R8</f>
        <v>172500</v>
      </c>
      <c r="T8" s="114">
        <v>16000</v>
      </c>
      <c r="U8" s="215">
        <f>IF(Q8="","",Q8/0.7)</f>
        <v>16428.571428571431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52380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IFERROR(VLOOKUP(AD8,'15'!$Y$8:$Z$69,2,0),0)</f>
        <v>310400</v>
      </c>
      <c r="AF8" s="158">
        <f>IFERROR(VLOOKUP(AD8,$K$51:$L$85,2,0),0)</f>
        <v>0</v>
      </c>
      <c r="AG8" s="159">
        <f>AE8+AF8-J6</f>
        <v>258020</v>
      </c>
      <c r="AH8" s="160">
        <f t="shared" ref="AH8:AH35" si="7">IFERROR((K6-H6)/K6,0)</f>
        <v>0.23921568627450981</v>
      </c>
      <c r="AI8" s="158">
        <f>IFERROR(AG8/(1-AH8),0)</f>
        <v>339150</v>
      </c>
      <c r="AJ8" s="161">
        <f>IFERROR(AG8/H6,0)</f>
        <v>1.33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'15'!C11</f>
        <v>5763135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158</v>
      </c>
      <c r="P9" s="16" t="s">
        <v>126</v>
      </c>
      <c r="Q9" s="17">
        <v>20000</v>
      </c>
      <c r="R9" s="16">
        <v>4.7</v>
      </c>
      <c r="S9" s="219">
        <f>Q9*R9</f>
        <v>94000</v>
      </c>
      <c r="T9" s="115">
        <v>28000</v>
      </c>
      <c r="U9" s="215">
        <f>IF(Q9="","",Q9/0.7)</f>
        <v>28571.428571428572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184000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IFERROR(VLOOKUP(AD9,'15'!$Y$8:$Z$69,2,0),0)</f>
        <v>200000</v>
      </c>
      <c r="AF9" s="158">
        <f>IFERROR(VLOOKUP(AD9,$K$51:$L$85,2,0),0)</f>
        <v>0</v>
      </c>
      <c r="AG9" s="159">
        <f>AE9+AF9-J7</f>
        <v>16000</v>
      </c>
      <c r="AH9" s="160">
        <f t="shared" si="7"/>
        <v>0.2857142857142857</v>
      </c>
      <c r="AI9" s="158">
        <f t="shared" ref="AI9:AI35" si="8">IFERROR(AG9/(1-AH9),0)</f>
        <v>22400</v>
      </c>
      <c r="AJ9" s="161">
        <f>IFERROR(AG9/H7,0)</f>
        <v>0.08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3.36</v>
      </c>
      <c r="J10" s="3">
        <f t="shared" si="0"/>
        <v>453600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83</v>
      </c>
      <c r="P10" s="16" t="s">
        <v>228</v>
      </c>
      <c r="Q10" s="17">
        <v>190000</v>
      </c>
      <c r="R10" s="16">
        <v>0.33</v>
      </c>
      <c r="S10" s="220">
        <f>Q10*R10</f>
        <v>62700</v>
      </c>
      <c r="T10" s="117">
        <v>250000</v>
      </c>
      <c r="U10" s="215">
        <f>IF(Q10="","",Q10/0.7)</f>
        <v>271428.57142857142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45600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IFERROR(VLOOKUP(AD10,'15'!$Y$8:$Z$69,2,0),0)</f>
        <v>45600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5953340</v>
      </c>
      <c r="D11" s="4"/>
      <c r="E11" s="150">
        <v>6</v>
      </c>
      <c r="F11" s="11" t="s">
        <v>88</v>
      </c>
      <c r="G11" s="12" t="s">
        <v>89</v>
      </c>
      <c r="H11" s="13">
        <v>31000</v>
      </c>
      <c r="I11" s="12">
        <v>2.78</v>
      </c>
      <c r="J11" s="3">
        <f t="shared" si="0"/>
        <v>86180</v>
      </c>
      <c r="K11" s="109">
        <v>43000</v>
      </c>
      <c r="L11" s="215">
        <f>IF(H11="","",H11/0.7)</f>
        <v>44285.71428571429</v>
      </c>
      <c r="M11" s="4"/>
      <c r="N11" s="150">
        <v>6</v>
      </c>
      <c r="O11" s="15" t="s">
        <v>110</v>
      </c>
      <c r="P11" s="16" t="s">
        <v>272</v>
      </c>
      <c r="Q11" s="17">
        <v>82000</v>
      </c>
      <c r="R11" s="16">
        <v>1.55</v>
      </c>
      <c r="S11" s="220">
        <f>Q11*R11</f>
        <v>127100</v>
      </c>
      <c r="T11" s="109">
        <v>110000</v>
      </c>
      <c r="U11" s="215">
        <f>IF(Q11="","",Q11/0.7)</f>
        <v>117142.85714285714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IFERROR(VLOOKUP(AD11,'15'!$Y$8:$Z$69,2,0),0)</f>
        <v>144000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0.31428571428571428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1.26</v>
      </c>
      <c r="J12" s="3">
        <f t="shared" si="0"/>
        <v>44100</v>
      </c>
      <c r="K12" s="109">
        <v>49000</v>
      </c>
      <c r="L12" s="215">
        <f>IF(H12="","",H12/0.7)</f>
        <v>50000</v>
      </c>
      <c r="M12" s="4"/>
      <c r="N12" s="150">
        <v>7</v>
      </c>
      <c r="O12" s="15" t="s">
        <v>117</v>
      </c>
      <c r="P12" s="16"/>
      <c r="Q12" s="17">
        <v>21000</v>
      </c>
      <c r="R12" s="12">
        <v>10.199999999999999</v>
      </c>
      <c r="S12" s="220">
        <f>Q12*R12</f>
        <v>214199.99999999997</v>
      </c>
      <c r="T12" s="109">
        <v>30000</v>
      </c>
      <c r="U12" s="215">
        <f>IF(Q12="","",Q12/0.7)</f>
        <v>30000.000000000004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453600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IFERROR(VLOOKUP(AD12,'15'!$Y$8:$Z$69,2,0),0)</f>
        <v>564300</v>
      </c>
      <c r="AF12" s="158">
        <f>IFERROR(VLOOKUP(AD12,$K$51:$L$85,2,0),0)</f>
        <v>0</v>
      </c>
      <c r="AG12" s="159">
        <f>AE12+AF12-J10</f>
        <v>110700</v>
      </c>
      <c r="AH12" s="160">
        <f t="shared" si="7"/>
        <v>0.27807486631016043</v>
      </c>
      <c r="AI12" s="158">
        <f t="shared" si="8"/>
        <v>153340</v>
      </c>
      <c r="AJ12" s="161">
        <f>IFERROR(AG12/H10,0)</f>
        <v>0.82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3119295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1.64</v>
      </c>
      <c r="J13" s="3">
        <f t="shared" si="0"/>
        <v>301760</v>
      </c>
      <c r="K13" s="109">
        <v>253000</v>
      </c>
      <c r="L13" s="215">
        <f>IF(H13="","",H13/0.7)</f>
        <v>262857.1428571429</v>
      </c>
      <c r="M13" s="4"/>
      <c r="N13" s="150">
        <v>8</v>
      </c>
      <c r="O13" s="15" t="s">
        <v>104</v>
      </c>
      <c r="P13" s="16" t="s">
        <v>229</v>
      </c>
      <c r="Q13" s="17">
        <v>36000</v>
      </c>
      <c r="R13" s="16">
        <v>2.66</v>
      </c>
      <c r="S13" s="220">
        <f>Q13*R13</f>
        <v>95760</v>
      </c>
      <c r="T13" s="109">
        <v>50000</v>
      </c>
      <c r="U13" s="215">
        <f>IF(Q13="","",Q13/0.7)</f>
        <v>51428.571428571435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86180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IFERROR(VLOOKUP(AD13,'15'!$Y$8:$Z$69,2,0),0)</f>
        <v>186000</v>
      </c>
      <c r="AF13" s="158">
        <f>IFERROR(VLOOKUP(AD13,$K$51:$L$85,2,0),0)</f>
        <v>0</v>
      </c>
      <c r="AG13" s="159">
        <f>AE13+AF13-J11</f>
        <v>99820</v>
      </c>
      <c r="AH13" s="160">
        <f t="shared" si="7"/>
        <v>0.27906976744186046</v>
      </c>
      <c r="AI13" s="158">
        <f t="shared" si="8"/>
        <v>138460</v>
      </c>
      <c r="AJ13" s="161">
        <f>IFERROR(AG13/H11,0)</f>
        <v>3.22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0.71</v>
      </c>
      <c r="J14" s="3">
        <f t="shared" si="0"/>
        <v>32660</v>
      </c>
      <c r="K14" s="109">
        <v>65000</v>
      </c>
      <c r="L14" s="215">
        <f>IF(H14="","",H14/0.7)</f>
        <v>65714.285714285725</v>
      </c>
      <c r="M14" s="4"/>
      <c r="N14" s="150">
        <v>9</v>
      </c>
      <c r="O14" s="15" t="s">
        <v>102</v>
      </c>
      <c r="P14" s="16" t="s">
        <v>155</v>
      </c>
      <c r="Q14" s="17">
        <v>58000</v>
      </c>
      <c r="R14" s="12">
        <v>2.6</v>
      </c>
      <c r="S14" s="220">
        <f>Q14*R14</f>
        <v>150800</v>
      </c>
      <c r="T14" s="109">
        <v>82000</v>
      </c>
      <c r="U14" s="215">
        <f>IF(Q14="","",Q14/0.7)</f>
        <v>82857.14285714287</v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44100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IFERROR(VLOOKUP(AD14,'15'!$Y$8:$Z$69,2,0),0)</f>
        <v>44100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0.2857142857142857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1122705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1</v>
      </c>
      <c r="J15" s="3">
        <f t="shared" si="0"/>
        <v>33000</v>
      </c>
      <c r="K15" s="109">
        <v>45000</v>
      </c>
      <c r="L15" s="215">
        <f>IF(H15="","",H15/0.7)</f>
        <v>47142.857142857145</v>
      </c>
      <c r="M15" s="4"/>
      <c r="N15" s="150">
        <v>10</v>
      </c>
      <c r="O15" s="15" t="s">
        <v>83</v>
      </c>
      <c r="P15" s="16" t="s">
        <v>286</v>
      </c>
      <c r="Q15" s="17">
        <v>105000</v>
      </c>
      <c r="R15" s="16">
        <v>4.45</v>
      </c>
      <c r="S15" s="220">
        <f>Q15*R15</f>
        <v>467250</v>
      </c>
      <c r="T15" s="109">
        <v>150000</v>
      </c>
      <c r="U15" s="215">
        <f>IF(Q15="","",Q15/0.7)</f>
        <v>150000</v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301760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IFERROR(VLOOKUP(AD15,'15'!$Y$8:$Z$69,2,0),0)</f>
        <v>382720</v>
      </c>
      <c r="AF15" s="158">
        <f>IFERROR(VLOOKUP(AD15,$K$51:$L$85,2,0),0)</f>
        <v>0</v>
      </c>
      <c r="AG15" s="159">
        <f>AE15+AF15-J13</f>
        <v>80960</v>
      </c>
      <c r="AH15" s="160">
        <f t="shared" si="7"/>
        <v>0.27272727272727271</v>
      </c>
      <c r="AI15" s="158">
        <f t="shared" si="8"/>
        <v>111320</v>
      </c>
      <c r="AJ15" s="161">
        <f>IFERROR(AG15/H13,0)</f>
        <v>0.44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1.65</v>
      </c>
      <c r="J16" s="3">
        <f t="shared" si="0"/>
        <v>141900</v>
      </c>
      <c r="K16" s="109">
        <v>120000</v>
      </c>
      <c r="L16" s="215">
        <f>IF(H16="","",H16/0.7)</f>
        <v>122857.14285714287</v>
      </c>
      <c r="M16" s="4"/>
      <c r="N16" s="150">
        <v>11</v>
      </c>
      <c r="O16" s="15" t="s">
        <v>209</v>
      </c>
      <c r="P16" s="16" t="s">
        <v>210</v>
      </c>
      <c r="Q16" s="17">
        <v>37000</v>
      </c>
      <c r="R16" s="16">
        <v>2</v>
      </c>
      <c r="S16" s="220">
        <f>Q16*R16</f>
        <v>74000</v>
      </c>
      <c r="T16" s="109">
        <v>50000</v>
      </c>
      <c r="U16" s="215">
        <f>IF(Q16="","",Q16/0.7)</f>
        <v>52857.142857142862</v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32660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IFERROR(VLOOKUP(AD16,'15'!$Y$8:$Z$69,2,0),0)</f>
        <v>92000</v>
      </c>
      <c r="AF16" s="158">
        <f>IFERROR(VLOOKUP(AD16,$K$51:$L$85,2,0),0)</f>
        <v>0</v>
      </c>
      <c r="AG16" s="159">
        <f>AE16+AF16-J14</f>
        <v>59340</v>
      </c>
      <c r="AH16" s="160">
        <f t="shared" si="7"/>
        <v>0.29230769230769232</v>
      </c>
      <c r="AI16" s="158">
        <f t="shared" si="8"/>
        <v>83850.000000000015</v>
      </c>
      <c r="AJ16" s="161">
        <f>IFERROR(AG16/H14,0)</f>
        <v>1.29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0.26466407355021215</v>
      </c>
      <c r="D17" s="4"/>
      <c r="E17" s="150">
        <v>12</v>
      </c>
      <c r="F17" s="11" t="s">
        <v>77</v>
      </c>
      <c r="G17" s="12" t="s">
        <v>231</v>
      </c>
      <c r="H17" s="13">
        <v>29500</v>
      </c>
      <c r="I17" s="12">
        <v>1.2</v>
      </c>
      <c r="J17" s="3">
        <f t="shared" si="0"/>
        <v>35400</v>
      </c>
      <c r="K17" s="109">
        <v>42000</v>
      </c>
      <c r="L17" s="215">
        <f>IF(H17="","",H17/0.7)</f>
        <v>42142.857142857145</v>
      </c>
      <c r="M17" s="4"/>
      <c r="N17" s="150">
        <v>12</v>
      </c>
      <c r="O17" s="15" t="s">
        <v>180</v>
      </c>
      <c r="P17" s="16"/>
      <c r="Q17" s="17">
        <v>50000</v>
      </c>
      <c r="R17" s="16">
        <v>1.25</v>
      </c>
      <c r="S17" s="220">
        <f>Q17*R17</f>
        <v>62500</v>
      </c>
      <c r="T17" s="109">
        <v>70000</v>
      </c>
      <c r="U17" s="215">
        <f>IF(Q17="","",Q17/0.7)</f>
        <v>71428.571428571435</v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33000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IFERROR(VLOOKUP(AD17,'15'!$Y$8:$Z$69,2,0),0)</f>
        <v>33000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0.26666666666666666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85</v>
      </c>
      <c r="G18" s="12" t="s">
        <v>201</v>
      </c>
      <c r="H18" s="13">
        <v>68000</v>
      </c>
      <c r="I18" s="12">
        <v>2.5</v>
      </c>
      <c r="J18" s="3">
        <f t="shared" si="0"/>
        <v>170000</v>
      </c>
      <c r="K18" s="109">
        <v>95000</v>
      </c>
      <c r="L18" s="215">
        <f>IF(H18="","",H18/0.7)</f>
        <v>97142.857142857145</v>
      </c>
      <c r="M18" s="4"/>
      <c r="N18" s="150">
        <v>13</v>
      </c>
      <c r="O18" s="15" t="s">
        <v>180</v>
      </c>
      <c r="P18" s="16" t="s">
        <v>200</v>
      </c>
      <c r="Q18" s="17">
        <v>40000</v>
      </c>
      <c r="R18" s="16">
        <v>3</v>
      </c>
      <c r="S18" s="220">
        <f>Q18*R18</f>
        <v>120000</v>
      </c>
      <c r="T18" s="109">
        <v>57000</v>
      </c>
      <c r="U18" s="215">
        <f>IF(Q18="","",Q18/0.7)</f>
        <v>57142.857142857145</v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141900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IFERROR(VLOOKUP(AD18,'15'!$Y$8:$Z$69,2,0),0)</f>
        <v>253700.00000000003</v>
      </c>
      <c r="AF18" s="158">
        <f>IFERROR(VLOOKUP(AD18,$K$51:$L$85,2,0),0)</f>
        <v>0</v>
      </c>
      <c r="AG18" s="159">
        <f>AE18+AF18-J16</f>
        <v>111800.00000000003</v>
      </c>
      <c r="AH18" s="160">
        <f t="shared" si="7"/>
        <v>0.28333333333333333</v>
      </c>
      <c r="AI18" s="158">
        <f t="shared" si="8"/>
        <v>156000.00000000003</v>
      </c>
      <c r="AJ18" s="161">
        <f>IFERROR(AG18/H16,0)</f>
        <v>1.3000000000000003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917705</v>
      </c>
      <c r="D19" s="4"/>
      <c r="E19" s="150">
        <v>14</v>
      </c>
      <c r="F19" s="11" t="s">
        <v>88</v>
      </c>
      <c r="G19" s="12" t="s">
        <v>290</v>
      </c>
      <c r="H19" s="13">
        <v>32000</v>
      </c>
      <c r="I19" s="12">
        <v>10</v>
      </c>
      <c r="J19" s="3">
        <f t="shared" si="0"/>
        <v>320000</v>
      </c>
      <c r="K19" s="109">
        <v>45000</v>
      </c>
      <c r="L19" s="215">
        <f>IF(H19="","",H19/0.7)</f>
        <v>45714.285714285717</v>
      </c>
      <c r="M19" s="4"/>
      <c r="N19" s="150">
        <v>14</v>
      </c>
      <c r="O19" s="15" t="s">
        <v>156</v>
      </c>
      <c r="P19" s="16" t="s">
        <v>67</v>
      </c>
      <c r="Q19" s="17">
        <v>15000</v>
      </c>
      <c r="R19" s="16">
        <v>9</v>
      </c>
      <c r="S19" s="220">
        <f>Q19*R19</f>
        <v>135000</v>
      </c>
      <c r="T19" s="109">
        <v>21000</v>
      </c>
      <c r="U19" s="215">
        <f>IF(Q19="","",Q19/0.7)</f>
        <v>21428.571428571431</v>
      </c>
      <c r="V19" s="127"/>
      <c r="W19" s="151"/>
      <c r="X19" s="152">
        <v>12</v>
      </c>
      <c r="Y19" s="152" t="str">
        <f t="shared" si="4"/>
        <v>냉)동태포15팩A</v>
      </c>
      <c r="Z19" s="155">
        <f t="shared" si="5"/>
        <v>35400</v>
      </c>
      <c r="AA19" s="152"/>
      <c r="AB19" s="153"/>
      <c r="AC19" s="150">
        <v>12</v>
      </c>
      <c r="AD19" s="157" t="str">
        <f t="shared" si="6"/>
        <v>냉)동태포15팩A</v>
      </c>
      <c r="AE19" s="158">
        <f>IFERROR(VLOOKUP(AD19,'15'!$Y$8:$Z$69,2,0),0)</f>
        <v>39235</v>
      </c>
      <c r="AF19" s="158">
        <f>IFERROR(VLOOKUP(AD19,$K$51:$L$85,2,0),0)</f>
        <v>0</v>
      </c>
      <c r="AG19" s="159">
        <f>AE19+AF19-J17</f>
        <v>3835</v>
      </c>
      <c r="AH19" s="160">
        <f t="shared" si="7"/>
        <v>0.29761904761904762</v>
      </c>
      <c r="AI19" s="158">
        <f t="shared" si="8"/>
        <v>5460</v>
      </c>
      <c r="AJ19" s="161">
        <f>IFERROR(AG19/H17,0)</f>
        <v>0.13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 t="s">
        <v>261</v>
      </c>
      <c r="P20" s="16" t="s">
        <v>126</v>
      </c>
      <c r="Q20" s="17">
        <v>63000</v>
      </c>
      <c r="R20" s="16">
        <v>2</v>
      </c>
      <c r="S20" s="220">
        <f>Q20*R20</f>
        <v>126000</v>
      </c>
      <c r="T20" s="109">
        <v>90000</v>
      </c>
      <c r="U20" s="215">
        <f>IF(Q20="","",Q20/0.7)</f>
        <v>90000</v>
      </c>
      <c r="V20" s="127"/>
      <c r="W20" s="151"/>
      <c r="X20" s="152">
        <v>13</v>
      </c>
      <c r="Y20" s="152" t="str">
        <f t="shared" si="4"/>
        <v>냉)자반고등어8손</v>
      </c>
      <c r="Z20" s="155">
        <f t="shared" si="5"/>
        <v>170000</v>
      </c>
      <c r="AA20" s="152"/>
      <c r="AB20" s="153"/>
      <c r="AC20" s="150">
        <v>13</v>
      </c>
      <c r="AD20" s="157" t="str">
        <f t="shared" si="6"/>
        <v>냉)자반고등어8손</v>
      </c>
      <c r="AE20" s="158">
        <f>IFERROR(VLOOKUP(AD20,'15'!$Y$8:$Z$69,2,0),0)</f>
        <v>178160</v>
      </c>
      <c r="AF20" s="158">
        <f>IFERROR(VLOOKUP(AD20,$K$51:$L$85,2,0),0)</f>
        <v>136000</v>
      </c>
      <c r="AG20" s="159">
        <f>AE20+AF20-J18</f>
        <v>144160</v>
      </c>
      <c r="AH20" s="160">
        <f t="shared" si="7"/>
        <v>0.28421052631578947</v>
      </c>
      <c r="AI20" s="158">
        <f t="shared" si="8"/>
        <v>201400</v>
      </c>
      <c r="AJ20" s="161">
        <f>IFERROR(AG20/H18,0)</f>
        <v>2.12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 t="s">
        <v>98</v>
      </c>
      <c r="P21" s="16" t="s">
        <v>63</v>
      </c>
      <c r="Q21" s="17">
        <v>22500</v>
      </c>
      <c r="R21" s="12">
        <v>0.9</v>
      </c>
      <c r="S21" s="220">
        <f>Q21*R21</f>
        <v>20250</v>
      </c>
      <c r="T21" s="109">
        <v>32000</v>
      </c>
      <c r="U21" s="215">
        <f>IF(Q21="","",Q21/0.7)</f>
        <v>32142.857142857145</v>
      </c>
      <c r="V21" s="127"/>
      <c r="W21" s="151"/>
      <c r="X21" s="152">
        <v>14</v>
      </c>
      <c r="Y21" s="152" t="str">
        <f t="shared" si="4"/>
        <v>냉)참조기40-42A</v>
      </c>
      <c r="Z21" s="155">
        <f t="shared" si="5"/>
        <v>320000</v>
      </c>
      <c r="AA21" s="152"/>
      <c r="AB21" s="153"/>
      <c r="AC21" s="150">
        <v>14</v>
      </c>
      <c r="AD21" s="157" t="str">
        <f t="shared" si="6"/>
        <v>냉)참조기40-42A</v>
      </c>
      <c r="AE21" s="158">
        <f>IFERROR(VLOOKUP(AD21,'15'!$Y$8:$Z$69,2,0),0)</f>
        <v>0</v>
      </c>
      <c r="AF21" s="158">
        <f>IFERROR(VLOOKUP(AD21,$K$51:$L$85,2,0),0)</f>
        <v>320000</v>
      </c>
      <c r="AG21" s="159">
        <f>AE21+AF21-J19</f>
        <v>0</v>
      </c>
      <c r="AH21" s="160">
        <f t="shared" si="7"/>
        <v>0.28888888888888886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672000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 t="s">
        <v>158</v>
      </c>
      <c r="P22" s="16" t="s">
        <v>291</v>
      </c>
      <c r="Q22" s="17">
        <v>24500</v>
      </c>
      <c r="R22" s="12">
        <v>6</v>
      </c>
      <c r="S22" s="220">
        <f>Q22*R22</f>
        <v>147000</v>
      </c>
      <c r="T22" s="109">
        <v>35000</v>
      </c>
      <c r="U22" s="215">
        <f>IF(Q22="","",Q22/0.7)</f>
        <v>35000</v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IFERROR(VLOOKUP(AD22,'15'!$Y$8:$Z$69,2,0),0)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3365000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 t="s">
        <v>107</v>
      </c>
      <c r="P23" s="16"/>
      <c r="Q23" s="17">
        <v>52000</v>
      </c>
      <c r="R23" s="12">
        <v>4</v>
      </c>
      <c r="S23" s="220">
        <f>Q23*R23</f>
        <v>208000</v>
      </c>
      <c r="T23" s="109">
        <v>70000</v>
      </c>
      <c r="U23" s="215">
        <f>IF(Q23="","",Q23/0.7)</f>
        <v>74285.71428571429</v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IFERROR(VLOOKUP(AD23,'15'!$Y$8:$Z$69,2,0),0)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 t="s">
        <v>62</v>
      </c>
      <c r="P24" s="12" t="s">
        <v>292</v>
      </c>
      <c r="Q24" s="13">
        <v>190000</v>
      </c>
      <c r="R24" s="12">
        <v>2.33</v>
      </c>
      <c r="S24" s="220">
        <f>Q24*R24</f>
        <v>442700</v>
      </c>
      <c r="T24" s="109">
        <v>263000</v>
      </c>
      <c r="U24" s="215">
        <f>IF(Q24="","",Q24/0.7)</f>
        <v>271428.57142857142</v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IFERROR(VLOOKUP(AD24,'15'!$Y$8:$Z$69,2,0),0)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IFERROR(VLOOKUP(AD25,'15'!$Y$8:$Z$69,2,0),0)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IFERROR(VLOOKUP(AD26,'15'!$Y$8:$Z$69,2,0),0)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2</v>
      </c>
      <c r="S27" s="220">
        <f>Q27*R27</f>
        <v>33000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IFERROR(VLOOKUP(AD27,'15'!$Y$8:$Z$69,2,0),0)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IFERROR(VLOOKUP(AD28,'15'!$Y$8:$Z$69,2,0),0)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60000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IFERROR(VLOOKUP(AD29,'15'!$Y$8:$Z$69,2,0),0)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 t="s">
        <v>293</v>
      </c>
      <c r="C30" s="23">
        <v>100000</v>
      </c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3908760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IFERROR(VLOOKUP(AD30,'15'!$Y$8:$Z$69,2,0),0)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IFERROR(VLOOKUP(AD31,'15'!$Y$8:$Z$69,2,0),0)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IFERROR(VLOOKUP(AD32,'15'!$Y$8:$Z$69,2,0),0)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IFERROR(VLOOKUP(AD33,'15'!$Y$8:$Z$69,2,0),0)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2044580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162</v>
      </c>
      <c r="R34" s="324">
        <v>-30000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IFERROR(VLOOKUP(AD34,'15'!$Y$8:$Z$69,2,0),0)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83</v>
      </c>
      <c r="P35" s="29" t="s">
        <v>228</v>
      </c>
      <c r="Q35" s="29" t="s">
        <v>163</v>
      </c>
      <c r="R35" s="298">
        <v>-26000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IFERROR(VLOOKUP(AD35,'15'!$Y$8:$Z$69,2,0),0)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205000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104</v>
      </c>
      <c r="P36" s="29" t="s">
        <v>229</v>
      </c>
      <c r="Q36" s="29" t="s">
        <v>163</v>
      </c>
      <c r="R36" s="298">
        <v>-15000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전복8미</v>
      </c>
      <c r="Z36" s="155">
        <f>S6</f>
        <v>420000</v>
      </c>
      <c r="AA36" s="152"/>
      <c r="AB36" s="153"/>
      <c r="AC36" s="308" t="s">
        <v>33</v>
      </c>
      <c r="AD36" s="309"/>
      <c r="AE36" s="179">
        <f>SUM(AE8:AE35)</f>
        <v>2473215</v>
      </c>
      <c r="AF36" s="179">
        <f>SUM(AF8:AF35)</f>
        <v>456000</v>
      </c>
      <c r="AG36" s="179">
        <f>SUM(AG8:AG35)</f>
        <v>884635</v>
      </c>
      <c r="AH36" s="180"/>
      <c r="AI36" s="179">
        <f>SUM(AI8:AI35)</f>
        <v>1211380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87</v>
      </c>
      <c r="G37" s="75"/>
      <c r="H37" s="76">
        <v>34000</v>
      </c>
      <c r="I37" s="296">
        <v>48000</v>
      </c>
      <c r="J37" s="297"/>
      <c r="K37" s="4"/>
      <c r="L37" s="4"/>
      <c r="M37" s="4"/>
      <c r="N37" s="184">
        <v>4</v>
      </c>
      <c r="O37" s="16" t="s">
        <v>90</v>
      </c>
      <c r="P37" s="16" t="s">
        <v>159</v>
      </c>
      <c r="Q37" s="16" t="s">
        <v>163</v>
      </c>
      <c r="R37" s="298">
        <v>-30000</v>
      </c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232000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261</v>
      </c>
      <c r="G38" s="12" t="s">
        <v>273</v>
      </c>
      <c r="H38" s="13">
        <v>48000</v>
      </c>
      <c r="I38" s="270">
        <v>68000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꽃게사게</v>
      </c>
      <c r="Z38" s="155">
        <f t="shared" si="11"/>
        <v>172500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90</v>
      </c>
      <c r="G39" s="12" t="s">
        <v>185</v>
      </c>
      <c r="H39" s="13">
        <v>10500</v>
      </c>
      <c r="I39" s="270">
        <v>15000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쭈꾸미15미</v>
      </c>
      <c r="Z39" s="155">
        <f t="shared" si="11"/>
        <v>94000</v>
      </c>
      <c r="AA39" s="152"/>
      <c r="AB39" s="153"/>
      <c r="AC39" s="156">
        <v>1</v>
      </c>
      <c r="AD39" s="157" t="str">
        <f t="shared" ref="AD39:AD62" si="12">O6&amp;P6</f>
        <v>전복8미</v>
      </c>
      <c r="AE39" s="158">
        <f>IFERROR(VLOOKUP(AD39,'15'!$Y$8:$Z$69,2,0),0)</f>
        <v>468300</v>
      </c>
      <c r="AF39" s="158">
        <f>IFERROR(VLOOKUP(AD39,$K$51:$L$85,2,0),0)</f>
        <v>0</v>
      </c>
      <c r="AG39" s="159">
        <f>AE39+AF39-S6</f>
        <v>48300</v>
      </c>
      <c r="AH39" s="160">
        <f>IFERROR((T6-Q6)/T6,0)</f>
        <v>0.3</v>
      </c>
      <c r="AI39" s="158">
        <f>IFERROR(AG39/(1-AH39),0)</f>
        <v>69000</v>
      </c>
      <c r="AJ39" s="161">
        <f>IFERROR(AG39/Q6,0)</f>
        <v>0.23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제주갈치31-35미</v>
      </c>
      <c r="Z40" s="155">
        <f t="shared" si="11"/>
        <v>62700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IFERROR(VLOOKUP(AD40,'15'!$Y$8:$Z$69,2,0),0)</f>
        <v>390400</v>
      </c>
      <c r="AF40" s="158">
        <f>IFERROR(VLOOKUP(AD40,$K$51:$L$85,2,0),0)</f>
        <v>0</v>
      </c>
      <c r="AG40" s="159">
        <f>AE40+AF40-S7</f>
        <v>158400</v>
      </c>
      <c r="AH40" s="160">
        <f t="shared" ref="AH40:AH62" si="13">IFERROR((T7-Q7)/T7,0)</f>
        <v>0.27272727272727271</v>
      </c>
      <c r="AI40" s="158">
        <f t="shared" ref="AI40:AI62" si="14">IFERROR(AG40/(1-AH40),0)</f>
        <v>217800</v>
      </c>
      <c r="AJ40" s="161">
        <f>IFERROR(AG40/Q7,0)</f>
        <v>0.99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참소라대</v>
      </c>
      <c r="Z41" s="155">
        <f t="shared" si="11"/>
        <v>127100</v>
      </c>
      <c r="AA41" s="152"/>
      <c r="AB41" s="153"/>
      <c r="AC41" s="150">
        <v>3</v>
      </c>
      <c r="AD41" s="157" t="str">
        <f t="shared" si="12"/>
        <v>꽃게사게</v>
      </c>
      <c r="AE41" s="158">
        <f>IFERROR(VLOOKUP(AD41,'15'!$Y$8:$Z$69,2,0),0)</f>
        <v>172500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0.28125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활문어</v>
      </c>
      <c r="Z42" s="155">
        <f t="shared" si="11"/>
        <v>214199.99999999997</v>
      </c>
      <c r="AA42" s="152"/>
      <c r="AB42" s="153"/>
      <c r="AC42" s="150">
        <v>4</v>
      </c>
      <c r="AD42" s="157" t="str">
        <f t="shared" si="12"/>
        <v>쭈꾸미15미</v>
      </c>
      <c r="AE42" s="158">
        <f>IFERROR(VLOOKUP(AD42,'15'!$Y$8:$Z$69,2,0),0)</f>
        <v>120000</v>
      </c>
      <c r="AF42" s="158">
        <f>IFERROR(VLOOKUP(AD42,$K$51:$L$85,2,0),0)</f>
        <v>0</v>
      </c>
      <c r="AG42" s="159">
        <f>AE42+AF42-S9</f>
        <v>26000</v>
      </c>
      <c r="AH42" s="160">
        <f t="shared" si="13"/>
        <v>0.2857142857142857</v>
      </c>
      <c r="AI42" s="158">
        <f t="shared" si="14"/>
        <v>36400</v>
      </c>
      <c r="AJ42" s="161">
        <f>IFERROR(AG42/Q9,0)</f>
        <v>1.3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대구3미</v>
      </c>
      <c r="Z43" s="155">
        <f t="shared" si="11"/>
        <v>95760</v>
      </c>
      <c r="AA43" s="152"/>
      <c r="AB43" s="153"/>
      <c r="AC43" s="150">
        <v>5</v>
      </c>
      <c r="AD43" s="157" t="str">
        <f t="shared" si="12"/>
        <v>제주갈치31-35미</v>
      </c>
      <c r="AE43" s="158">
        <f>IFERROR(VLOOKUP(AD43,'15'!$Y$8:$Z$69,2,0),0)</f>
        <v>285000</v>
      </c>
      <c r="AF43" s="158">
        <f>IFERROR(VLOOKUP(AD43,$K$51:$L$85,2,0),0)</f>
        <v>0</v>
      </c>
      <c r="AG43" s="159">
        <f>AE43+AF43-S10</f>
        <v>222300</v>
      </c>
      <c r="AH43" s="160">
        <f t="shared" si="13"/>
        <v>0.24</v>
      </c>
      <c r="AI43" s="158">
        <f t="shared" si="14"/>
        <v>292500</v>
      </c>
      <c r="AJ43" s="161">
        <f>IFERROR(AG43/Q10,0)</f>
        <v>1.17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고등어28미</v>
      </c>
      <c r="Z44" s="155">
        <f t="shared" si="11"/>
        <v>150800</v>
      </c>
      <c r="AA44" s="152"/>
      <c r="AB44" s="153"/>
      <c r="AC44" s="150">
        <v>6</v>
      </c>
      <c r="AD44" s="157" t="str">
        <f t="shared" si="12"/>
        <v>참소라대</v>
      </c>
      <c r="AE44" s="158">
        <f>IFERROR(VLOOKUP(AD44,'15'!$Y$8:$Z$69,2,0),0)</f>
        <v>208280</v>
      </c>
      <c r="AF44" s="158">
        <f>IFERROR(VLOOKUP(AD44,$K$51:$L$85,2,0),0)</f>
        <v>0</v>
      </c>
      <c r="AG44" s="159">
        <f>AE44+AF44-S11</f>
        <v>81180</v>
      </c>
      <c r="AH44" s="160">
        <f t="shared" si="13"/>
        <v>0.25454545454545452</v>
      </c>
      <c r="AI44" s="158">
        <f t="shared" si="14"/>
        <v>108900</v>
      </c>
      <c r="AJ44" s="161">
        <f>IFERROR(AG44/Q11,0)</f>
        <v>0.99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제주갈치36-40미</v>
      </c>
      <c r="Z45" s="155">
        <f t="shared" si="11"/>
        <v>467250</v>
      </c>
      <c r="AA45" s="152"/>
      <c r="AB45" s="153"/>
      <c r="AC45" s="150">
        <v>7</v>
      </c>
      <c r="AD45" s="157" t="str">
        <f t="shared" si="12"/>
        <v>활문어</v>
      </c>
      <c r="AE45" s="158">
        <f>IFERROR(VLOOKUP(AD45,'15'!$Y$8:$Z$69,2,0),0)</f>
        <v>105000</v>
      </c>
      <c r="AF45" s="158">
        <f>IFERROR(VLOOKUP(AD45,$K$51:$L$85,2,0),0)</f>
        <v>420000</v>
      </c>
      <c r="AG45" s="159">
        <f>AE45+AF45-S12</f>
        <v>310800</v>
      </c>
      <c r="AH45" s="160">
        <f t="shared" si="13"/>
        <v>0.3</v>
      </c>
      <c r="AI45" s="158">
        <f t="shared" si="14"/>
        <v>444000</v>
      </c>
      <c r="AJ45" s="161">
        <f>IFERROR(AG45/Q12,0)</f>
        <v>14.8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가자미적가자미</v>
      </c>
      <c r="Z46" s="155">
        <f t="shared" si="11"/>
        <v>74000</v>
      </c>
      <c r="AA46" s="152"/>
      <c r="AB46" s="153"/>
      <c r="AC46" s="150">
        <v>8</v>
      </c>
      <c r="AD46" s="157" t="str">
        <f t="shared" si="12"/>
        <v>대구3미</v>
      </c>
      <c r="AE46" s="158">
        <f>IFERROR(VLOOKUP(AD46,'15'!$Y$8:$Z$69,2,0),0)</f>
        <v>144000</v>
      </c>
      <c r="AF46" s="158">
        <f>IFERROR(VLOOKUP(AD46,$K$51:$L$85,2,0),0)</f>
        <v>0</v>
      </c>
      <c r="AG46" s="159">
        <f>AE46+AF46-S13</f>
        <v>48240</v>
      </c>
      <c r="AH46" s="160">
        <f t="shared" si="13"/>
        <v>0.28000000000000003</v>
      </c>
      <c r="AI46" s="158">
        <f t="shared" si="14"/>
        <v>67000</v>
      </c>
      <c r="AJ46" s="161">
        <f>IFERROR(AG46/Q13,0)</f>
        <v>1.34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황석어</v>
      </c>
      <c r="Z47" s="155">
        <f t="shared" si="11"/>
        <v>62500</v>
      </c>
      <c r="AA47" s="152"/>
      <c r="AB47" s="153"/>
      <c r="AC47" s="150">
        <v>9</v>
      </c>
      <c r="AD47" s="157" t="str">
        <f t="shared" si="12"/>
        <v>고등어28미</v>
      </c>
      <c r="AE47" s="158">
        <f>IFERROR(VLOOKUP(AD47,'15'!$Y$8:$Z$69,2,0),0)</f>
        <v>117739.99999999999</v>
      </c>
      <c r="AF47" s="158">
        <f>IFERROR(VLOOKUP(AD47,$K$51:$L$85,2,0),0)</f>
        <v>174000</v>
      </c>
      <c r="AG47" s="159">
        <f>AE47+AF47-S14</f>
        <v>140940</v>
      </c>
      <c r="AH47" s="160">
        <f t="shared" si="13"/>
        <v>0.29268292682926828</v>
      </c>
      <c r="AI47" s="158">
        <f t="shared" si="14"/>
        <v>199260</v>
      </c>
      <c r="AJ47" s="161">
        <f>IFERROR(AG47/Q14,0)</f>
        <v>2.4300000000000002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황석어A</v>
      </c>
      <c r="Z48" s="155">
        <f t="shared" si="11"/>
        <v>120000</v>
      </c>
      <c r="AA48" s="152"/>
      <c r="AB48" s="153"/>
      <c r="AC48" s="150">
        <v>10</v>
      </c>
      <c r="AD48" s="157" t="str">
        <f t="shared" si="12"/>
        <v>제주갈치36-40미</v>
      </c>
      <c r="AE48" s="158">
        <f>IFERROR(VLOOKUP(AD48,'15'!$Y$8:$Z$69,2,0),0)</f>
        <v>315000</v>
      </c>
      <c r="AF48" s="158">
        <f>IFERROR(VLOOKUP(AD48,$K$51:$L$85,2,0),0)</f>
        <v>210000</v>
      </c>
      <c r="AG48" s="159">
        <f>AE48+AF48-S15</f>
        <v>57750</v>
      </c>
      <c r="AH48" s="160">
        <f t="shared" si="13"/>
        <v>0.3</v>
      </c>
      <c r="AI48" s="158">
        <f t="shared" si="14"/>
        <v>82500</v>
      </c>
      <c r="AJ48" s="161">
        <f>IFERROR(AG48/Q15,0)</f>
        <v>0.55000000000000004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>간재미20미</v>
      </c>
      <c r="Z49" s="155">
        <f t="shared" si="11"/>
        <v>135000</v>
      </c>
      <c r="AA49" s="152"/>
      <c r="AB49" s="153"/>
      <c r="AC49" s="150">
        <v>11</v>
      </c>
      <c r="AD49" s="157" t="str">
        <f t="shared" si="12"/>
        <v>가자미적가자미</v>
      </c>
      <c r="AE49" s="158">
        <f>IFERROR(VLOOKUP(AD49,'15'!$Y$8:$Z$69,2,0),0)</f>
        <v>88800</v>
      </c>
      <c r="AF49" s="158">
        <f>IFERROR(VLOOKUP(AD49,$K$51:$L$85,2,0),0)</f>
        <v>0</v>
      </c>
      <c r="AG49" s="159">
        <f>AE49+AF49-S16</f>
        <v>14800</v>
      </c>
      <c r="AH49" s="160">
        <f t="shared" si="13"/>
        <v>0.26</v>
      </c>
      <c r="AI49" s="158">
        <f t="shared" si="14"/>
        <v>20000</v>
      </c>
      <c r="AJ49" s="161">
        <f>IFERROR(AG49/Q16,0)</f>
        <v>0.4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>냉)삼치15미</v>
      </c>
      <c r="Z50" s="155">
        <f t="shared" si="11"/>
        <v>126000</v>
      </c>
      <c r="AA50" s="152"/>
      <c r="AB50" s="153"/>
      <c r="AC50" s="150">
        <v>12</v>
      </c>
      <c r="AD50" s="157" t="str">
        <f t="shared" si="12"/>
        <v>황석어</v>
      </c>
      <c r="AE50" s="158">
        <f>IFERROR(VLOOKUP(AD50,'15'!$Y$8:$Z$69,2,0),0)</f>
        <v>250000</v>
      </c>
      <c r="AF50" s="158">
        <f>IFERROR(VLOOKUP(AD50,$K$51:$L$85,2,0),0)</f>
        <v>0</v>
      </c>
      <c r="AG50" s="159">
        <f>AE50+AF50-S17</f>
        <v>187500</v>
      </c>
      <c r="AH50" s="160">
        <f t="shared" si="13"/>
        <v>0.2857142857142857</v>
      </c>
      <c r="AI50" s="158">
        <f t="shared" si="14"/>
        <v>262500</v>
      </c>
      <c r="AJ50" s="161">
        <f>IFERROR(AG50/Q17,0)</f>
        <v>3.75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51" t="s">
        <v>294</v>
      </c>
      <c r="G51" s="242">
        <v>10</v>
      </c>
      <c r="H51" s="243">
        <v>32000</v>
      </c>
      <c r="I51" s="292">
        <v>320000</v>
      </c>
      <c r="J51" s="293"/>
      <c r="K51" s="235" t="str">
        <f>SUBSTITUTE(SUBSTITUTE(SUBSTITUTE(F51,"[",""),"]","")," ","")</f>
        <v>냉)참조기40-42A</v>
      </c>
      <c r="L51" s="246">
        <f>I51</f>
        <v>320000</v>
      </c>
      <c r="V51" s="4"/>
      <c r="W51" s="151"/>
      <c r="X51" s="152">
        <v>16</v>
      </c>
      <c r="Y51" s="152" t="str">
        <f t="shared" si="10"/>
        <v>낙지10미</v>
      </c>
      <c r="Z51" s="155">
        <f t="shared" si="11"/>
        <v>20250</v>
      </c>
      <c r="AA51" s="152"/>
      <c r="AB51" s="153"/>
      <c r="AC51" s="150">
        <v>13</v>
      </c>
      <c r="AD51" s="157" t="str">
        <f t="shared" si="12"/>
        <v>황석어A</v>
      </c>
      <c r="AE51" s="158">
        <f>IFERROR(VLOOKUP(AD51,'15'!$Y$8:$Z$69,2,0),0)</f>
        <v>0</v>
      </c>
      <c r="AF51" s="158">
        <f>IFERROR(VLOOKUP(AD51,$K$51:$L$85,2,0),0)</f>
        <v>120000</v>
      </c>
      <c r="AG51" s="159">
        <f>AE51+AF51-S18</f>
        <v>0</v>
      </c>
      <c r="AH51" s="160">
        <f t="shared" si="13"/>
        <v>0.2982456140350877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203</v>
      </c>
      <c r="G52" s="244">
        <v>2</v>
      </c>
      <c r="H52" s="243">
        <v>68000</v>
      </c>
      <c r="I52" s="294">
        <v>136000</v>
      </c>
      <c r="J52" s="295"/>
      <c r="K52" s="236" t="str">
        <f t="shared" ref="K52:K85" si="17">SUBSTITUTE(SUBSTITUTE(SUBSTITUTE(F52,"[",""),"]","")," ","")</f>
        <v>냉)자반고등어8손</v>
      </c>
      <c r="L52" s="247">
        <f>I52</f>
        <v>136000</v>
      </c>
      <c r="V52" s="4"/>
      <c r="W52" s="151"/>
      <c r="X52" s="152">
        <v>17</v>
      </c>
      <c r="Y52" s="152" t="str">
        <f t="shared" si="10"/>
        <v>쭈꾸미15미A</v>
      </c>
      <c r="Z52" s="155">
        <f t="shared" si="11"/>
        <v>147000</v>
      </c>
      <c r="AA52" s="152"/>
      <c r="AB52" s="153"/>
      <c r="AC52" s="150">
        <v>14</v>
      </c>
      <c r="AD52" s="157" t="str">
        <f t="shared" si="12"/>
        <v>간재미20미</v>
      </c>
      <c r="AE52" s="158">
        <f>IFERROR(VLOOKUP(AD52,'15'!$Y$8:$Z$69,2,0),0)</f>
        <v>0</v>
      </c>
      <c r="AF52" s="158">
        <f>IFERROR(VLOOKUP(AD52,$K$51:$L$85,2,0),0)</f>
        <v>150000</v>
      </c>
      <c r="AG52" s="159">
        <f>AE52+AF52-S19</f>
        <v>15000</v>
      </c>
      <c r="AH52" s="160">
        <f t="shared" si="13"/>
        <v>0.2857142857142857</v>
      </c>
      <c r="AI52" s="158">
        <f t="shared" si="14"/>
        <v>21000</v>
      </c>
      <c r="AJ52" s="161">
        <f>IFERROR(AG52/Q19,0)</f>
        <v>1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167</v>
      </c>
      <c r="G53" s="244">
        <v>3</v>
      </c>
      <c r="H53" s="243">
        <v>58000</v>
      </c>
      <c r="I53" s="294">
        <v>174000</v>
      </c>
      <c r="J53" s="295"/>
      <c r="K53" s="236" t="str">
        <f t="shared" si="17"/>
        <v>고등어28미</v>
      </c>
      <c r="L53" s="247">
        <f t="shared" ref="L53:L85" si="18">I53</f>
        <v>174000</v>
      </c>
      <c r="V53" s="4"/>
      <c r="W53" s="151"/>
      <c r="X53" s="152">
        <v>18</v>
      </c>
      <c r="Y53" s="152" t="str">
        <f t="shared" si="10"/>
        <v>생합</v>
      </c>
      <c r="Z53" s="155">
        <f t="shared" si="11"/>
        <v>208000</v>
      </c>
      <c r="AA53" s="152"/>
      <c r="AB53" s="153"/>
      <c r="AC53" s="150">
        <v>15</v>
      </c>
      <c r="AD53" s="157" t="str">
        <f t="shared" si="12"/>
        <v>냉)삼치15미</v>
      </c>
      <c r="AE53" s="158">
        <f>IFERROR(VLOOKUP(AD53,'15'!$Y$8:$Z$69,2,0),0)</f>
        <v>0</v>
      </c>
      <c r="AF53" s="158">
        <f>IFERROR(VLOOKUP(AD53,$K$51:$L$85,2,0),0)</f>
        <v>126000</v>
      </c>
      <c r="AG53" s="159">
        <f>AE53+AF53-S20</f>
        <v>0</v>
      </c>
      <c r="AH53" s="160">
        <f t="shared" si="13"/>
        <v>0.3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288</v>
      </c>
      <c r="G54" s="244">
        <v>2</v>
      </c>
      <c r="H54" s="243">
        <v>105000</v>
      </c>
      <c r="I54" s="294">
        <v>210000</v>
      </c>
      <c r="J54" s="295"/>
      <c r="K54" s="236" t="str">
        <f t="shared" si="17"/>
        <v>제주갈치36-40미</v>
      </c>
      <c r="L54" s="247">
        <f t="shared" si="18"/>
        <v>210000</v>
      </c>
      <c r="V54" s="4"/>
      <c r="W54" s="151"/>
      <c r="X54" s="152">
        <v>19</v>
      </c>
      <c r="Y54" s="152" t="str">
        <f t="shared" si="10"/>
        <v>전복11미</v>
      </c>
      <c r="Z54" s="155">
        <f t="shared" si="11"/>
        <v>442700</v>
      </c>
      <c r="AA54" s="152"/>
      <c r="AB54" s="153"/>
      <c r="AC54" s="150">
        <v>16</v>
      </c>
      <c r="AD54" s="157" t="str">
        <f t="shared" si="12"/>
        <v>낙지10미</v>
      </c>
      <c r="AE54" s="158">
        <f>IFERROR(VLOOKUP(AD54,'15'!$Y$8:$Z$69,2,0),0)</f>
        <v>0</v>
      </c>
      <c r="AF54" s="158">
        <f>IFERROR(VLOOKUP(AD54,$K$51:$L$85,2,0),0)</f>
        <v>225000</v>
      </c>
      <c r="AG54" s="159">
        <f>AE54+AF54-S21</f>
        <v>204750</v>
      </c>
      <c r="AH54" s="160">
        <f t="shared" si="13"/>
        <v>0.296875</v>
      </c>
      <c r="AI54" s="158">
        <f t="shared" si="14"/>
        <v>291200</v>
      </c>
      <c r="AJ54" s="161">
        <f>IFERROR(AG54/Q21,0)</f>
        <v>9.1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205</v>
      </c>
      <c r="G55" s="244">
        <v>3</v>
      </c>
      <c r="H55" s="243">
        <v>40000</v>
      </c>
      <c r="I55" s="294">
        <v>120000</v>
      </c>
      <c r="J55" s="295"/>
      <c r="K55" s="236" t="str">
        <f t="shared" si="17"/>
        <v>황석어A</v>
      </c>
      <c r="L55" s="247">
        <f t="shared" si="18"/>
        <v>120000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>쭈꾸미15미A</v>
      </c>
      <c r="AE55" s="158">
        <f>IFERROR(VLOOKUP(AD55,'15'!$Y$8:$Z$69,2,0),0)</f>
        <v>0</v>
      </c>
      <c r="AF55" s="158">
        <f>IFERROR(VLOOKUP(AD55,$K$51:$L$85,2,0),0)</f>
        <v>147000</v>
      </c>
      <c r="AG55" s="159">
        <f>AE55+AF55-S22</f>
        <v>0</v>
      </c>
      <c r="AH55" s="160">
        <f t="shared" si="13"/>
        <v>0.3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204</v>
      </c>
      <c r="G56" s="244">
        <v>10</v>
      </c>
      <c r="H56" s="243">
        <v>15000</v>
      </c>
      <c r="I56" s="294">
        <v>150000</v>
      </c>
      <c r="J56" s="295"/>
      <c r="K56" s="236" t="str">
        <f t="shared" si="17"/>
        <v>간재미20미</v>
      </c>
      <c r="L56" s="247">
        <f t="shared" si="18"/>
        <v>150000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>생합</v>
      </c>
      <c r="AE56" s="158">
        <f>IFERROR(VLOOKUP(AD56,'15'!$Y$8:$Z$69,2,0),0)</f>
        <v>0</v>
      </c>
      <c r="AF56" s="158">
        <f>IFERROR(VLOOKUP(AD56,$K$51:$L$85,2,0),0)</f>
        <v>260000</v>
      </c>
      <c r="AG56" s="159">
        <f>AE56+AF56-S23</f>
        <v>52000</v>
      </c>
      <c r="AH56" s="160">
        <f t="shared" si="13"/>
        <v>0.25714285714285712</v>
      </c>
      <c r="AI56" s="158">
        <f t="shared" si="14"/>
        <v>70000</v>
      </c>
      <c r="AJ56" s="161">
        <f>IFERROR(AG56/Q23,0)</f>
        <v>1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263</v>
      </c>
      <c r="G57" s="244">
        <v>2</v>
      </c>
      <c r="H57" s="243">
        <v>63000</v>
      </c>
      <c r="I57" s="294">
        <v>126000</v>
      </c>
      <c r="J57" s="295"/>
      <c r="K57" s="236" t="str">
        <f t="shared" si="17"/>
        <v>냉)삼치15미</v>
      </c>
      <c r="L57" s="247">
        <f t="shared" si="18"/>
        <v>126000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33000</v>
      </c>
      <c r="AA57" s="152"/>
      <c r="AB57" s="153"/>
      <c r="AC57" s="150">
        <v>19</v>
      </c>
      <c r="AD57" s="157" t="str">
        <f t="shared" si="12"/>
        <v>전복11미</v>
      </c>
      <c r="AE57" s="158">
        <f>IFERROR(VLOOKUP(AD57,'15'!$Y$8:$Z$69,2,0),0)</f>
        <v>0</v>
      </c>
      <c r="AF57" s="158">
        <f>IFERROR(VLOOKUP(AD57,$K$51:$L$85,2,0),0)</f>
        <v>570000</v>
      </c>
      <c r="AG57" s="159">
        <f>AE57+AF57-S24</f>
        <v>127300</v>
      </c>
      <c r="AH57" s="160">
        <f t="shared" si="13"/>
        <v>0.27756653992395436</v>
      </c>
      <c r="AI57" s="158">
        <f t="shared" si="14"/>
        <v>176210</v>
      </c>
      <c r="AJ57" s="161">
        <f>IFERROR(AG57/Q24,0)</f>
        <v>0.67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270</v>
      </c>
      <c r="G58" s="244">
        <v>10</v>
      </c>
      <c r="H58" s="243">
        <v>22500</v>
      </c>
      <c r="I58" s="294">
        <v>225000</v>
      </c>
      <c r="J58" s="295"/>
      <c r="K58" s="236" t="str">
        <f t="shared" si="17"/>
        <v>낙지10미</v>
      </c>
      <c r="L58" s="247">
        <f t="shared" si="18"/>
        <v>225000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IFERROR(VLOOKUP(AD58,'15'!$Y$8:$Z$69,2,0),0)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295</v>
      </c>
      <c r="G59" s="231">
        <v>6</v>
      </c>
      <c r="H59" s="250">
        <v>24500</v>
      </c>
      <c r="I59" s="265">
        <v>147000</v>
      </c>
      <c r="J59" s="260"/>
      <c r="K59" s="236" t="str">
        <f t="shared" si="17"/>
        <v>쭈꾸미15미A</v>
      </c>
      <c r="L59" s="247">
        <f t="shared" si="18"/>
        <v>147000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IFERROR(VLOOKUP(AD59,'15'!$Y$8:$Z$69,2,0),0)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107</v>
      </c>
      <c r="G60" s="231">
        <v>5</v>
      </c>
      <c r="H60" s="250">
        <v>52000</v>
      </c>
      <c r="I60" s="265">
        <v>260000</v>
      </c>
      <c r="J60" s="260"/>
      <c r="K60" s="236" t="str">
        <f t="shared" si="17"/>
        <v>생합</v>
      </c>
      <c r="L60" s="247">
        <f t="shared" si="18"/>
        <v>260000</v>
      </c>
      <c r="V60" s="4"/>
      <c r="W60" s="151"/>
      <c r="X60" s="152">
        <v>1</v>
      </c>
      <c r="Y60" s="152" t="str">
        <f t="shared" ref="Y60:Y69" si="19">F37&amp;G37</f>
        <v>도미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IFERROR(VLOOKUP(AD60,'15'!$Y$8:$Z$69,2,0),0)</f>
        <v>33000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192</v>
      </c>
      <c r="G61" s="231">
        <v>43</v>
      </c>
      <c r="H61" s="250">
        <v>10500</v>
      </c>
      <c r="I61" s="265">
        <v>451500</v>
      </c>
      <c r="J61" s="260"/>
      <c r="K61" s="236" t="str">
        <f t="shared" si="17"/>
        <v>꽃게사게B</v>
      </c>
      <c r="L61" s="247">
        <f t="shared" si="18"/>
        <v>451500</v>
      </c>
      <c r="V61" s="4"/>
      <c r="W61" s="151"/>
      <c r="X61" s="152">
        <v>2</v>
      </c>
      <c r="Y61" s="152" t="str">
        <f t="shared" si="19"/>
        <v>냉)삼치10KG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IFERROR(VLOOKUP(AD61,'15'!$Y$8:$Z$69,2,0),0)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117</v>
      </c>
      <c r="G62" s="231">
        <v>20</v>
      </c>
      <c r="H62" s="250">
        <v>21000</v>
      </c>
      <c r="I62" s="265">
        <v>420000</v>
      </c>
      <c r="J62" s="260"/>
      <c r="K62" s="236" t="str">
        <f t="shared" si="17"/>
        <v>활문어</v>
      </c>
      <c r="L62" s="247">
        <f t="shared" si="18"/>
        <v>420000</v>
      </c>
      <c r="V62" s="4"/>
      <c r="W62" s="151"/>
      <c r="X62" s="152">
        <v>3</v>
      </c>
      <c r="Y62" s="152" t="str">
        <f t="shared" si="19"/>
        <v>꽃게사게B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IFERROR(VLOOKUP(AD62,'15'!$Y$8:$Z$69,2,0),0)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 t="s">
        <v>296</v>
      </c>
      <c r="G63" s="231">
        <v>30</v>
      </c>
      <c r="H63" s="250">
        <v>19000</v>
      </c>
      <c r="I63" s="265">
        <v>570000</v>
      </c>
      <c r="J63" s="260"/>
      <c r="K63" s="236" t="str">
        <f t="shared" si="17"/>
        <v>전복11미</v>
      </c>
      <c r="L63" s="247">
        <f t="shared" si="18"/>
        <v>570000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3202020</v>
      </c>
      <c r="AF63" s="197">
        <f>SUM(AF39:AF62)</f>
        <v>2402000</v>
      </c>
      <c r="AG63" s="197">
        <f>SUM(AG39:AG62)</f>
        <v>1695260</v>
      </c>
      <c r="AH63" s="198"/>
      <c r="AI63" s="197">
        <f>SUM(AI39:AI62)</f>
        <v>2358270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도미</v>
      </c>
      <c r="AE66" s="158">
        <f>IFERROR(VLOOKUP(AD66,'15'!$Y$8:$Z$69,2,0),0)</f>
        <v>25500</v>
      </c>
      <c r="AF66" s="158">
        <f>IFERROR(VLOOKUP(AD66,$K$51:$L$85,2,0),0)</f>
        <v>0</v>
      </c>
      <c r="AG66" s="159">
        <f>AE66+AF66</f>
        <v>25500</v>
      </c>
      <c r="AH66" s="160">
        <f>IFERROR((I37-H37)/I37,0)</f>
        <v>0.29166666666666669</v>
      </c>
      <c r="AI66" s="158">
        <f>IFERROR(AG66/(1-AH66),0)</f>
        <v>36000.000000000007</v>
      </c>
      <c r="AJ66" s="161">
        <f>IFERROR(AG66/H37,0)</f>
        <v>0.75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냉)삼치10KG</v>
      </c>
      <c r="AE67" s="158">
        <f>IFERROR(VLOOKUP(AD67,'15'!$Y$8:$Z$69,2,0),0)</f>
        <v>62400</v>
      </c>
      <c r="AF67" s="158">
        <f>IFERROR(VLOOKUP(AD67,$K$51:$L$85,2,0),0)</f>
        <v>0</v>
      </c>
      <c r="AG67" s="159">
        <f t="shared" ref="AG67:AG75" si="21">AE67+AF67</f>
        <v>62400</v>
      </c>
      <c r="AH67" s="160">
        <f t="shared" ref="AH67:AH75" si="22">IFERROR((I38-H38)/I38,0)</f>
        <v>0.29411764705882354</v>
      </c>
      <c r="AI67" s="158">
        <f t="shared" ref="AI67:AI75" si="23">IFERROR(AG67/(1-AH67),0)</f>
        <v>88400.000000000015</v>
      </c>
      <c r="AJ67" s="161">
        <f>IFERROR(AG67/H38,0)</f>
        <v>1.3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꽃게사게B</v>
      </c>
      <c r="AE68" s="158">
        <f>IFERROR(VLOOKUP(AD68,'15'!$Y$8:$Z$69,2,0),0)</f>
        <v>0</v>
      </c>
      <c r="AF68" s="158">
        <f>IFERROR(VLOOKUP(AD68,$K$51:$L$85,2,0),0)</f>
        <v>451500</v>
      </c>
      <c r="AG68" s="159">
        <f t="shared" si="21"/>
        <v>451500</v>
      </c>
      <c r="AH68" s="160">
        <f t="shared" si="22"/>
        <v>0.3</v>
      </c>
      <c r="AI68" s="158">
        <f t="shared" si="23"/>
        <v>645000</v>
      </c>
      <c r="AJ68" s="161">
        <f>IFERROR(AG68/H39,0)</f>
        <v>43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IFERROR(VLOOKUP(AD69,'15'!$Y$8:$Z$69,2,0),0)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IFERROR(VLOOKUP(AD70,'15'!$Y$8:$Z$69,2,0),0)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IFERROR(VLOOKUP(AD71,'15'!$Y$8:$Z$69,2,0),0)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IFERROR(VLOOKUP(AD72,'15'!$Y$8:$Z$69,2,0),0)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IFERROR(VLOOKUP(AD73,'15'!$Y$8:$Z$69,2,0),0)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IFERROR(VLOOKUP(AD74,'15'!$Y$8:$Z$69,2,0),0)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IFERROR(VLOOKUP(AD75,'15'!$Y$8:$Z$69,2,0),0)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87900</v>
      </c>
      <c r="AF76" s="197">
        <f>SUM(AF66:AF75)</f>
        <v>451500</v>
      </c>
      <c r="AG76" s="197">
        <f>SUM(AG66:AG75)</f>
        <v>539400</v>
      </c>
      <c r="AH76" s="198"/>
      <c r="AI76" s="197">
        <f>SUM(AI66:AI75)</f>
        <v>769400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3309500</v>
      </c>
      <c r="J86" s="264"/>
      <c r="K86" s="240"/>
      <c r="L86" s="249">
        <f>SUM(L51:L85)</f>
        <v>3309500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207" priority="10"/>
  </conditionalFormatting>
  <conditionalFormatting sqref="AE77:AF77">
    <cfRule type="cellIs" dxfId="206" priority="7" operator="lessThan">
      <formula>0</formula>
    </cfRule>
  </conditionalFormatting>
  <conditionalFormatting sqref="AG8:AG35 AG39:AG62 AG66:AG75">
    <cfRule type="cellIs" dxfId="205" priority="8" operator="lessThan">
      <formula>0</formula>
    </cfRule>
  </conditionalFormatting>
  <conditionalFormatting sqref="AH8:AH35">
    <cfRule type="cellIs" dxfId="204" priority="17" operator="equal">
      <formula>0</formula>
    </cfRule>
    <cfRule type="cellIs" dxfId="203" priority="18" operator="greaterThan">
      <formula>0.35</formula>
    </cfRule>
    <cfRule type="cellIs" dxfId="202" priority="19" operator="lessThan">
      <formula>0.25</formula>
    </cfRule>
  </conditionalFormatting>
  <conditionalFormatting sqref="AH39:AH62">
    <cfRule type="cellIs" dxfId="201" priority="14" operator="equal">
      <formula>0</formula>
    </cfRule>
    <cfRule type="cellIs" dxfId="200" priority="15" operator="greaterThan">
      <formula>0.35</formula>
    </cfRule>
    <cfRule type="cellIs" dxfId="199" priority="16" operator="lessThan">
      <formula>0.25</formula>
    </cfRule>
  </conditionalFormatting>
  <conditionalFormatting sqref="AH66:AH75">
    <cfRule type="cellIs" dxfId="198" priority="11" operator="equal">
      <formula>0</formula>
    </cfRule>
    <cfRule type="cellIs" dxfId="197" priority="12" operator="greaterThan">
      <formula>0.35</formula>
    </cfRule>
    <cfRule type="cellIs" dxfId="196" priority="13" operator="lessThan">
      <formula>0.25</formula>
    </cfRule>
  </conditionalFormatting>
  <conditionalFormatting sqref="AH4:AI5">
    <cfRule type="cellIs" dxfId="195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EBCBF8DC-E4A5-41CD-8C32-6453D388901B}">
          <x14:formula1>
            <xm:f>근무표!$AK$5:$AK$20</xm:f>
          </x14:formula1>
          <xm:sqref>B41:C46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2F36-27F6-4C1E-ADC3-51B4F18AD379}">
  <sheetPr>
    <pageSetUpPr fitToPage="1"/>
  </sheetPr>
  <dimension ref="A1:AV116"/>
  <sheetViews>
    <sheetView showGridLines="0" zoomScaleNormal="100" workbookViewId="0">
      <pane xSplit="3" topLeftCell="Q1" activePane="topRight" state="frozen"/>
      <selection pane="topRight" activeCell="I17" sqref="I17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297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0</v>
      </c>
      <c r="AF4" s="340"/>
      <c r="AG4" s="134" t="s">
        <v>43</v>
      </c>
      <c r="AH4" s="341">
        <f>C5-AE4-(SUM(R34:S38))</f>
        <v>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0.27</v>
      </c>
      <c r="J6" s="2">
        <f t="shared" ref="J6:J33" si="0">H6*I6</f>
        <v>52380</v>
      </c>
      <c r="K6" s="108"/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282</v>
      </c>
      <c r="Q6" s="10">
        <v>210000</v>
      </c>
      <c r="R6" s="9">
        <v>2</v>
      </c>
      <c r="S6" s="214">
        <f>Q6*R6</f>
        <v>420000</v>
      </c>
      <c r="T6" s="116"/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0.92</v>
      </c>
      <c r="J7" s="3">
        <f t="shared" si="0"/>
        <v>184000</v>
      </c>
      <c r="K7" s="109"/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1.45</v>
      </c>
      <c r="S7" s="219">
        <f>Q7*R7</f>
        <v>232000</v>
      </c>
      <c r="T7" s="113"/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1.52</v>
      </c>
      <c r="J8" s="3">
        <f t="shared" si="0"/>
        <v>45600</v>
      </c>
      <c r="K8" s="109"/>
      <c r="L8" s="215">
        <f>IF(H8="","",H8/0.7)</f>
        <v>42857.142857142862</v>
      </c>
      <c r="M8" s="4"/>
      <c r="N8" s="150">
        <v>3</v>
      </c>
      <c r="O8" s="15" t="s">
        <v>90</v>
      </c>
      <c r="P8" s="16" t="s">
        <v>159</v>
      </c>
      <c r="Q8" s="17">
        <v>11500</v>
      </c>
      <c r="R8" s="16">
        <v>15</v>
      </c>
      <c r="S8" s="219">
        <f>Q8*R8</f>
        <v>172500</v>
      </c>
      <c r="T8" s="114"/>
      <c r="U8" s="215">
        <f>IF(Q8="","",Q8/0.7)</f>
        <v>16428.571428571431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52380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IFERROR(VLOOKUP(AD8,'16'!$Y$8:$Z$69,2,0),0)</f>
        <v>52380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'16'!C11</f>
        <v>5953340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/>
      <c r="L9" s="215">
        <f>IF(H9="","",H9/0.7)</f>
        <v>68571.42857142858</v>
      </c>
      <c r="M9" s="4"/>
      <c r="N9" s="150">
        <v>4</v>
      </c>
      <c r="O9" s="15" t="s">
        <v>158</v>
      </c>
      <c r="P9" s="16" t="s">
        <v>126</v>
      </c>
      <c r="Q9" s="17">
        <v>20000</v>
      </c>
      <c r="R9" s="16">
        <v>4.7</v>
      </c>
      <c r="S9" s="219">
        <f>Q9*R9</f>
        <v>94000</v>
      </c>
      <c r="T9" s="115"/>
      <c r="U9" s="215">
        <f>IF(Q9="","",Q9/0.7)</f>
        <v>28571.428571428572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184000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IFERROR(VLOOKUP(AD9,'16'!$Y$8:$Z$69,2,0),0)</f>
        <v>184000</v>
      </c>
      <c r="AF9" s="158">
        <f>IFERROR(VLOOKUP(AD9,$K$51:$L$85,2,0),0)</f>
        <v>0</v>
      </c>
      <c r="AG9" s="159">
        <f>AE9+AF9-J7</f>
        <v>0</v>
      </c>
      <c r="AH9" s="160">
        <f t="shared" si="7"/>
        <v>0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3.36</v>
      </c>
      <c r="J10" s="3">
        <f t="shared" si="0"/>
        <v>453600</v>
      </c>
      <c r="K10" s="109"/>
      <c r="L10" s="215">
        <f>IF(H10="","",H10/0.7)</f>
        <v>192857.14285714287</v>
      </c>
      <c r="M10" s="4"/>
      <c r="N10" s="150">
        <v>5</v>
      </c>
      <c r="O10" s="15" t="s">
        <v>83</v>
      </c>
      <c r="P10" s="16" t="s">
        <v>228</v>
      </c>
      <c r="Q10" s="17">
        <v>190000</v>
      </c>
      <c r="R10" s="16">
        <v>0.33</v>
      </c>
      <c r="S10" s="220">
        <f>Q10*R10</f>
        <v>62700</v>
      </c>
      <c r="T10" s="117"/>
      <c r="U10" s="215">
        <f>IF(Q10="","",Q10/0.7)</f>
        <v>271428.57142857142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45600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IFERROR(VLOOKUP(AD10,'16'!$Y$8:$Z$69,2,0),0)</f>
        <v>45600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5953340</v>
      </c>
      <c r="D11" s="4"/>
      <c r="E11" s="150">
        <v>6</v>
      </c>
      <c r="F11" s="11" t="s">
        <v>88</v>
      </c>
      <c r="G11" s="12" t="s">
        <v>89</v>
      </c>
      <c r="H11" s="13">
        <v>31000</v>
      </c>
      <c r="I11" s="12">
        <v>2.78</v>
      </c>
      <c r="J11" s="3">
        <f t="shared" si="0"/>
        <v>86180</v>
      </c>
      <c r="K11" s="109"/>
      <c r="L11" s="215">
        <f>IF(H11="","",H11/0.7)</f>
        <v>44285.71428571429</v>
      </c>
      <c r="M11" s="4"/>
      <c r="N11" s="150">
        <v>6</v>
      </c>
      <c r="O11" s="15" t="s">
        <v>110</v>
      </c>
      <c r="P11" s="16" t="s">
        <v>272</v>
      </c>
      <c r="Q11" s="17">
        <v>82000</v>
      </c>
      <c r="R11" s="16">
        <v>1.55</v>
      </c>
      <c r="S11" s="220">
        <f>Q11*R11</f>
        <v>127100</v>
      </c>
      <c r="T11" s="109"/>
      <c r="U11" s="215">
        <f>IF(Q11="","",Q11/0.7)</f>
        <v>117142.85714285714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IFERROR(VLOOKUP(AD11,'16'!$Y$8:$Z$69,2,0),0)</f>
        <v>144000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1.26</v>
      </c>
      <c r="J12" s="3">
        <f t="shared" si="0"/>
        <v>44100</v>
      </c>
      <c r="K12" s="109"/>
      <c r="L12" s="215">
        <f>IF(H12="","",H12/0.7)</f>
        <v>50000</v>
      </c>
      <c r="M12" s="4"/>
      <c r="N12" s="150">
        <v>7</v>
      </c>
      <c r="O12" s="15" t="s">
        <v>117</v>
      </c>
      <c r="P12" s="16"/>
      <c r="Q12" s="17">
        <v>21000</v>
      </c>
      <c r="R12" s="12">
        <v>10.199999999999999</v>
      </c>
      <c r="S12" s="220">
        <f>Q12*R12</f>
        <v>214199.99999999997</v>
      </c>
      <c r="T12" s="109"/>
      <c r="U12" s="215">
        <f>IF(Q12="","",Q12/0.7)</f>
        <v>30000.000000000004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453600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IFERROR(VLOOKUP(AD12,'16'!$Y$8:$Z$69,2,0),0)</f>
        <v>453600</v>
      </c>
      <c r="AF12" s="158">
        <f>IFERROR(VLOOKUP(AD12,$K$51:$L$85,2,0),0)</f>
        <v>0</v>
      </c>
      <c r="AG12" s="159">
        <f>AE12+AF12-J10</f>
        <v>0</v>
      </c>
      <c r="AH12" s="160">
        <f t="shared" si="7"/>
        <v>0</v>
      </c>
      <c r="AI12" s="158">
        <f t="shared" si="8"/>
        <v>0</v>
      </c>
      <c r="AJ12" s="161">
        <f>IFERROR(AG12/H10,0)</f>
        <v>0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0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1.64</v>
      </c>
      <c r="J13" s="3">
        <f t="shared" si="0"/>
        <v>301760</v>
      </c>
      <c r="K13" s="109"/>
      <c r="L13" s="215">
        <f>IF(H13="","",H13/0.7)</f>
        <v>262857.1428571429</v>
      </c>
      <c r="M13" s="4"/>
      <c r="N13" s="150">
        <v>8</v>
      </c>
      <c r="O13" s="15" t="s">
        <v>104</v>
      </c>
      <c r="P13" s="16" t="s">
        <v>229</v>
      </c>
      <c r="Q13" s="17">
        <v>36000</v>
      </c>
      <c r="R13" s="16">
        <v>2.66</v>
      </c>
      <c r="S13" s="220">
        <f>Q13*R13</f>
        <v>95760</v>
      </c>
      <c r="T13" s="109"/>
      <c r="U13" s="215">
        <f>IF(Q13="","",Q13/0.7)</f>
        <v>51428.571428571435</v>
      </c>
      <c r="V13" s="127"/>
      <c r="W13" s="151"/>
      <c r="X13" s="152">
        <v>6</v>
      </c>
      <c r="Y13" s="152" t="str">
        <f t="shared" si="4"/>
        <v>냉)참조기40-42</v>
      </c>
      <c r="Z13" s="155">
        <f t="shared" si="5"/>
        <v>86180</v>
      </c>
      <c r="AA13" s="152"/>
      <c r="AB13" s="153"/>
      <c r="AC13" s="150">
        <v>6</v>
      </c>
      <c r="AD13" s="157" t="str">
        <f t="shared" si="6"/>
        <v>냉)참조기40-42</v>
      </c>
      <c r="AE13" s="158">
        <f>IFERROR(VLOOKUP(AD13,'16'!$Y$8:$Z$69,2,0),0)</f>
        <v>86180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0.71</v>
      </c>
      <c r="J14" s="3">
        <f t="shared" si="0"/>
        <v>32660</v>
      </c>
      <c r="K14" s="109"/>
      <c r="L14" s="215">
        <f>IF(H14="","",H14/0.7)</f>
        <v>65714.285714285725</v>
      </c>
      <c r="M14" s="4"/>
      <c r="N14" s="150">
        <v>9</v>
      </c>
      <c r="O14" s="15" t="s">
        <v>102</v>
      </c>
      <c r="P14" s="16" t="s">
        <v>155</v>
      </c>
      <c r="Q14" s="17">
        <v>58000</v>
      </c>
      <c r="R14" s="12">
        <v>2.6</v>
      </c>
      <c r="S14" s="220">
        <f>Q14*R14</f>
        <v>150800</v>
      </c>
      <c r="T14" s="109"/>
      <c r="U14" s="215">
        <f>IF(Q14="","",Q14/0.7)</f>
        <v>82857.14285714287</v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44100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IFERROR(VLOOKUP(AD14,'16'!$Y$8:$Z$69,2,0),0)</f>
        <v>44100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0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1</v>
      </c>
      <c r="J15" s="3">
        <f t="shared" si="0"/>
        <v>33000</v>
      </c>
      <c r="K15" s="109"/>
      <c r="L15" s="215">
        <f>IF(H15="","",H15/0.7)</f>
        <v>47142.857142857145</v>
      </c>
      <c r="M15" s="4"/>
      <c r="N15" s="150">
        <v>10</v>
      </c>
      <c r="O15" s="15" t="s">
        <v>83</v>
      </c>
      <c r="P15" s="16" t="s">
        <v>286</v>
      </c>
      <c r="Q15" s="17">
        <v>105000</v>
      </c>
      <c r="R15" s="16">
        <v>4.45</v>
      </c>
      <c r="S15" s="220">
        <f>Q15*R15</f>
        <v>467250</v>
      </c>
      <c r="T15" s="109"/>
      <c r="U15" s="215">
        <f>IF(Q15="","",Q15/0.7)</f>
        <v>150000</v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301760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IFERROR(VLOOKUP(AD15,'16'!$Y$8:$Z$69,2,0),0)</f>
        <v>301760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1.65</v>
      </c>
      <c r="J16" s="3">
        <f t="shared" si="0"/>
        <v>141900</v>
      </c>
      <c r="K16" s="109"/>
      <c r="L16" s="215">
        <f>IF(H16="","",H16/0.7)</f>
        <v>122857.14285714287</v>
      </c>
      <c r="M16" s="4"/>
      <c r="N16" s="150">
        <v>11</v>
      </c>
      <c r="O16" s="15" t="s">
        <v>209</v>
      </c>
      <c r="P16" s="16" t="s">
        <v>210</v>
      </c>
      <c r="Q16" s="17">
        <v>37000</v>
      </c>
      <c r="R16" s="16">
        <v>2</v>
      </c>
      <c r="S16" s="220">
        <f>Q16*R16</f>
        <v>74000</v>
      </c>
      <c r="T16" s="109"/>
      <c r="U16" s="215">
        <f>IF(Q16="","",Q16/0.7)</f>
        <v>52857.142857142862</v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32660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IFERROR(VLOOKUP(AD16,'16'!$Y$8:$Z$69,2,0),0)</f>
        <v>32660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 t="s">
        <v>77</v>
      </c>
      <c r="G17" s="12" t="s">
        <v>231</v>
      </c>
      <c r="H17" s="13">
        <v>29500</v>
      </c>
      <c r="I17" s="12">
        <v>1.2</v>
      </c>
      <c r="J17" s="3">
        <f t="shared" si="0"/>
        <v>35400</v>
      </c>
      <c r="K17" s="109"/>
      <c r="L17" s="215">
        <f>IF(H17="","",H17/0.7)</f>
        <v>42142.857142857145</v>
      </c>
      <c r="M17" s="4"/>
      <c r="N17" s="150">
        <v>12</v>
      </c>
      <c r="O17" s="15" t="s">
        <v>180</v>
      </c>
      <c r="P17" s="16"/>
      <c r="Q17" s="17">
        <v>50000</v>
      </c>
      <c r="R17" s="16">
        <v>1.25</v>
      </c>
      <c r="S17" s="220">
        <f>Q17*R17</f>
        <v>62500</v>
      </c>
      <c r="T17" s="109"/>
      <c r="U17" s="215">
        <f>IF(Q17="","",Q17/0.7)</f>
        <v>71428.571428571435</v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33000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IFERROR(VLOOKUP(AD17,'16'!$Y$8:$Z$69,2,0),0)</f>
        <v>33000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85</v>
      </c>
      <c r="G18" s="12" t="s">
        <v>201</v>
      </c>
      <c r="H18" s="13">
        <v>68000</v>
      </c>
      <c r="I18" s="12">
        <v>2.5</v>
      </c>
      <c r="J18" s="3">
        <f t="shared" si="0"/>
        <v>170000</v>
      </c>
      <c r="K18" s="109"/>
      <c r="L18" s="215">
        <f>IF(H18="","",H18/0.7)</f>
        <v>97142.857142857145</v>
      </c>
      <c r="M18" s="4"/>
      <c r="N18" s="150">
        <v>13</v>
      </c>
      <c r="O18" s="15" t="s">
        <v>180</v>
      </c>
      <c r="P18" s="16" t="s">
        <v>200</v>
      </c>
      <c r="Q18" s="17">
        <v>40000</v>
      </c>
      <c r="R18" s="16">
        <v>3</v>
      </c>
      <c r="S18" s="220">
        <f>Q18*R18</f>
        <v>120000</v>
      </c>
      <c r="T18" s="109"/>
      <c r="U18" s="215">
        <f>IF(Q18="","",Q18/0.7)</f>
        <v>57142.857142857145</v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141900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IFERROR(VLOOKUP(AD18,'16'!$Y$8:$Z$69,2,0),0)</f>
        <v>141900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0</v>
      </c>
      <c r="D19" s="4"/>
      <c r="E19" s="150">
        <v>14</v>
      </c>
      <c r="F19" s="11" t="s">
        <v>88</v>
      </c>
      <c r="G19" s="12" t="s">
        <v>290</v>
      </c>
      <c r="H19" s="13">
        <v>32000</v>
      </c>
      <c r="I19" s="12">
        <v>10</v>
      </c>
      <c r="J19" s="3">
        <f t="shared" si="0"/>
        <v>320000</v>
      </c>
      <c r="K19" s="109"/>
      <c r="L19" s="215">
        <f>IF(H19="","",H19/0.7)</f>
        <v>45714.285714285717</v>
      </c>
      <c r="M19" s="4"/>
      <c r="N19" s="150">
        <v>14</v>
      </c>
      <c r="O19" s="15" t="s">
        <v>156</v>
      </c>
      <c r="P19" s="16" t="s">
        <v>67</v>
      </c>
      <c r="Q19" s="17">
        <v>15000</v>
      </c>
      <c r="R19" s="16">
        <v>9</v>
      </c>
      <c r="S19" s="220">
        <f>Q19*R19</f>
        <v>135000</v>
      </c>
      <c r="T19" s="109"/>
      <c r="U19" s="215">
        <f>IF(Q19="","",Q19/0.7)</f>
        <v>21428.571428571431</v>
      </c>
      <c r="V19" s="127"/>
      <c r="W19" s="151"/>
      <c r="X19" s="152">
        <v>12</v>
      </c>
      <c r="Y19" s="152" t="str">
        <f t="shared" si="4"/>
        <v>냉)동태포15팩A</v>
      </c>
      <c r="Z19" s="155">
        <f t="shared" si="5"/>
        <v>35400</v>
      </c>
      <c r="AA19" s="152"/>
      <c r="AB19" s="153"/>
      <c r="AC19" s="150">
        <v>12</v>
      </c>
      <c r="AD19" s="157" t="str">
        <f t="shared" si="6"/>
        <v>냉)동태포15팩A</v>
      </c>
      <c r="AE19" s="158">
        <f>IFERROR(VLOOKUP(AD19,'16'!$Y$8:$Z$69,2,0),0)</f>
        <v>35400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 t="s">
        <v>261</v>
      </c>
      <c r="P20" s="16" t="s">
        <v>126</v>
      </c>
      <c r="Q20" s="17">
        <v>63000</v>
      </c>
      <c r="R20" s="16">
        <v>2</v>
      </c>
      <c r="S20" s="220">
        <f>Q20*R20</f>
        <v>126000</v>
      </c>
      <c r="T20" s="109"/>
      <c r="U20" s="215">
        <f>IF(Q20="","",Q20/0.7)</f>
        <v>90000</v>
      </c>
      <c r="V20" s="127"/>
      <c r="W20" s="151"/>
      <c r="X20" s="152">
        <v>13</v>
      </c>
      <c r="Y20" s="152" t="str">
        <f t="shared" si="4"/>
        <v>냉)자반고등어8손</v>
      </c>
      <c r="Z20" s="155">
        <f t="shared" si="5"/>
        <v>170000</v>
      </c>
      <c r="AA20" s="152"/>
      <c r="AB20" s="153"/>
      <c r="AC20" s="150">
        <v>13</v>
      </c>
      <c r="AD20" s="157" t="str">
        <f t="shared" si="6"/>
        <v>냉)자반고등어8손</v>
      </c>
      <c r="AE20" s="158">
        <f>IFERROR(VLOOKUP(AD20,'16'!$Y$8:$Z$69,2,0),0)</f>
        <v>170000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 t="s">
        <v>98</v>
      </c>
      <c r="P21" s="16" t="s">
        <v>63</v>
      </c>
      <c r="Q21" s="17">
        <v>22500</v>
      </c>
      <c r="R21" s="12">
        <v>0.9</v>
      </c>
      <c r="S21" s="220">
        <f>Q21*R21</f>
        <v>20250</v>
      </c>
      <c r="T21" s="109"/>
      <c r="U21" s="215">
        <f>IF(Q21="","",Q21/0.7)</f>
        <v>32142.857142857145</v>
      </c>
      <c r="V21" s="127"/>
      <c r="W21" s="151"/>
      <c r="X21" s="152">
        <v>14</v>
      </c>
      <c r="Y21" s="152" t="str">
        <f t="shared" si="4"/>
        <v>냉)참조기40-42A</v>
      </c>
      <c r="Z21" s="155">
        <f t="shared" si="5"/>
        <v>320000</v>
      </c>
      <c r="AA21" s="152"/>
      <c r="AB21" s="153"/>
      <c r="AC21" s="150">
        <v>14</v>
      </c>
      <c r="AD21" s="157" t="str">
        <f t="shared" si="6"/>
        <v>냉)참조기40-42A</v>
      </c>
      <c r="AE21" s="158">
        <f>IFERROR(VLOOKUP(AD21,'16'!$Y$8:$Z$69,2,0),0)</f>
        <v>320000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 t="s">
        <v>158</v>
      </c>
      <c r="P22" s="16" t="s">
        <v>291</v>
      </c>
      <c r="Q22" s="17">
        <v>24500</v>
      </c>
      <c r="R22" s="12">
        <v>6</v>
      </c>
      <c r="S22" s="220">
        <f>Q22*R22</f>
        <v>147000</v>
      </c>
      <c r="T22" s="109"/>
      <c r="U22" s="215">
        <f>IF(Q22="","",Q22/0.7)</f>
        <v>35000</v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IFERROR(VLOOKUP(AD22,'16'!$Y$8:$Z$69,2,0),0)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 t="s">
        <v>107</v>
      </c>
      <c r="P23" s="16"/>
      <c r="Q23" s="17">
        <v>52000</v>
      </c>
      <c r="R23" s="12">
        <v>4</v>
      </c>
      <c r="S23" s="220">
        <f>Q23*R23</f>
        <v>208000</v>
      </c>
      <c r="T23" s="109"/>
      <c r="U23" s="215">
        <f>IF(Q23="","",Q23/0.7)</f>
        <v>74285.71428571429</v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IFERROR(VLOOKUP(AD23,'16'!$Y$8:$Z$69,2,0),0)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 t="s">
        <v>62</v>
      </c>
      <c r="P24" s="12" t="s">
        <v>292</v>
      </c>
      <c r="Q24" s="13">
        <v>190000</v>
      </c>
      <c r="R24" s="12">
        <v>2.33</v>
      </c>
      <c r="S24" s="220">
        <f>Q24*R24</f>
        <v>442700</v>
      </c>
      <c r="T24" s="109"/>
      <c r="U24" s="215">
        <f>IF(Q24="","",Q24/0.7)</f>
        <v>271428.57142857142</v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IFERROR(VLOOKUP(AD24,'16'!$Y$8:$Z$69,2,0),0)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IFERROR(VLOOKUP(AD25,'16'!$Y$8:$Z$69,2,0),0)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IFERROR(VLOOKUP(AD26,'16'!$Y$8:$Z$69,2,0),0)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2</v>
      </c>
      <c r="S27" s="220">
        <f>Q27*R27</f>
        <v>33000</v>
      </c>
      <c r="T27" s="109"/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IFERROR(VLOOKUP(AD27,'16'!$Y$8:$Z$69,2,0),0)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/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IFERROR(VLOOKUP(AD28,'16'!$Y$8:$Z$69,2,0),0)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IFERROR(VLOOKUP(AD29,'16'!$Y$8:$Z$69,2,0),0)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3908760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IFERROR(VLOOKUP(AD30,'16'!$Y$8:$Z$69,2,0),0)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IFERROR(VLOOKUP(AD31,'16'!$Y$8:$Z$69,2,0),0)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IFERROR(VLOOKUP(AD32,'16'!$Y$8:$Z$69,2,0),0)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IFERROR(VLOOKUP(AD33,'16'!$Y$8:$Z$69,2,0),0)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2044580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IFERROR(VLOOKUP(AD34,'16'!$Y$8:$Z$69,2,0),0)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IFERROR(VLOOKUP(AD35,'16'!$Y$8:$Z$69,2,0),0)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전복8미</v>
      </c>
      <c r="Z36" s="155">
        <f>S6</f>
        <v>420000</v>
      </c>
      <c r="AA36" s="152"/>
      <c r="AB36" s="153"/>
      <c r="AC36" s="308" t="s">
        <v>33</v>
      </c>
      <c r="AD36" s="309"/>
      <c r="AE36" s="179">
        <f>SUM(AE8:AE35)</f>
        <v>2044580</v>
      </c>
      <c r="AF36" s="179">
        <f>SUM(AF8:AF35)</f>
        <v>0</v>
      </c>
      <c r="AG36" s="179">
        <f>SUM(AG8:AG35)</f>
        <v>0</v>
      </c>
      <c r="AH36" s="180"/>
      <c r="AI36" s="179">
        <f>SUM(AI8:AI35)</f>
        <v>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232000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꽃게사게</v>
      </c>
      <c r="Z38" s="155">
        <f t="shared" si="11"/>
        <v>172500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쭈꾸미15미</v>
      </c>
      <c r="Z39" s="155">
        <f t="shared" si="11"/>
        <v>94000</v>
      </c>
      <c r="AA39" s="152"/>
      <c r="AB39" s="153"/>
      <c r="AC39" s="156">
        <v>1</v>
      </c>
      <c r="AD39" s="157" t="str">
        <f t="shared" ref="AD39:AD62" si="12">O6&amp;P6</f>
        <v>전복8미</v>
      </c>
      <c r="AE39" s="158">
        <f>IFERROR(VLOOKUP(AD39,'16'!$Y$8:$Z$69,2,0),0)</f>
        <v>420000</v>
      </c>
      <c r="AF39" s="158">
        <f>IFERROR(VLOOKUP(AD39,$K$51:$L$85,2,0),0)</f>
        <v>0</v>
      </c>
      <c r="AG39" s="159">
        <f>AE39+AF39-S6</f>
        <v>0</v>
      </c>
      <c r="AH39" s="160">
        <f>IFERROR((T6-Q6)/T6,0)</f>
        <v>0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제주갈치31-35미</v>
      </c>
      <c r="Z40" s="155">
        <f t="shared" si="11"/>
        <v>62700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IFERROR(VLOOKUP(AD40,'16'!$Y$8:$Z$69,2,0),0)</f>
        <v>232000</v>
      </c>
      <c r="AF40" s="158">
        <f>IFERROR(VLOOKUP(AD40,$K$51:$L$85,2,0),0)</f>
        <v>0</v>
      </c>
      <c r="AG40" s="159">
        <f>AE40+AF40-S7</f>
        <v>0</v>
      </c>
      <c r="AH40" s="160">
        <f t="shared" ref="AH40:AH62" si="13">IFERROR((T7-Q7)/T7,0)</f>
        <v>0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참소라대</v>
      </c>
      <c r="Z41" s="155">
        <f t="shared" si="11"/>
        <v>127100</v>
      </c>
      <c r="AA41" s="152"/>
      <c r="AB41" s="153"/>
      <c r="AC41" s="150">
        <v>3</v>
      </c>
      <c r="AD41" s="157" t="str">
        <f t="shared" si="12"/>
        <v>꽃게사게</v>
      </c>
      <c r="AE41" s="158">
        <f>IFERROR(VLOOKUP(AD41,'16'!$Y$8:$Z$69,2,0),0)</f>
        <v>172500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활문어</v>
      </c>
      <c r="Z42" s="155">
        <f t="shared" si="11"/>
        <v>214199.99999999997</v>
      </c>
      <c r="AA42" s="152"/>
      <c r="AB42" s="153"/>
      <c r="AC42" s="150">
        <v>4</v>
      </c>
      <c r="AD42" s="157" t="str">
        <f t="shared" si="12"/>
        <v>쭈꾸미15미</v>
      </c>
      <c r="AE42" s="158">
        <f>IFERROR(VLOOKUP(AD42,'16'!$Y$8:$Z$69,2,0),0)</f>
        <v>94000</v>
      </c>
      <c r="AF42" s="158">
        <f>IFERROR(VLOOKUP(AD42,$K$51:$L$85,2,0),0)</f>
        <v>0</v>
      </c>
      <c r="AG42" s="159">
        <f>AE42+AF42-S9</f>
        <v>0</v>
      </c>
      <c r="AH42" s="160">
        <f t="shared" si="13"/>
        <v>0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대구3미</v>
      </c>
      <c r="Z43" s="155">
        <f t="shared" si="11"/>
        <v>95760</v>
      </c>
      <c r="AA43" s="152"/>
      <c r="AB43" s="153"/>
      <c r="AC43" s="150">
        <v>5</v>
      </c>
      <c r="AD43" s="157" t="str">
        <f t="shared" si="12"/>
        <v>제주갈치31-35미</v>
      </c>
      <c r="AE43" s="158">
        <f>IFERROR(VLOOKUP(AD43,'16'!$Y$8:$Z$69,2,0),0)</f>
        <v>62700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고등어28미</v>
      </c>
      <c r="Z44" s="155">
        <f t="shared" si="11"/>
        <v>150800</v>
      </c>
      <c r="AA44" s="152"/>
      <c r="AB44" s="153"/>
      <c r="AC44" s="150">
        <v>6</v>
      </c>
      <c r="AD44" s="157" t="str">
        <f t="shared" si="12"/>
        <v>참소라대</v>
      </c>
      <c r="AE44" s="158">
        <f>IFERROR(VLOOKUP(AD44,'16'!$Y$8:$Z$69,2,0),0)</f>
        <v>127100</v>
      </c>
      <c r="AF44" s="158">
        <f>IFERROR(VLOOKUP(AD44,$K$51:$L$85,2,0),0)</f>
        <v>0</v>
      </c>
      <c r="AG44" s="159">
        <f>AE44+AF44-S11</f>
        <v>0</v>
      </c>
      <c r="AH44" s="160">
        <f t="shared" si="13"/>
        <v>0</v>
      </c>
      <c r="AI44" s="158">
        <f t="shared" si="14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제주갈치36-40미</v>
      </c>
      <c r="Z45" s="155">
        <f t="shared" si="11"/>
        <v>467250</v>
      </c>
      <c r="AA45" s="152"/>
      <c r="AB45" s="153"/>
      <c r="AC45" s="150">
        <v>7</v>
      </c>
      <c r="AD45" s="157" t="str">
        <f t="shared" si="12"/>
        <v>활문어</v>
      </c>
      <c r="AE45" s="158">
        <f>IFERROR(VLOOKUP(AD45,'16'!$Y$8:$Z$69,2,0),0)</f>
        <v>214199.99999999997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가자미적가자미</v>
      </c>
      <c r="Z46" s="155">
        <f t="shared" si="11"/>
        <v>74000</v>
      </c>
      <c r="AA46" s="152"/>
      <c r="AB46" s="153"/>
      <c r="AC46" s="150">
        <v>8</v>
      </c>
      <c r="AD46" s="157" t="str">
        <f t="shared" si="12"/>
        <v>대구3미</v>
      </c>
      <c r="AE46" s="158">
        <f>IFERROR(VLOOKUP(AD46,'16'!$Y$8:$Z$69,2,0),0)</f>
        <v>95760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황석어</v>
      </c>
      <c r="Z47" s="155">
        <f t="shared" si="11"/>
        <v>62500</v>
      </c>
      <c r="AA47" s="152"/>
      <c r="AB47" s="153"/>
      <c r="AC47" s="150">
        <v>9</v>
      </c>
      <c r="AD47" s="157" t="str">
        <f t="shared" si="12"/>
        <v>고등어28미</v>
      </c>
      <c r="AE47" s="158">
        <f>IFERROR(VLOOKUP(AD47,'16'!$Y$8:$Z$69,2,0),0)</f>
        <v>150800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황석어A</v>
      </c>
      <c r="Z48" s="155">
        <f t="shared" si="11"/>
        <v>120000</v>
      </c>
      <c r="AA48" s="152"/>
      <c r="AB48" s="153"/>
      <c r="AC48" s="150">
        <v>10</v>
      </c>
      <c r="AD48" s="157" t="str">
        <f t="shared" si="12"/>
        <v>제주갈치36-40미</v>
      </c>
      <c r="AE48" s="158">
        <f>IFERROR(VLOOKUP(AD48,'16'!$Y$8:$Z$69,2,0),0)</f>
        <v>467250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>간재미20미</v>
      </c>
      <c r="Z49" s="155">
        <f t="shared" si="11"/>
        <v>135000</v>
      </c>
      <c r="AA49" s="152"/>
      <c r="AB49" s="153"/>
      <c r="AC49" s="150">
        <v>11</v>
      </c>
      <c r="AD49" s="157" t="str">
        <f t="shared" si="12"/>
        <v>가자미적가자미</v>
      </c>
      <c r="AE49" s="158">
        <f>IFERROR(VLOOKUP(AD49,'16'!$Y$8:$Z$69,2,0),0)</f>
        <v>74000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>냉)삼치15미</v>
      </c>
      <c r="Z50" s="155">
        <f t="shared" si="11"/>
        <v>126000</v>
      </c>
      <c r="AA50" s="152"/>
      <c r="AB50" s="153"/>
      <c r="AC50" s="150">
        <v>12</v>
      </c>
      <c r="AD50" s="157" t="str">
        <f t="shared" si="12"/>
        <v>황석어</v>
      </c>
      <c r="AE50" s="158">
        <f>IFERROR(VLOOKUP(AD50,'16'!$Y$8:$Z$69,2,0),0)</f>
        <v>62500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0"/>
        <v>낙지10미</v>
      </c>
      <c r="Z51" s="155">
        <f t="shared" si="11"/>
        <v>20250</v>
      </c>
      <c r="AA51" s="152"/>
      <c r="AB51" s="153"/>
      <c r="AC51" s="150">
        <v>13</v>
      </c>
      <c r="AD51" s="157" t="str">
        <f t="shared" si="12"/>
        <v>황석어A</v>
      </c>
      <c r="AE51" s="158">
        <f>IFERROR(VLOOKUP(AD51,'16'!$Y$8:$Z$69,2,0),0)</f>
        <v>120000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7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0"/>
        <v>쭈꾸미15미A</v>
      </c>
      <c r="Z52" s="155">
        <f t="shared" si="11"/>
        <v>147000</v>
      </c>
      <c r="AA52" s="152"/>
      <c r="AB52" s="153"/>
      <c r="AC52" s="150">
        <v>14</v>
      </c>
      <c r="AD52" s="157" t="str">
        <f t="shared" si="12"/>
        <v>간재미20미</v>
      </c>
      <c r="AE52" s="158">
        <f>IFERROR(VLOOKUP(AD52,'16'!$Y$8:$Z$69,2,0),0)</f>
        <v>135000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7"/>
        <v/>
      </c>
      <c r="L53" s="247">
        <f t="shared" ref="L53:L85" si="18">I53</f>
        <v>0</v>
      </c>
      <c r="V53" s="4"/>
      <c r="W53" s="151"/>
      <c r="X53" s="152">
        <v>18</v>
      </c>
      <c r="Y53" s="152" t="str">
        <f t="shared" si="10"/>
        <v>생합</v>
      </c>
      <c r="Z53" s="155">
        <f t="shared" si="11"/>
        <v>208000</v>
      </c>
      <c r="AA53" s="152"/>
      <c r="AB53" s="153"/>
      <c r="AC53" s="150">
        <v>15</v>
      </c>
      <c r="AD53" s="157" t="str">
        <f t="shared" si="12"/>
        <v>냉)삼치15미</v>
      </c>
      <c r="AE53" s="158">
        <f>IFERROR(VLOOKUP(AD53,'16'!$Y$8:$Z$69,2,0),0)</f>
        <v>126000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7"/>
        <v/>
      </c>
      <c r="L54" s="247">
        <f t="shared" si="18"/>
        <v>0</v>
      </c>
      <c r="V54" s="4"/>
      <c r="W54" s="151"/>
      <c r="X54" s="152">
        <v>19</v>
      </c>
      <c r="Y54" s="152" t="str">
        <f t="shared" si="10"/>
        <v>전복11미</v>
      </c>
      <c r="Z54" s="155">
        <f t="shared" si="11"/>
        <v>442700</v>
      </c>
      <c r="AA54" s="152"/>
      <c r="AB54" s="153"/>
      <c r="AC54" s="150">
        <v>16</v>
      </c>
      <c r="AD54" s="157" t="str">
        <f t="shared" si="12"/>
        <v>낙지10미</v>
      </c>
      <c r="AE54" s="158">
        <f>IFERROR(VLOOKUP(AD54,'16'!$Y$8:$Z$69,2,0),0)</f>
        <v>20250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7"/>
        <v/>
      </c>
      <c r="L55" s="247">
        <f t="shared" si="18"/>
        <v>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>쭈꾸미15미A</v>
      </c>
      <c r="AE55" s="158">
        <f>IFERROR(VLOOKUP(AD55,'16'!$Y$8:$Z$69,2,0),0)</f>
        <v>147000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7"/>
        <v/>
      </c>
      <c r="L56" s="247">
        <f t="shared" si="18"/>
        <v>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>생합</v>
      </c>
      <c r="AE56" s="158">
        <f>IFERROR(VLOOKUP(AD56,'16'!$Y$8:$Z$69,2,0),0)</f>
        <v>208000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33000</v>
      </c>
      <c r="AA57" s="152"/>
      <c r="AB57" s="153"/>
      <c r="AC57" s="150">
        <v>19</v>
      </c>
      <c r="AD57" s="157" t="str">
        <f t="shared" si="12"/>
        <v>전복11미</v>
      </c>
      <c r="AE57" s="158">
        <f>IFERROR(VLOOKUP(AD57,'16'!$Y$8:$Z$69,2,0),0)</f>
        <v>442700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IFERROR(VLOOKUP(AD58,'16'!$Y$8:$Z$69,2,0),0)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IFERROR(VLOOKUP(AD59,'16'!$Y$8:$Z$69,2,0),0)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/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IFERROR(VLOOKUP(AD60,'16'!$Y$8:$Z$69,2,0),0)</f>
        <v>33000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/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IFERROR(VLOOKUP(AD61,'16'!$Y$8:$Z$69,2,0),0)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IFERROR(VLOOKUP(AD62,'16'!$Y$8:$Z$69,2,0),0)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3908760</v>
      </c>
      <c r="AF63" s="197">
        <f>SUM(AF39:AF62)</f>
        <v>0</v>
      </c>
      <c r="AG63" s="197">
        <f>SUM(AG39:AG62)</f>
        <v>0</v>
      </c>
      <c r="AH63" s="198"/>
      <c r="AI63" s="197">
        <f>SUM(AI39:AI62)</f>
        <v>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/>
      </c>
      <c r="AE66" s="158">
        <f>IFERROR(VLOOKUP(AD66,'16'!$Y$8:$Z$69,2,0),0)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/>
      </c>
      <c r="AE67" s="158">
        <f>IFERROR(VLOOKUP(AD67,'16'!$Y$8:$Z$69,2,0),0)</f>
        <v>0</v>
      </c>
      <c r="AF67" s="158">
        <f>IFERROR(VLOOKUP(AD67,$K$51:$L$85,2,0),0)</f>
        <v>0</v>
      </c>
      <c r="AG67" s="159">
        <f t="shared" ref="AG67:AG75" si="21">AE67+AF67</f>
        <v>0</v>
      </c>
      <c r="AH67" s="160">
        <f t="shared" ref="AH67:AH75" si="22">IFERROR((I38-H38)/I38,0)</f>
        <v>0</v>
      </c>
      <c r="AI67" s="158">
        <f t="shared" ref="AI67:AI75" si="23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IFERROR(VLOOKUP(AD68,'16'!$Y$8:$Z$69,2,0),0)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IFERROR(VLOOKUP(AD69,'16'!$Y$8:$Z$69,2,0),0)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IFERROR(VLOOKUP(AD70,'16'!$Y$8:$Z$69,2,0),0)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IFERROR(VLOOKUP(AD71,'16'!$Y$8:$Z$69,2,0),0)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IFERROR(VLOOKUP(AD72,'16'!$Y$8:$Z$69,2,0),0)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IFERROR(VLOOKUP(AD73,'16'!$Y$8:$Z$69,2,0),0)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IFERROR(VLOOKUP(AD74,'16'!$Y$8:$Z$69,2,0),0)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IFERROR(VLOOKUP(AD75,'16'!$Y$8:$Z$69,2,0),0)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194" priority="10"/>
  </conditionalFormatting>
  <conditionalFormatting sqref="AE77:AF77">
    <cfRule type="cellIs" dxfId="193" priority="7" operator="lessThan">
      <formula>0</formula>
    </cfRule>
  </conditionalFormatting>
  <conditionalFormatting sqref="AG8:AG35 AG39:AG62 AG66:AG75">
    <cfRule type="cellIs" dxfId="192" priority="8" operator="lessThan">
      <formula>0</formula>
    </cfRule>
  </conditionalFormatting>
  <conditionalFormatting sqref="AH8:AH35">
    <cfRule type="cellIs" dxfId="191" priority="17" operator="equal">
      <formula>0</formula>
    </cfRule>
    <cfRule type="cellIs" dxfId="190" priority="18" operator="greaterThan">
      <formula>0.35</formula>
    </cfRule>
    <cfRule type="cellIs" dxfId="189" priority="19" operator="lessThan">
      <formula>0.25</formula>
    </cfRule>
  </conditionalFormatting>
  <conditionalFormatting sqref="AH39:AH62">
    <cfRule type="cellIs" dxfId="188" priority="14" operator="equal">
      <formula>0</formula>
    </cfRule>
    <cfRule type="cellIs" dxfId="187" priority="15" operator="greaterThan">
      <formula>0.35</formula>
    </cfRule>
    <cfRule type="cellIs" dxfId="186" priority="16" operator="lessThan">
      <formula>0.25</formula>
    </cfRule>
  </conditionalFormatting>
  <conditionalFormatting sqref="AH66:AH75">
    <cfRule type="cellIs" dxfId="185" priority="11" operator="equal">
      <formula>0</formula>
    </cfRule>
    <cfRule type="cellIs" dxfId="184" priority="12" operator="greaterThan">
      <formula>0.35</formula>
    </cfRule>
    <cfRule type="cellIs" dxfId="183" priority="13" operator="lessThan">
      <formula>0.25</formula>
    </cfRule>
  </conditionalFormatting>
  <conditionalFormatting sqref="AH4:AI5">
    <cfRule type="cellIs" dxfId="182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9D639886-8B68-4D53-BD92-C2F99C6B2E8B}">
          <x14:formula1>
            <xm:f>근무표!$AK$5:$AK$20</xm:f>
          </x14:formula1>
          <xm:sqref>B41:C46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BEB6-19E6-4403-8756-2750D6986043}">
  <sheetPr>
    <pageSetUpPr fitToPage="1"/>
  </sheetPr>
  <dimension ref="A1:AV116"/>
  <sheetViews>
    <sheetView showGridLines="0" zoomScaleNormal="100" workbookViewId="0">
      <pane xSplit="3" topLeftCell="D8" activePane="topRight" state="frozen"/>
      <selection pane="topRight" activeCell="R22" sqref="R22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298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3249870</v>
      </c>
      <c r="AF4" s="340"/>
      <c r="AG4" s="134" t="s">
        <v>43</v>
      </c>
      <c r="AH4" s="341">
        <f>C5-AE4-(SUM(R34:S38))</f>
        <v>-9870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3145000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0.28530987393341889</v>
      </c>
      <c r="AF5" s="335"/>
      <c r="AG5" s="141" t="s">
        <v>43</v>
      </c>
      <c r="AH5" s="336">
        <f>IFERROR(C17-AE5-((SUM(R34:S38))/C5),0)</f>
        <v>6.3753406929722353E-3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0.59</v>
      </c>
      <c r="J6" s="2">
        <f t="shared" ref="J6:J33" si="0">H6*I6</f>
        <v>114460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282</v>
      </c>
      <c r="Q6" s="10">
        <v>210000</v>
      </c>
      <c r="R6" s="9">
        <v>1.65</v>
      </c>
      <c r="S6" s="214">
        <f>Q6*R6</f>
        <v>346500</v>
      </c>
      <c r="T6" s="116">
        <v>300000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1746000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1.79</v>
      </c>
      <c r="J7" s="3">
        <f t="shared" si="0"/>
        <v>358000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67</v>
      </c>
      <c r="Q7" s="17">
        <v>160000</v>
      </c>
      <c r="R7" s="16">
        <v>0.56000000000000005</v>
      </c>
      <c r="S7" s="219">
        <f>Q7*R7</f>
        <v>89600.000000000015</v>
      </c>
      <c r="T7" s="113">
        <v>220000</v>
      </c>
      <c r="U7" s="215">
        <f>IF(Q7="","",Q7/0.7)</f>
        <v>228571.42857142858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1.27</v>
      </c>
      <c r="J8" s="3">
        <f t="shared" si="0"/>
        <v>38100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90</v>
      </c>
      <c r="P8" s="16" t="s">
        <v>159</v>
      </c>
      <c r="Q8" s="17">
        <v>11500</v>
      </c>
      <c r="R8" s="16">
        <v>15</v>
      </c>
      <c r="S8" s="219">
        <f>Q8*R8</f>
        <v>172500</v>
      </c>
      <c r="T8" s="114">
        <v>16000</v>
      </c>
      <c r="U8" s="215">
        <f>IF(Q8="","",Q8/0.7)</f>
        <v>16428.571428571431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114460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IFERROR(VLOOKUP(AD8,'17'!$Y$8:$Z$69,2,0),0)</f>
        <v>52380</v>
      </c>
      <c r="AF8" s="158">
        <f>IFERROR(VLOOKUP(AD8,$K$51:$L$85,2,0),0)</f>
        <v>194000</v>
      </c>
      <c r="AG8" s="159">
        <f>AE8+AF8-J6</f>
        <v>131920</v>
      </c>
      <c r="AH8" s="160">
        <f t="shared" ref="AH8:AH35" si="7">IFERROR((K6-H6)/K6,0)</f>
        <v>0.23921568627450981</v>
      </c>
      <c r="AI8" s="158">
        <f>IFERROR(AG8/(1-AH8),0)</f>
        <v>173400</v>
      </c>
      <c r="AJ8" s="161">
        <f>IFERROR(AG8/H6,0)</f>
        <v>0.68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'17'!C11</f>
        <v>5953340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299</v>
      </c>
      <c r="P9" s="16"/>
      <c r="Q9" s="17">
        <v>50000</v>
      </c>
      <c r="R9" s="16">
        <v>0.77</v>
      </c>
      <c r="S9" s="219">
        <f>Q9*R9</f>
        <v>38500</v>
      </c>
      <c r="T9" s="115">
        <v>71000</v>
      </c>
      <c r="U9" s="215">
        <f>IF(Q9="","",Q9/0.7)</f>
        <v>71428.571428571435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358000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IFERROR(VLOOKUP(AD9,'17'!$Y$8:$Z$69,2,0),0)</f>
        <v>184000</v>
      </c>
      <c r="AF9" s="158">
        <f>IFERROR(VLOOKUP(AD9,$K$51:$L$85,2,0),0)</f>
        <v>200000</v>
      </c>
      <c r="AG9" s="159">
        <f>AE9+AF9-J7</f>
        <v>26000</v>
      </c>
      <c r="AH9" s="160">
        <f t="shared" si="7"/>
        <v>0.2857142857142857</v>
      </c>
      <c r="AI9" s="158">
        <f t="shared" ref="AI9:AI35" si="8">IFERROR(AG9/(1-AH9),0)</f>
        <v>36400</v>
      </c>
      <c r="AJ9" s="161">
        <f>IFERROR(AG9/H7,0)</f>
        <v>0.13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2.36</v>
      </c>
      <c r="J10" s="3">
        <f t="shared" si="0"/>
        <v>318600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83</v>
      </c>
      <c r="P10" s="16" t="s">
        <v>228</v>
      </c>
      <c r="Q10" s="17">
        <v>190000</v>
      </c>
      <c r="R10" s="16">
        <v>0.25</v>
      </c>
      <c r="S10" s="220">
        <f>Q10*R10</f>
        <v>47500</v>
      </c>
      <c r="T10" s="117">
        <v>250000</v>
      </c>
      <c r="U10" s="215">
        <f>IF(Q10="","",Q10/0.7)</f>
        <v>271428.57142857142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38100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IFERROR(VLOOKUP(AD10,'17'!$Y$8:$Z$69,2,0),0)</f>
        <v>45600</v>
      </c>
      <c r="AF10" s="158">
        <f>IFERROR(VLOOKUP(AD10,$K$51:$L$85,2,0),0)</f>
        <v>0</v>
      </c>
      <c r="AG10" s="159">
        <f>AE10+AF10-J8</f>
        <v>7500</v>
      </c>
      <c r="AH10" s="160">
        <f t="shared" si="7"/>
        <v>0.25</v>
      </c>
      <c r="AI10" s="158">
        <f t="shared" si="8"/>
        <v>10000</v>
      </c>
      <c r="AJ10" s="161">
        <f>IFERROR(AG10/H8,0)</f>
        <v>0.25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5376690</v>
      </c>
      <c r="D11" s="4"/>
      <c r="E11" s="150">
        <v>6</v>
      </c>
      <c r="F11" s="11"/>
      <c r="G11" s="12"/>
      <c r="H11" s="13"/>
      <c r="I11" s="12"/>
      <c r="J11" s="3">
        <f t="shared" si="0"/>
        <v>0</v>
      </c>
      <c r="K11" s="109"/>
      <c r="L11" s="215" t="str">
        <f>IF(H11="","",H11/0.7)</f>
        <v/>
      </c>
      <c r="M11" s="4"/>
      <c r="N11" s="150">
        <v>6</v>
      </c>
      <c r="O11" s="15" t="s">
        <v>110</v>
      </c>
      <c r="P11" s="16" t="s">
        <v>272</v>
      </c>
      <c r="Q11" s="17">
        <v>82000</v>
      </c>
      <c r="R11" s="16">
        <v>1.35</v>
      </c>
      <c r="S11" s="220">
        <f>Q11*R11</f>
        <v>110700.00000000001</v>
      </c>
      <c r="T11" s="109">
        <v>110000</v>
      </c>
      <c r="U11" s="215">
        <f>IF(Q11="","",Q11/0.7)</f>
        <v>117142.85714285714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IFERROR(VLOOKUP(AD11,'17'!$Y$8:$Z$69,2,0),0)</f>
        <v>144000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0.31428571428571428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96</v>
      </c>
      <c r="G12" s="12" t="s">
        <v>97</v>
      </c>
      <c r="H12" s="13">
        <v>35000</v>
      </c>
      <c r="I12" s="12">
        <v>1.26</v>
      </c>
      <c r="J12" s="3">
        <f t="shared" si="0"/>
        <v>44100</v>
      </c>
      <c r="K12" s="109">
        <v>49000</v>
      </c>
      <c r="L12" s="215">
        <f>IF(H12="","",H12/0.7)</f>
        <v>50000</v>
      </c>
      <c r="M12" s="4"/>
      <c r="N12" s="150">
        <v>7</v>
      </c>
      <c r="O12" s="15" t="s">
        <v>117</v>
      </c>
      <c r="P12" s="16"/>
      <c r="Q12" s="17">
        <v>21000</v>
      </c>
      <c r="R12" s="12">
        <v>5.3</v>
      </c>
      <c r="S12" s="220">
        <f>Q12*R12</f>
        <v>111300</v>
      </c>
      <c r="T12" s="109">
        <v>30000</v>
      </c>
      <c r="U12" s="215">
        <f>IF(Q12="","",Q12/0.7)</f>
        <v>30000.000000000004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318600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IFERROR(VLOOKUP(AD12,'17'!$Y$8:$Z$69,2,0),0)</f>
        <v>453600</v>
      </c>
      <c r="AF12" s="158">
        <f>IFERROR(VLOOKUP(AD12,$K$51:$L$85,2,0),0)</f>
        <v>0</v>
      </c>
      <c r="AG12" s="159">
        <f>AE12+AF12-J10</f>
        <v>135000</v>
      </c>
      <c r="AH12" s="160">
        <f t="shared" si="7"/>
        <v>0.27807486631016043</v>
      </c>
      <c r="AI12" s="158">
        <f t="shared" si="8"/>
        <v>187000</v>
      </c>
      <c r="AJ12" s="161">
        <f>IFERROR(AG12/H10,0)</f>
        <v>1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2322650</v>
      </c>
      <c r="D13" s="4"/>
      <c r="E13" s="150">
        <v>8</v>
      </c>
      <c r="F13" s="11" t="s">
        <v>100</v>
      </c>
      <c r="G13" s="12" t="s">
        <v>101</v>
      </c>
      <c r="H13" s="13">
        <v>184000</v>
      </c>
      <c r="I13" s="12">
        <v>1.47</v>
      </c>
      <c r="J13" s="3">
        <f t="shared" si="0"/>
        <v>270480</v>
      </c>
      <c r="K13" s="109">
        <v>253000</v>
      </c>
      <c r="L13" s="215">
        <f>IF(H13="","",H13/0.7)</f>
        <v>262857.1428571429</v>
      </c>
      <c r="M13" s="4"/>
      <c r="N13" s="150">
        <v>8</v>
      </c>
      <c r="O13" s="15" t="s">
        <v>104</v>
      </c>
      <c r="P13" s="16" t="s">
        <v>229</v>
      </c>
      <c r="Q13" s="17">
        <v>36000</v>
      </c>
      <c r="R13" s="16">
        <v>2</v>
      </c>
      <c r="S13" s="220">
        <f>Q13*R13</f>
        <v>72000</v>
      </c>
      <c r="T13" s="109">
        <v>45000</v>
      </c>
      <c r="U13" s="215">
        <f>IF(Q13="","",Q13/0.7)</f>
        <v>51428.571428571435</v>
      </c>
      <c r="V13" s="127"/>
      <c r="W13" s="151"/>
      <c r="X13" s="152">
        <v>6</v>
      </c>
      <c r="Y13" s="152" t="str">
        <f t="shared" si="4"/>
        <v/>
      </c>
      <c r="Z13" s="155">
        <f t="shared" si="5"/>
        <v>0</v>
      </c>
      <c r="AA13" s="152"/>
      <c r="AB13" s="153"/>
      <c r="AC13" s="150">
        <v>6</v>
      </c>
      <c r="AD13" s="157" t="str">
        <f t="shared" si="6"/>
        <v/>
      </c>
      <c r="AE13" s="158">
        <f>IFERROR(VLOOKUP(AD13,'17'!$Y$8:$Z$69,2,0),0)</f>
        <v>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103</v>
      </c>
      <c r="G14" s="12"/>
      <c r="H14" s="13">
        <v>46000</v>
      </c>
      <c r="I14" s="12">
        <v>1.61</v>
      </c>
      <c r="J14" s="3">
        <f t="shared" si="0"/>
        <v>74060</v>
      </c>
      <c r="K14" s="109">
        <v>65000</v>
      </c>
      <c r="L14" s="215">
        <f>IF(H14="","",H14/0.7)</f>
        <v>65714.285714285725</v>
      </c>
      <c r="M14" s="4"/>
      <c r="N14" s="150">
        <v>9</v>
      </c>
      <c r="O14" s="15" t="s">
        <v>102</v>
      </c>
      <c r="P14" s="16" t="s">
        <v>155</v>
      </c>
      <c r="Q14" s="17">
        <v>58000</v>
      </c>
      <c r="R14" s="12">
        <v>1.25</v>
      </c>
      <c r="S14" s="220">
        <f>Q14*R14</f>
        <v>72500</v>
      </c>
      <c r="T14" s="109">
        <v>82000</v>
      </c>
      <c r="U14" s="215">
        <f>IF(Q14="","",Q14/0.7)</f>
        <v>82857.14285714287</v>
      </c>
      <c r="V14" s="127"/>
      <c r="W14" s="151"/>
      <c r="X14" s="152">
        <v>7</v>
      </c>
      <c r="Y14" s="152" t="str">
        <f t="shared" si="4"/>
        <v>냉)부세150-200A</v>
      </c>
      <c r="Z14" s="155">
        <f t="shared" si="5"/>
        <v>44100</v>
      </c>
      <c r="AA14" s="152"/>
      <c r="AB14" s="153"/>
      <c r="AC14" s="150">
        <v>7</v>
      </c>
      <c r="AD14" s="157" t="str">
        <f t="shared" si="6"/>
        <v>냉)부세150-200A</v>
      </c>
      <c r="AE14" s="158">
        <f>IFERROR(VLOOKUP(AD14,'17'!$Y$8:$Z$69,2,0),0)</f>
        <v>44100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0.2857142857142857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822350</v>
      </c>
      <c r="D15" s="4"/>
      <c r="E15" s="150">
        <v>10</v>
      </c>
      <c r="F15" s="11" t="s">
        <v>108</v>
      </c>
      <c r="G15" s="106" t="s">
        <v>109</v>
      </c>
      <c r="H15" s="13">
        <v>33000</v>
      </c>
      <c r="I15" s="12">
        <v>1</v>
      </c>
      <c r="J15" s="3">
        <f t="shared" si="0"/>
        <v>33000</v>
      </c>
      <c r="K15" s="109">
        <v>45000</v>
      </c>
      <c r="L15" s="215">
        <f>IF(H15="","",H15/0.7)</f>
        <v>47142.857142857145</v>
      </c>
      <c r="M15" s="4"/>
      <c r="N15" s="150">
        <v>10</v>
      </c>
      <c r="O15" s="15" t="s">
        <v>83</v>
      </c>
      <c r="P15" s="16" t="s">
        <v>286</v>
      </c>
      <c r="Q15" s="17">
        <v>105000</v>
      </c>
      <c r="R15" s="16">
        <v>2.81</v>
      </c>
      <c r="S15" s="220">
        <f>Q15*R15</f>
        <v>295050</v>
      </c>
      <c r="T15" s="109">
        <v>150000</v>
      </c>
      <c r="U15" s="215">
        <f>IF(Q15="","",Q15/0.7)</f>
        <v>150000</v>
      </c>
      <c r="V15" s="127"/>
      <c r="W15" s="151"/>
      <c r="X15" s="152">
        <v>8</v>
      </c>
      <c r="Y15" s="152" t="str">
        <f t="shared" si="4"/>
        <v>냉)흰다리새우20-30</v>
      </c>
      <c r="Z15" s="155">
        <f t="shared" si="5"/>
        <v>270480</v>
      </c>
      <c r="AA15" s="152"/>
      <c r="AB15" s="153"/>
      <c r="AC15" s="150">
        <v>8</v>
      </c>
      <c r="AD15" s="157" t="str">
        <f t="shared" si="6"/>
        <v>냉)흰다리새우20-30</v>
      </c>
      <c r="AE15" s="158">
        <f>IFERROR(VLOOKUP(AD15,'17'!$Y$8:$Z$69,2,0),0)</f>
        <v>301760</v>
      </c>
      <c r="AF15" s="158">
        <f>IFERROR(VLOOKUP(AD15,$K$51:$L$85,2,0),0)</f>
        <v>0</v>
      </c>
      <c r="AG15" s="159">
        <f>AE15+AF15-J13</f>
        <v>31280</v>
      </c>
      <c r="AH15" s="160">
        <f t="shared" si="7"/>
        <v>0.27272727272727271</v>
      </c>
      <c r="AI15" s="158">
        <f t="shared" si="8"/>
        <v>43010</v>
      </c>
      <c r="AJ15" s="161">
        <f>IFERROR(AG15/H13,0)</f>
        <v>0.17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115</v>
      </c>
      <c r="G16" s="12" t="s">
        <v>116</v>
      </c>
      <c r="H16" s="13">
        <v>86000</v>
      </c>
      <c r="I16" s="12">
        <v>1.2</v>
      </c>
      <c r="J16" s="3">
        <f t="shared" si="0"/>
        <v>103200</v>
      </c>
      <c r="K16" s="109">
        <v>120000</v>
      </c>
      <c r="L16" s="215">
        <f>IF(H16="","",H16/0.7)</f>
        <v>122857.14285714287</v>
      </c>
      <c r="M16" s="4"/>
      <c r="N16" s="150">
        <v>11</v>
      </c>
      <c r="O16" s="15" t="s">
        <v>209</v>
      </c>
      <c r="P16" s="16" t="s">
        <v>210</v>
      </c>
      <c r="Q16" s="17">
        <v>37000</v>
      </c>
      <c r="R16" s="16">
        <v>1.8</v>
      </c>
      <c r="S16" s="220">
        <f>Q16*R16</f>
        <v>66600</v>
      </c>
      <c r="T16" s="109">
        <v>45000</v>
      </c>
      <c r="U16" s="215">
        <f>IF(Q16="","",Q16/0.7)</f>
        <v>52857.142857142862</v>
      </c>
      <c r="V16" s="127"/>
      <c r="W16" s="151"/>
      <c r="X16" s="152">
        <v>9</v>
      </c>
      <c r="Y16" s="152" t="str">
        <f t="shared" si="4"/>
        <v>냉)꽁치</v>
      </c>
      <c r="Z16" s="155">
        <f t="shared" si="5"/>
        <v>74060</v>
      </c>
      <c r="AA16" s="152"/>
      <c r="AB16" s="153"/>
      <c r="AC16" s="150">
        <v>9</v>
      </c>
      <c r="AD16" s="157" t="str">
        <f t="shared" si="6"/>
        <v>냉)꽁치</v>
      </c>
      <c r="AE16" s="158">
        <f>IFERROR(VLOOKUP(AD16,'17'!$Y$8:$Z$69,2,0),0)</f>
        <v>32660</v>
      </c>
      <c r="AF16" s="158">
        <f>IFERROR(VLOOKUP(AD16,$K$51:$L$85,2,0),0)</f>
        <v>92000</v>
      </c>
      <c r="AG16" s="159">
        <f>AE16+AF16-J14</f>
        <v>50600</v>
      </c>
      <c r="AH16" s="160">
        <f t="shared" si="7"/>
        <v>0.29230769230769232</v>
      </c>
      <c r="AI16" s="158">
        <f t="shared" si="8"/>
        <v>71500</v>
      </c>
      <c r="AJ16" s="161">
        <f>IFERROR(AG16/H14,0)</f>
        <v>1.1000000000000001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0.26147853736089033</v>
      </c>
      <c r="D17" s="4"/>
      <c r="E17" s="150">
        <v>12</v>
      </c>
      <c r="F17" s="11" t="s">
        <v>77</v>
      </c>
      <c r="G17" s="12" t="s">
        <v>231</v>
      </c>
      <c r="H17" s="13">
        <v>29500</v>
      </c>
      <c r="I17" s="12">
        <v>1.2</v>
      </c>
      <c r="J17" s="3">
        <f t="shared" si="0"/>
        <v>35400</v>
      </c>
      <c r="K17" s="109">
        <v>42000</v>
      </c>
      <c r="L17" s="215">
        <f>IF(H17="","",H17/0.7)</f>
        <v>42142.857142857145</v>
      </c>
      <c r="M17" s="4"/>
      <c r="N17" s="150">
        <v>12</v>
      </c>
      <c r="O17" s="15" t="s">
        <v>267</v>
      </c>
      <c r="P17" s="16"/>
      <c r="Q17" s="17">
        <v>68000</v>
      </c>
      <c r="R17" s="16">
        <v>3.6</v>
      </c>
      <c r="S17" s="220">
        <f>Q17*R17</f>
        <v>244800</v>
      </c>
      <c r="T17" s="109">
        <v>90000</v>
      </c>
      <c r="U17" s="215">
        <f>IF(Q17="","",Q17/0.7)</f>
        <v>97142.857142857145</v>
      </c>
      <c r="V17" s="127"/>
      <c r="W17" s="151"/>
      <c r="X17" s="152">
        <v>10</v>
      </c>
      <c r="Y17" s="152" t="str">
        <f t="shared" si="4"/>
        <v>냉)갈치200-300</v>
      </c>
      <c r="Z17" s="155">
        <f t="shared" si="5"/>
        <v>33000</v>
      </c>
      <c r="AA17" s="152"/>
      <c r="AB17" s="153"/>
      <c r="AC17" s="150">
        <v>10</v>
      </c>
      <c r="AD17" s="157" t="str">
        <f t="shared" si="6"/>
        <v>냉)갈치200-300</v>
      </c>
      <c r="AE17" s="158">
        <f>IFERROR(VLOOKUP(AD17,'17'!$Y$8:$Z$69,2,0),0)</f>
        <v>33000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0.26666666666666666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85</v>
      </c>
      <c r="G18" s="12" t="s">
        <v>201</v>
      </c>
      <c r="H18" s="13">
        <v>68000</v>
      </c>
      <c r="I18" s="12">
        <v>2.5</v>
      </c>
      <c r="J18" s="3">
        <f t="shared" si="0"/>
        <v>170000</v>
      </c>
      <c r="K18" s="109">
        <v>95000</v>
      </c>
      <c r="L18" s="215">
        <f>IF(H18="","",H18/0.7)</f>
        <v>97142.857142857145</v>
      </c>
      <c r="M18" s="4"/>
      <c r="N18" s="150">
        <v>13</v>
      </c>
      <c r="O18" s="15" t="s">
        <v>180</v>
      </c>
      <c r="P18" s="16" t="s">
        <v>200</v>
      </c>
      <c r="Q18" s="17">
        <v>40000</v>
      </c>
      <c r="R18" s="16">
        <v>1.65</v>
      </c>
      <c r="S18" s="220">
        <f>Q18*R18</f>
        <v>66000</v>
      </c>
      <c r="T18" s="109">
        <v>57000</v>
      </c>
      <c r="U18" s="215">
        <f>IF(Q18="","",Q18/0.7)</f>
        <v>57142.857142857145</v>
      </c>
      <c r="V18" s="127"/>
      <c r="W18" s="151"/>
      <c r="X18" s="152">
        <v>11</v>
      </c>
      <c r="Y18" s="152" t="str">
        <f t="shared" si="4"/>
        <v>냉)임연수2L</v>
      </c>
      <c r="Z18" s="155">
        <f t="shared" si="5"/>
        <v>103200</v>
      </c>
      <c r="AA18" s="152"/>
      <c r="AB18" s="153"/>
      <c r="AC18" s="150">
        <v>11</v>
      </c>
      <c r="AD18" s="157" t="str">
        <f t="shared" si="6"/>
        <v>냉)임연수2L</v>
      </c>
      <c r="AE18" s="158">
        <f>IFERROR(VLOOKUP(AD18,'17'!$Y$8:$Z$69,2,0),0)</f>
        <v>141900</v>
      </c>
      <c r="AF18" s="158">
        <f>IFERROR(VLOOKUP(AD18,$K$51:$L$85,2,0),0)</f>
        <v>0</v>
      </c>
      <c r="AG18" s="159">
        <f>AE18+AF18-J16</f>
        <v>38700</v>
      </c>
      <c r="AH18" s="160">
        <f t="shared" si="7"/>
        <v>0.28333333333333333</v>
      </c>
      <c r="AI18" s="158">
        <f t="shared" si="8"/>
        <v>54000</v>
      </c>
      <c r="AJ18" s="161">
        <f>IFERROR(AG18/H16,0)</f>
        <v>0.45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717350</v>
      </c>
      <c r="D19" s="4"/>
      <c r="E19" s="150">
        <v>14</v>
      </c>
      <c r="F19" s="11" t="s">
        <v>88</v>
      </c>
      <c r="G19" s="12" t="s">
        <v>290</v>
      </c>
      <c r="H19" s="13">
        <v>32000</v>
      </c>
      <c r="I19" s="12">
        <v>10</v>
      </c>
      <c r="J19" s="3">
        <f t="shared" si="0"/>
        <v>320000</v>
      </c>
      <c r="K19" s="109">
        <v>43000</v>
      </c>
      <c r="L19" s="215">
        <f>IF(H19="","",H19/0.7)</f>
        <v>45714.285714285717</v>
      </c>
      <c r="M19" s="4"/>
      <c r="N19" s="150">
        <v>14</v>
      </c>
      <c r="O19" s="15" t="s">
        <v>156</v>
      </c>
      <c r="P19" s="16" t="s">
        <v>67</v>
      </c>
      <c r="Q19" s="17">
        <v>15000</v>
      </c>
      <c r="R19" s="16">
        <v>8</v>
      </c>
      <c r="S19" s="220">
        <f>Q19*R19</f>
        <v>120000</v>
      </c>
      <c r="T19" s="109">
        <v>21000</v>
      </c>
      <c r="U19" s="215">
        <f>IF(Q19="","",Q19/0.7)</f>
        <v>21428.571428571431</v>
      </c>
      <c r="V19" s="127"/>
      <c r="W19" s="151"/>
      <c r="X19" s="152">
        <v>12</v>
      </c>
      <c r="Y19" s="152" t="str">
        <f t="shared" si="4"/>
        <v>냉)동태포15팩A</v>
      </c>
      <c r="Z19" s="155">
        <f t="shared" si="5"/>
        <v>35400</v>
      </c>
      <c r="AA19" s="152"/>
      <c r="AB19" s="153"/>
      <c r="AC19" s="150">
        <v>12</v>
      </c>
      <c r="AD19" s="157" t="str">
        <f t="shared" si="6"/>
        <v>냉)동태포15팩A</v>
      </c>
      <c r="AE19" s="158">
        <f>IFERROR(VLOOKUP(AD19,'17'!$Y$8:$Z$69,2,0),0)</f>
        <v>35400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0.29761904761904762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 t="s">
        <v>261</v>
      </c>
      <c r="P20" s="16" t="s">
        <v>126</v>
      </c>
      <c r="Q20" s="17">
        <v>63000</v>
      </c>
      <c r="R20" s="16">
        <v>1.2</v>
      </c>
      <c r="S20" s="220">
        <f>Q20*R20</f>
        <v>75600</v>
      </c>
      <c r="T20" s="109">
        <v>90000</v>
      </c>
      <c r="U20" s="215">
        <f>IF(Q20="","",Q20/0.7)</f>
        <v>90000</v>
      </c>
      <c r="V20" s="127"/>
      <c r="W20" s="151"/>
      <c r="X20" s="152">
        <v>13</v>
      </c>
      <c r="Y20" s="152" t="str">
        <f t="shared" si="4"/>
        <v>냉)자반고등어8손</v>
      </c>
      <c r="Z20" s="155">
        <f t="shared" si="5"/>
        <v>170000</v>
      </c>
      <c r="AA20" s="152"/>
      <c r="AB20" s="153"/>
      <c r="AC20" s="150">
        <v>13</v>
      </c>
      <c r="AD20" s="157" t="str">
        <f t="shared" si="6"/>
        <v>냉)자반고등어8손</v>
      </c>
      <c r="AE20" s="158">
        <f>IFERROR(VLOOKUP(AD20,'17'!$Y$8:$Z$69,2,0),0)</f>
        <v>170000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0.28421052631578947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 t="s">
        <v>300</v>
      </c>
      <c r="P21" s="16" t="s">
        <v>282</v>
      </c>
      <c r="Q21" s="17">
        <v>62000</v>
      </c>
      <c r="R21" s="12">
        <v>0.62</v>
      </c>
      <c r="S21" s="220">
        <f>Q21*R21</f>
        <v>38440</v>
      </c>
      <c r="T21" s="109">
        <v>88000</v>
      </c>
      <c r="U21" s="215">
        <f>IF(Q21="","",Q21/0.7)</f>
        <v>88571.42857142858</v>
      </c>
      <c r="V21" s="127"/>
      <c r="W21" s="151"/>
      <c r="X21" s="152">
        <v>14</v>
      </c>
      <c r="Y21" s="152" t="str">
        <f t="shared" si="4"/>
        <v>냉)참조기40-42A</v>
      </c>
      <c r="Z21" s="155">
        <f t="shared" si="5"/>
        <v>320000</v>
      </c>
      <c r="AA21" s="152"/>
      <c r="AB21" s="153"/>
      <c r="AC21" s="150">
        <v>14</v>
      </c>
      <c r="AD21" s="157" t="str">
        <f t="shared" si="6"/>
        <v>냉)참조기40-42A</v>
      </c>
      <c r="AE21" s="158">
        <f>IFERROR(VLOOKUP(AD21,'17'!$Y$8:$Z$69,2,0),0)</f>
        <v>320000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0.2558139534883721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893000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 t="s">
        <v>158</v>
      </c>
      <c r="P22" s="16" t="s">
        <v>291</v>
      </c>
      <c r="Q22" s="17">
        <v>24500</v>
      </c>
      <c r="R22" s="12">
        <v>6</v>
      </c>
      <c r="S22" s="220">
        <f>Q22*R22</f>
        <v>147000</v>
      </c>
      <c r="T22" s="109">
        <v>35000</v>
      </c>
      <c r="U22" s="215">
        <f>IF(Q22="","",Q22/0.7)</f>
        <v>35000</v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IFERROR(VLOOKUP(AD22,'17'!$Y$8:$Z$69,2,0),0)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2147000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 t="s">
        <v>107</v>
      </c>
      <c r="P23" s="16"/>
      <c r="Q23" s="17">
        <v>52000</v>
      </c>
      <c r="R23" s="12">
        <v>3.25</v>
      </c>
      <c r="S23" s="220">
        <f>Q23*R23</f>
        <v>169000</v>
      </c>
      <c r="T23" s="109">
        <v>70000</v>
      </c>
      <c r="U23" s="215">
        <f>IF(Q23="","",Q23/0.7)</f>
        <v>74285.71428571429</v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IFERROR(VLOOKUP(AD23,'17'!$Y$8:$Z$69,2,0),0)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 t="s">
        <v>62</v>
      </c>
      <c r="P24" s="12" t="s">
        <v>292</v>
      </c>
      <c r="Q24" s="13">
        <v>190000</v>
      </c>
      <c r="R24" s="12">
        <v>1.43</v>
      </c>
      <c r="S24" s="220">
        <f>Q24*R24</f>
        <v>271700</v>
      </c>
      <c r="T24" s="109">
        <v>263000</v>
      </c>
      <c r="U24" s="215">
        <f>IF(Q24="","",Q24/0.7)</f>
        <v>271428.57142857142</v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IFERROR(VLOOKUP(AD24,'17'!$Y$8:$Z$69,2,0),0)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 t="s">
        <v>90</v>
      </c>
      <c r="P25" s="16" t="s">
        <v>91</v>
      </c>
      <c r="Q25" s="17">
        <v>10500</v>
      </c>
      <c r="R25" s="12">
        <v>14</v>
      </c>
      <c r="S25" s="220">
        <f>Q25*R25</f>
        <v>147000</v>
      </c>
      <c r="T25" s="109">
        <v>15000</v>
      </c>
      <c r="U25" s="215">
        <f>IF(Q25="","",Q25/0.7)</f>
        <v>15000.000000000002</v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IFERROR(VLOOKUP(AD25,'17'!$Y$8:$Z$69,2,0),0)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 t="s">
        <v>180</v>
      </c>
      <c r="P26" s="16" t="s">
        <v>301</v>
      </c>
      <c r="Q26" s="17">
        <v>38000</v>
      </c>
      <c r="R26" s="12">
        <v>3</v>
      </c>
      <c r="S26" s="220">
        <f>Q26*R26</f>
        <v>114000</v>
      </c>
      <c r="T26" s="109">
        <v>54000</v>
      </c>
      <c r="U26" s="215">
        <f>IF(Q26="","",Q26/0.7)</f>
        <v>54285.71428571429</v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IFERROR(VLOOKUP(AD26,'17'!$Y$8:$Z$69,2,0),0)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2</v>
      </c>
      <c r="S27" s="220">
        <f>Q27*R27</f>
        <v>33000</v>
      </c>
      <c r="T27" s="109">
        <v>23000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IFERROR(VLOOKUP(AD27,'17'!$Y$8:$Z$69,2,0),0)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IFERROR(VLOOKUP(AD28,'17'!$Y$8:$Z$69,2,0),0)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60000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0.5</v>
      </c>
      <c r="S29" s="220">
        <f>Q29*R29</f>
        <v>90000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IFERROR(VLOOKUP(AD29,'17'!$Y$8:$Z$69,2,0),0)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3353290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IFERROR(VLOOKUP(AD30,'17'!$Y$8:$Z$69,2,0),0)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IFERROR(VLOOKUP(AD31,'17'!$Y$8:$Z$69,2,0),0)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IFERROR(VLOOKUP(AD32,'17'!$Y$8:$Z$69,2,0),0)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IFERROR(VLOOKUP(AD33,'17'!$Y$8:$Z$69,2,0),0)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2023400</v>
      </c>
      <c r="K34" s="321"/>
      <c r="L34" s="4"/>
      <c r="M34" s="4"/>
      <c r="N34" s="175">
        <v>1</v>
      </c>
      <c r="O34" s="9" t="s">
        <v>158</v>
      </c>
      <c r="P34" s="9" t="s">
        <v>126</v>
      </c>
      <c r="Q34" s="9" t="s">
        <v>162</v>
      </c>
      <c r="R34" s="324">
        <v>-40000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IFERROR(VLOOKUP(AD34,'17'!$Y$8:$Z$69,2,0),0)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162</v>
      </c>
      <c r="R35" s="298">
        <v>-35000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IFERROR(VLOOKUP(AD35,'17'!$Y$8:$Z$69,2,0),0)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105000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62</v>
      </c>
      <c r="P36" s="29" t="s">
        <v>67</v>
      </c>
      <c r="Q36" s="29" t="s">
        <v>163</v>
      </c>
      <c r="R36" s="298">
        <v>-10000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전복8미</v>
      </c>
      <c r="Z36" s="155">
        <f>S6</f>
        <v>346500</v>
      </c>
      <c r="AA36" s="152"/>
      <c r="AB36" s="153"/>
      <c r="AC36" s="308" t="s">
        <v>33</v>
      </c>
      <c r="AD36" s="309"/>
      <c r="AE36" s="179">
        <f>SUM(AE8:AE35)</f>
        <v>1958400</v>
      </c>
      <c r="AF36" s="179">
        <f>SUM(AF8:AF35)</f>
        <v>486000</v>
      </c>
      <c r="AG36" s="179">
        <f>SUM(AG8:AG35)</f>
        <v>421000</v>
      </c>
      <c r="AH36" s="180"/>
      <c r="AI36" s="179">
        <f>SUM(AI8:AI35)</f>
        <v>575310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180</v>
      </c>
      <c r="G37" s="75"/>
      <c r="H37" s="76">
        <v>50000</v>
      </c>
      <c r="I37" s="296">
        <v>70000</v>
      </c>
      <c r="J37" s="297"/>
      <c r="K37" s="4"/>
      <c r="L37" s="4"/>
      <c r="M37" s="4"/>
      <c r="N37" s="184">
        <v>4</v>
      </c>
      <c r="O37" s="16" t="s">
        <v>104</v>
      </c>
      <c r="P37" s="16" t="s">
        <v>229</v>
      </c>
      <c r="Q37" s="16" t="s">
        <v>163</v>
      </c>
      <c r="R37" s="298">
        <v>-6000</v>
      </c>
      <c r="S37" s="299"/>
      <c r="T37" s="46"/>
      <c r="U37" s="111"/>
      <c r="V37" s="127"/>
      <c r="W37" s="151"/>
      <c r="X37" s="152">
        <v>2</v>
      </c>
      <c r="Y37" s="152" t="str">
        <f t="shared" si="10"/>
        <v>전복20미</v>
      </c>
      <c r="Z37" s="155">
        <f t="shared" ref="Z37:Z59" si="11">S7</f>
        <v>89600.000000000015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98</v>
      </c>
      <c r="G38" s="12" t="s">
        <v>63</v>
      </c>
      <c r="H38" s="13">
        <v>22500</v>
      </c>
      <c r="I38" s="270">
        <v>32000</v>
      </c>
      <c r="J38" s="271"/>
      <c r="K38" s="4"/>
      <c r="L38" s="4"/>
      <c r="M38" s="4"/>
      <c r="N38" s="185">
        <v>5</v>
      </c>
      <c r="O38" s="24" t="s">
        <v>83</v>
      </c>
      <c r="P38" s="24" t="s">
        <v>228</v>
      </c>
      <c r="Q38" s="24" t="s">
        <v>163</v>
      </c>
      <c r="R38" s="300">
        <v>-4000</v>
      </c>
      <c r="S38" s="301"/>
      <c r="T38" s="47"/>
      <c r="U38" s="111"/>
      <c r="V38" s="127"/>
      <c r="W38" s="151"/>
      <c r="X38" s="152">
        <v>3</v>
      </c>
      <c r="Y38" s="152" t="str">
        <f t="shared" si="10"/>
        <v>꽃게사게</v>
      </c>
      <c r="Z38" s="155">
        <f t="shared" si="11"/>
        <v>172500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158</v>
      </c>
      <c r="G39" s="12" t="s">
        <v>126</v>
      </c>
      <c r="H39" s="13">
        <v>20000</v>
      </c>
      <c r="I39" s="270">
        <v>28000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아귀</v>
      </c>
      <c r="Z39" s="155">
        <f t="shared" si="11"/>
        <v>38500</v>
      </c>
      <c r="AA39" s="152"/>
      <c r="AB39" s="153"/>
      <c r="AC39" s="156">
        <v>1</v>
      </c>
      <c r="AD39" s="157" t="str">
        <f t="shared" ref="AD39:AD62" si="12">O6&amp;P6</f>
        <v>전복8미</v>
      </c>
      <c r="AE39" s="158">
        <f>IFERROR(VLOOKUP(AD39,'17'!$Y$8:$Z$69,2,0),0)</f>
        <v>420000</v>
      </c>
      <c r="AF39" s="158">
        <f>IFERROR(VLOOKUP(AD39,$K$51:$L$85,2,0),0)</f>
        <v>0</v>
      </c>
      <c r="AG39" s="159">
        <f>AE39+AF39-S6</f>
        <v>73500</v>
      </c>
      <c r="AH39" s="160">
        <f>IFERROR((T6-Q6)/T6,0)</f>
        <v>0.3</v>
      </c>
      <c r="AI39" s="158">
        <f>IFERROR(AG39/(1-AH39),0)</f>
        <v>105000</v>
      </c>
      <c r="AJ39" s="161">
        <f>IFERROR(AG39/Q6,0)</f>
        <v>0.35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88</v>
      </c>
      <c r="G40" s="12" t="s">
        <v>89</v>
      </c>
      <c r="H40" s="13">
        <v>31000</v>
      </c>
      <c r="I40" s="270">
        <v>43000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제주갈치31-35미</v>
      </c>
      <c r="Z40" s="155">
        <f t="shared" si="11"/>
        <v>47500</v>
      </c>
      <c r="AA40" s="152"/>
      <c r="AB40" s="153"/>
      <c r="AC40" s="150">
        <v>2</v>
      </c>
      <c r="AD40" s="157" t="str">
        <f t="shared" si="12"/>
        <v>전복20미</v>
      </c>
      <c r="AE40" s="158">
        <f>IFERROR(VLOOKUP(AD40,'17'!$Y$8:$Z$69,2,0),0)</f>
        <v>232000</v>
      </c>
      <c r="AF40" s="158">
        <f>IFERROR(VLOOKUP(AD40,$K$51:$L$85,2,0),0)</f>
        <v>0</v>
      </c>
      <c r="AG40" s="159">
        <f>AE40+AF40-S7</f>
        <v>142400</v>
      </c>
      <c r="AH40" s="160">
        <f t="shared" ref="AH40:AH62" si="13">IFERROR((T7-Q7)/T7,0)</f>
        <v>0.27272727272727271</v>
      </c>
      <c r="AI40" s="158">
        <f t="shared" ref="AI40:AI62" si="14">IFERROR(AG40/(1-AH40),0)</f>
        <v>195800</v>
      </c>
      <c r="AJ40" s="161">
        <f>IFERROR(AG40/Q7,0)</f>
        <v>0.89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 t="s">
        <v>302</v>
      </c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참소라대</v>
      </c>
      <c r="Z41" s="155">
        <f t="shared" si="11"/>
        <v>110700.00000000001</v>
      </c>
      <c r="AA41" s="152"/>
      <c r="AB41" s="153"/>
      <c r="AC41" s="150">
        <v>3</v>
      </c>
      <c r="AD41" s="157" t="str">
        <f t="shared" si="12"/>
        <v>꽃게사게</v>
      </c>
      <c r="AE41" s="158">
        <f>IFERROR(VLOOKUP(AD41,'17'!$Y$8:$Z$69,2,0),0)</f>
        <v>172500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0.28125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활문어</v>
      </c>
      <c r="Z42" s="155">
        <f t="shared" si="11"/>
        <v>111300</v>
      </c>
      <c r="AA42" s="152"/>
      <c r="AB42" s="153"/>
      <c r="AC42" s="150">
        <v>4</v>
      </c>
      <c r="AD42" s="157" t="str">
        <f t="shared" si="12"/>
        <v>아귀</v>
      </c>
      <c r="AE42" s="158">
        <f>IFERROR(VLOOKUP(AD42,'17'!$Y$8:$Z$69,2,0),0)</f>
        <v>0</v>
      </c>
      <c r="AF42" s="158">
        <f>IFERROR(VLOOKUP(AD42,$K$51:$L$85,2,0),0)</f>
        <v>100000</v>
      </c>
      <c r="AG42" s="159">
        <f>AE42+AF42-S9</f>
        <v>61500</v>
      </c>
      <c r="AH42" s="160">
        <f t="shared" si="13"/>
        <v>0.29577464788732394</v>
      </c>
      <c r="AI42" s="158">
        <f t="shared" si="14"/>
        <v>87330</v>
      </c>
      <c r="AJ42" s="161">
        <f>IFERROR(AG42/Q9,0)</f>
        <v>1.23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대구3미</v>
      </c>
      <c r="Z43" s="155">
        <f t="shared" si="11"/>
        <v>72000</v>
      </c>
      <c r="AA43" s="152"/>
      <c r="AB43" s="153"/>
      <c r="AC43" s="150">
        <v>5</v>
      </c>
      <c r="AD43" s="157" t="str">
        <f t="shared" si="12"/>
        <v>제주갈치31-35미</v>
      </c>
      <c r="AE43" s="158">
        <f>IFERROR(VLOOKUP(AD43,'17'!$Y$8:$Z$69,2,0),0)</f>
        <v>62700</v>
      </c>
      <c r="AF43" s="158">
        <f>IFERROR(VLOOKUP(AD43,$K$51:$L$85,2,0),0)</f>
        <v>0</v>
      </c>
      <c r="AG43" s="159">
        <f>AE43+AF43-S10</f>
        <v>15200</v>
      </c>
      <c r="AH43" s="160">
        <f t="shared" si="13"/>
        <v>0.24</v>
      </c>
      <c r="AI43" s="158">
        <f t="shared" si="14"/>
        <v>20000</v>
      </c>
      <c r="AJ43" s="161">
        <f>IFERROR(AG43/Q10,0)</f>
        <v>0.08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고등어28미</v>
      </c>
      <c r="Z44" s="155">
        <f t="shared" si="11"/>
        <v>72500</v>
      </c>
      <c r="AA44" s="152"/>
      <c r="AB44" s="153"/>
      <c r="AC44" s="150">
        <v>6</v>
      </c>
      <c r="AD44" s="157" t="str">
        <f t="shared" si="12"/>
        <v>참소라대</v>
      </c>
      <c r="AE44" s="158">
        <f>IFERROR(VLOOKUP(AD44,'17'!$Y$8:$Z$69,2,0),0)</f>
        <v>127100</v>
      </c>
      <c r="AF44" s="158">
        <f>IFERROR(VLOOKUP(AD44,$K$51:$L$85,2,0),0)</f>
        <v>0</v>
      </c>
      <c r="AG44" s="159">
        <f>AE44+AF44-S11</f>
        <v>16399.999999999985</v>
      </c>
      <c r="AH44" s="160">
        <f t="shared" si="13"/>
        <v>0.25454545454545452</v>
      </c>
      <c r="AI44" s="158">
        <f t="shared" si="14"/>
        <v>21999.999999999978</v>
      </c>
      <c r="AJ44" s="161">
        <f>IFERROR(AG44/Q11,0)</f>
        <v>0.19999999999999982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제주갈치36-40미</v>
      </c>
      <c r="Z45" s="155">
        <f t="shared" si="11"/>
        <v>295050</v>
      </c>
      <c r="AA45" s="152"/>
      <c r="AB45" s="153"/>
      <c r="AC45" s="150">
        <v>7</v>
      </c>
      <c r="AD45" s="157" t="str">
        <f t="shared" si="12"/>
        <v>활문어</v>
      </c>
      <c r="AE45" s="158">
        <f>IFERROR(VLOOKUP(AD45,'17'!$Y$8:$Z$69,2,0),0)</f>
        <v>214199.99999999997</v>
      </c>
      <c r="AF45" s="158">
        <f>IFERROR(VLOOKUP(AD45,$K$51:$L$85,2,0),0)</f>
        <v>0</v>
      </c>
      <c r="AG45" s="159">
        <f>AE45+AF45-S12</f>
        <v>102899.99999999997</v>
      </c>
      <c r="AH45" s="160">
        <f t="shared" si="13"/>
        <v>0.3</v>
      </c>
      <c r="AI45" s="158">
        <f t="shared" si="14"/>
        <v>146999.99999999997</v>
      </c>
      <c r="AJ45" s="161">
        <f>IFERROR(AG45/Q12,0)</f>
        <v>4.8999999999999986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가자미적가자미</v>
      </c>
      <c r="Z46" s="155">
        <f t="shared" si="11"/>
        <v>66600</v>
      </c>
      <c r="AA46" s="152"/>
      <c r="AB46" s="153"/>
      <c r="AC46" s="150">
        <v>8</v>
      </c>
      <c r="AD46" s="157" t="str">
        <f t="shared" si="12"/>
        <v>대구3미</v>
      </c>
      <c r="AE46" s="158">
        <f>IFERROR(VLOOKUP(AD46,'17'!$Y$8:$Z$69,2,0),0)</f>
        <v>95760</v>
      </c>
      <c r="AF46" s="158">
        <f>IFERROR(VLOOKUP(AD46,$K$51:$L$85,2,0),0)</f>
        <v>0</v>
      </c>
      <c r="AG46" s="159">
        <f>AE46+AF46-S13</f>
        <v>23760</v>
      </c>
      <c r="AH46" s="160">
        <f t="shared" si="13"/>
        <v>0.2</v>
      </c>
      <c r="AI46" s="158">
        <f t="shared" si="14"/>
        <v>29700</v>
      </c>
      <c r="AJ46" s="161">
        <f>IFERROR(AG46/Q13,0)</f>
        <v>0.66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전갱이</v>
      </c>
      <c r="Z47" s="155">
        <f t="shared" si="11"/>
        <v>244800</v>
      </c>
      <c r="AA47" s="152"/>
      <c r="AB47" s="153"/>
      <c r="AC47" s="150">
        <v>9</v>
      </c>
      <c r="AD47" s="157" t="str">
        <f t="shared" si="12"/>
        <v>고등어28미</v>
      </c>
      <c r="AE47" s="158">
        <f>IFERROR(VLOOKUP(AD47,'17'!$Y$8:$Z$69,2,0),0)</f>
        <v>150800</v>
      </c>
      <c r="AF47" s="158">
        <f>IFERROR(VLOOKUP(AD47,$K$51:$L$85,2,0),0)</f>
        <v>0</v>
      </c>
      <c r="AG47" s="159">
        <f>AE47+AF47-S14</f>
        <v>78300</v>
      </c>
      <c r="AH47" s="160">
        <f t="shared" si="13"/>
        <v>0.29268292682926828</v>
      </c>
      <c r="AI47" s="158">
        <f t="shared" si="14"/>
        <v>110700</v>
      </c>
      <c r="AJ47" s="161">
        <f>IFERROR(AG47/Q14,0)</f>
        <v>1.35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황석어A</v>
      </c>
      <c r="Z48" s="155">
        <f t="shared" si="11"/>
        <v>66000</v>
      </c>
      <c r="AA48" s="152"/>
      <c r="AB48" s="153"/>
      <c r="AC48" s="150">
        <v>10</v>
      </c>
      <c r="AD48" s="157" t="str">
        <f t="shared" si="12"/>
        <v>제주갈치36-40미</v>
      </c>
      <c r="AE48" s="158">
        <f>IFERROR(VLOOKUP(AD48,'17'!$Y$8:$Z$69,2,0),0)</f>
        <v>467250</v>
      </c>
      <c r="AF48" s="158">
        <f>IFERROR(VLOOKUP(AD48,$K$51:$L$85,2,0),0)</f>
        <v>0</v>
      </c>
      <c r="AG48" s="159">
        <f>AE48+AF48-S15</f>
        <v>172200</v>
      </c>
      <c r="AH48" s="160">
        <f t="shared" si="13"/>
        <v>0.3</v>
      </c>
      <c r="AI48" s="158">
        <f t="shared" si="14"/>
        <v>246000.00000000003</v>
      </c>
      <c r="AJ48" s="161">
        <f>IFERROR(AG48/Q15,0)</f>
        <v>1.64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>간재미20미</v>
      </c>
      <c r="Z49" s="155">
        <f t="shared" si="11"/>
        <v>120000</v>
      </c>
      <c r="AA49" s="152"/>
      <c r="AB49" s="153"/>
      <c r="AC49" s="150">
        <v>11</v>
      </c>
      <c r="AD49" s="157" t="str">
        <f t="shared" si="12"/>
        <v>가자미적가자미</v>
      </c>
      <c r="AE49" s="158">
        <f>IFERROR(VLOOKUP(AD49,'17'!$Y$8:$Z$69,2,0),0)</f>
        <v>74000</v>
      </c>
      <c r="AF49" s="158">
        <f>IFERROR(VLOOKUP(AD49,$K$51:$L$85,2,0),0)</f>
        <v>0</v>
      </c>
      <c r="AG49" s="159">
        <f>AE49+AF49-S16</f>
        <v>7400</v>
      </c>
      <c r="AH49" s="160">
        <f t="shared" si="13"/>
        <v>0.17777777777777778</v>
      </c>
      <c r="AI49" s="158">
        <f t="shared" si="14"/>
        <v>9000</v>
      </c>
      <c r="AJ49" s="161">
        <f>IFERROR(AG49/Q16,0)</f>
        <v>0.2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>냉)삼치15미</v>
      </c>
      <c r="Z50" s="155">
        <f t="shared" si="11"/>
        <v>75600</v>
      </c>
      <c r="AA50" s="152"/>
      <c r="AB50" s="153"/>
      <c r="AC50" s="150">
        <v>12</v>
      </c>
      <c r="AD50" s="157" t="str">
        <f t="shared" si="12"/>
        <v>전갱이</v>
      </c>
      <c r="AE50" s="158">
        <f>IFERROR(VLOOKUP(AD50,'17'!$Y$8:$Z$69,2,0),0)</f>
        <v>0</v>
      </c>
      <c r="AF50" s="158">
        <f>IFERROR(VLOOKUP(AD50,$K$51:$L$85,2,0),0)</f>
        <v>272000</v>
      </c>
      <c r="AG50" s="159">
        <f>AE50+AF50-S17</f>
        <v>27200</v>
      </c>
      <c r="AH50" s="160">
        <f t="shared" si="13"/>
        <v>0.24444444444444444</v>
      </c>
      <c r="AI50" s="158">
        <f t="shared" si="14"/>
        <v>36000</v>
      </c>
      <c r="AJ50" s="161">
        <f>IFERROR(AG50/Q17,0)</f>
        <v>0.4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267</v>
      </c>
      <c r="G51" s="242">
        <v>4</v>
      </c>
      <c r="H51" s="243">
        <v>68000</v>
      </c>
      <c r="I51" s="292">
        <v>272000</v>
      </c>
      <c r="J51" s="293"/>
      <c r="K51" s="235" t="str">
        <f>SUBSTITUTE(SUBSTITUTE(SUBSTITUTE(F51,"[",""),"]","")," ","")</f>
        <v>전갱이</v>
      </c>
      <c r="L51" s="246">
        <f>I51</f>
        <v>272000</v>
      </c>
      <c r="V51" s="4"/>
      <c r="W51" s="151"/>
      <c r="X51" s="152">
        <v>16</v>
      </c>
      <c r="Y51" s="152" t="str">
        <f t="shared" si="10"/>
        <v>갑오징어8미</v>
      </c>
      <c r="Z51" s="155">
        <f t="shared" si="11"/>
        <v>38440</v>
      </c>
      <c r="AA51" s="152"/>
      <c r="AB51" s="153"/>
      <c r="AC51" s="150">
        <v>13</v>
      </c>
      <c r="AD51" s="157" t="str">
        <f t="shared" si="12"/>
        <v>황석어A</v>
      </c>
      <c r="AE51" s="158">
        <f>IFERROR(VLOOKUP(AD51,'17'!$Y$8:$Z$69,2,0),0)</f>
        <v>120000</v>
      </c>
      <c r="AF51" s="158">
        <f>IFERROR(VLOOKUP(AD51,$K$51:$L$85,2,0),0)</f>
        <v>0</v>
      </c>
      <c r="AG51" s="159">
        <f>AE51+AF51-S18</f>
        <v>54000</v>
      </c>
      <c r="AH51" s="160">
        <f t="shared" si="13"/>
        <v>0.2982456140350877</v>
      </c>
      <c r="AI51" s="158">
        <f t="shared" si="14"/>
        <v>76950</v>
      </c>
      <c r="AJ51" s="161">
        <f>IFERROR(AG51/Q18,0)</f>
        <v>1.35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303</v>
      </c>
      <c r="G52" s="244">
        <v>3</v>
      </c>
      <c r="H52" s="243">
        <v>62000</v>
      </c>
      <c r="I52" s="294">
        <v>186000</v>
      </c>
      <c r="J52" s="295"/>
      <c r="K52" s="236" t="str">
        <f t="shared" ref="K52:K85" si="17">SUBSTITUTE(SUBSTITUTE(SUBSTITUTE(F52,"[",""),"]","")," ","")</f>
        <v>갑오징어8미</v>
      </c>
      <c r="L52" s="247">
        <f>I52</f>
        <v>186000</v>
      </c>
      <c r="V52" s="4"/>
      <c r="W52" s="151"/>
      <c r="X52" s="152">
        <v>17</v>
      </c>
      <c r="Y52" s="152" t="str">
        <f t="shared" si="10"/>
        <v>쭈꾸미15미A</v>
      </c>
      <c r="Z52" s="155">
        <f t="shared" si="11"/>
        <v>147000</v>
      </c>
      <c r="AA52" s="152"/>
      <c r="AB52" s="153"/>
      <c r="AC52" s="150">
        <v>14</v>
      </c>
      <c r="AD52" s="157" t="str">
        <f t="shared" si="12"/>
        <v>간재미20미</v>
      </c>
      <c r="AE52" s="158">
        <f>IFERROR(VLOOKUP(AD52,'17'!$Y$8:$Z$69,2,0),0)</f>
        <v>135000</v>
      </c>
      <c r="AF52" s="158">
        <f>IFERROR(VLOOKUP(AD52,$K$51:$L$85,2,0),0)</f>
        <v>0</v>
      </c>
      <c r="AG52" s="159">
        <f>AE52+AF52-S19</f>
        <v>15000</v>
      </c>
      <c r="AH52" s="160">
        <f t="shared" si="13"/>
        <v>0.2857142857142857</v>
      </c>
      <c r="AI52" s="158">
        <f t="shared" si="14"/>
        <v>21000</v>
      </c>
      <c r="AJ52" s="161">
        <f>IFERROR(AG52/Q19,0)</f>
        <v>1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304</v>
      </c>
      <c r="G53" s="244">
        <v>3</v>
      </c>
      <c r="H53" s="243">
        <v>38000</v>
      </c>
      <c r="I53" s="294">
        <v>114000</v>
      </c>
      <c r="J53" s="295"/>
      <c r="K53" s="236" t="str">
        <f t="shared" si="17"/>
        <v>황석어B</v>
      </c>
      <c r="L53" s="247">
        <f t="shared" ref="L53:L85" si="18">I53</f>
        <v>114000</v>
      </c>
      <c r="V53" s="4"/>
      <c r="W53" s="151"/>
      <c r="X53" s="152">
        <v>18</v>
      </c>
      <c r="Y53" s="152" t="str">
        <f t="shared" si="10"/>
        <v>생합</v>
      </c>
      <c r="Z53" s="155">
        <f t="shared" si="11"/>
        <v>169000</v>
      </c>
      <c r="AA53" s="152"/>
      <c r="AB53" s="153"/>
      <c r="AC53" s="150">
        <v>15</v>
      </c>
      <c r="AD53" s="157" t="str">
        <f t="shared" si="12"/>
        <v>냉)삼치15미</v>
      </c>
      <c r="AE53" s="158">
        <f>IFERROR(VLOOKUP(AD53,'17'!$Y$8:$Z$69,2,0),0)</f>
        <v>126000</v>
      </c>
      <c r="AF53" s="158">
        <f>IFERROR(VLOOKUP(AD53,$K$51:$L$85,2,0),0)</f>
        <v>0</v>
      </c>
      <c r="AG53" s="159">
        <f>AE53+AF53-S20</f>
        <v>50400</v>
      </c>
      <c r="AH53" s="160">
        <f t="shared" si="13"/>
        <v>0.3</v>
      </c>
      <c r="AI53" s="158">
        <f t="shared" si="14"/>
        <v>72000</v>
      </c>
      <c r="AJ53" s="161">
        <f>IFERROR(AG53/Q20,0)</f>
        <v>0.8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299</v>
      </c>
      <c r="G54" s="244">
        <v>2</v>
      </c>
      <c r="H54" s="243">
        <v>50000</v>
      </c>
      <c r="I54" s="294">
        <v>100000</v>
      </c>
      <c r="J54" s="295"/>
      <c r="K54" s="236" t="str">
        <f t="shared" si="17"/>
        <v>아귀</v>
      </c>
      <c r="L54" s="247">
        <f t="shared" si="18"/>
        <v>100000</v>
      </c>
      <c r="V54" s="4"/>
      <c r="W54" s="151"/>
      <c r="X54" s="152">
        <v>19</v>
      </c>
      <c r="Y54" s="152" t="str">
        <f t="shared" si="10"/>
        <v>전복11미</v>
      </c>
      <c r="Z54" s="155">
        <f t="shared" si="11"/>
        <v>271700</v>
      </c>
      <c r="AA54" s="152"/>
      <c r="AB54" s="153"/>
      <c r="AC54" s="150">
        <v>16</v>
      </c>
      <c r="AD54" s="157" t="str">
        <f t="shared" si="12"/>
        <v>갑오징어8미</v>
      </c>
      <c r="AE54" s="158">
        <f>IFERROR(VLOOKUP(AD54,'17'!$Y$8:$Z$69,2,0),0)</f>
        <v>0</v>
      </c>
      <c r="AF54" s="158">
        <f>IFERROR(VLOOKUP(AD54,$K$51:$L$85,2,0),0)</f>
        <v>186000</v>
      </c>
      <c r="AG54" s="159">
        <f>AE54+AF54-S21</f>
        <v>147560</v>
      </c>
      <c r="AH54" s="160">
        <f t="shared" si="13"/>
        <v>0.29545454545454547</v>
      </c>
      <c r="AI54" s="158">
        <f t="shared" si="14"/>
        <v>209440</v>
      </c>
      <c r="AJ54" s="161">
        <f>IFERROR(AG54/Q21,0)</f>
        <v>2.38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305</v>
      </c>
      <c r="G55" s="244">
        <v>56</v>
      </c>
      <c r="H55" s="243">
        <v>10500</v>
      </c>
      <c r="I55" s="294">
        <v>588000</v>
      </c>
      <c r="J55" s="295"/>
      <c r="K55" s="236" t="str">
        <f t="shared" si="17"/>
        <v>꽃게사게A</v>
      </c>
      <c r="L55" s="247">
        <f t="shared" si="18"/>
        <v>588000</v>
      </c>
      <c r="V55" s="4"/>
      <c r="W55" s="151"/>
      <c r="X55" s="152">
        <v>20</v>
      </c>
      <c r="Y55" s="152" t="str">
        <f t="shared" si="10"/>
        <v>꽃게사게A</v>
      </c>
      <c r="Z55" s="155">
        <f t="shared" si="11"/>
        <v>147000</v>
      </c>
      <c r="AA55" s="152"/>
      <c r="AB55" s="153"/>
      <c r="AC55" s="150">
        <v>17</v>
      </c>
      <c r="AD55" s="157" t="str">
        <f t="shared" si="12"/>
        <v>쭈꾸미15미A</v>
      </c>
      <c r="AE55" s="158">
        <f>IFERROR(VLOOKUP(AD55,'17'!$Y$8:$Z$69,2,0),0)</f>
        <v>147000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0.3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306</v>
      </c>
      <c r="G56" s="244">
        <v>1</v>
      </c>
      <c r="H56" s="243">
        <v>194000</v>
      </c>
      <c r="I56" s="294">
        <v>194000</v>
      </c>
      <c r="J56" s="295"/>
      <c r="K56" s="236" t="str">
        <f t="shared" si="17"/>
        <v>냉)포크오징어M2</v>
      </c>
      <c r="L56" s="247">
        <f t="shared" si="18"/>
        <v>194000</v>
      </c>
      <c r="V56" s="4"/>
      <c r="W56" s="151"/>
      <c r="X56" s="152">
        <v>21</v>
      </c>
      <c r="Y56" s="152" t="str">
        <f t="shared" si="10"/>
        <v>황석어B</v>
      </c>
      <c r="Z56" s="155">
        <f t="shared" si="11"/>
        <v>114000</v>
      </c>
      <c r="AA56" s="152"/>
      <c r="AB56" s="153"/>
      <c r="AC56" s="150">
        <v>18</v>
      </c>
      <c r="AD56" s="157" t="str">
        <f t="shared" si="12"/>
        <v>생합</v>
      </c>
      <c r="AE56" s="158">
        <f>IFERROR(VLOOKUP(AD56,'17'!$Y$8:$Z$69,2,0),0)</f>
        <v>208000</v>
      </c>
      <c r="AF56" s="158">
        <f>IFERROR(VLOOKUP(AD56,$K$51:$L$85,2,0),0)</f>
        <v>0</v>
      </c>
      <c r="AG56" s="159">
        <f>AE56+AF56-S23</f>
        <v>39000</v>
      </c>
      <c r="AH56" s="160">
        <f t="shared" si="13"/>
        <v>0.25714285714285712</v>
      </c>
      <c r="AI56" s="158">
        <f t="shared" si="14"/>
        <v>52500</v>
      </c>
      <c r="AJ56" s="161">
        <f>IFERROR(AG56/Q23,0)</f>
        <v>0.75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175</v>
      </c>
      <c r="G57" s="244">
        <v>1</v>
      </c>
      <c r="H57" s="243">
        <v>200000</v>
      </c>
      <c r="I57" s="294">
        <v>200000</v>
      </c>
      <c r="J57" s="295"/>
      <c r="K57" s="236" t="str">
        <f t="shared" si="17"/>
        <v>냉)포크오징어M</v>
      </c>
      <c r="L57" s="247">
        <f t="shared" si="18"/>
        <v>200000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33000</v>
      </c>
      <c r="AA57" s="152"/>
      <c r="AB57" s="153"/>
      <c r="AC57" s="150">
        <v>19</v>
      </c>
      <c r="AD57" s="157" t="str">
        <f t="shared" si="12"/>
        <v>전복11미</v>
      </c>
      <c r="AE57" s="158">
        <f>IFERROR(VLOOKUP(AD57,'17'!$Y$8:$Z$69,2,0),0)</f>
        <v>442700</v>
      </c>
      <c r="AF57" s="158">
        <f>IFERROR(VLOOKUP(AD57,$K$51:$L$85,2,0),0)</f>
        <v>0</v>
      </c>
      <c r="AG57" s="159">
        <f>AE57+AF57-S24</f>
        <v>171000</v>
      </c>
      <c r="AH57" s="160">
        <f t="shared" si="13"/>
        <v>0.27756653992395436</v>
      </c>
      <c r="AI57" s="158">
        <f t="shared" si="14"/>
        <v>236700</v>
      </c>
      <c r="AJ57" s="161">
        <f>IFERROR(AG57/Q24,0)</f>
        <v>0.9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103</v>
      </c>
      <c r="G58" s="244">
        <v>2</v>
      </c>
      <c r="H58" s="243">
        <v>46000</v>
      </c>
      <c r="I58" s="294">
        <v>92000</v>
      </c>
      <c r="J58" s="295"/>
      <c r="K58" s="236" t="str">
        <f t="shared" si="17"/>
        <v>냉)꽁치</v>
      </c>
      <c r="L58" s="247">
        <f t="shared" si="18"/>
        <v>92000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>꽃게사게A</v>
      </c>
      <c r="AE58" s="158">
        <f>IFERROR(VLOOKUP(AD58,'17'!$Y$8:$Z$69,2,0),0)</f>
        <v>0</v>
      </c>
      <c r="AF58" s="158">
        <f>IFERROR(VLOOKUP(AD58,$K$51:$L$85,2,0),0)</f>
        <v>588000</v>
      </c>
      <c r="AG58" s="159">
        <f>AE58+AF58-S25</f>
        <v>441000</v>
      </c>
      <c r="AH58" s="160">
        <f t="shared" si="13"/>
        <v>0.3</v>
      </c>
      <c r="AI58" s="158">
        <f t="shared" si="14"/>
        <v>630000</v>
      </c>
      <c r="AJ58" s="161">
        <f>IFERROR(AG58/Q25,0)</f>
        <v>42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90000</v>
      </c>
      <c r="AA59" s="152"/>
      <c r="AB59" s="153"/>
      <c r="AC59" s="150">
        <v>21</v>
      </c>
      <c r="AD59" s="157" t="str">
        <f t="shared" si="12"/>
        <v>황석어B</v>
      </c>
      <c r="AE59" s="158">
        <f>IFERROR(VLOOKUP(AD59,'17'!$Y$8:$Z$69,2,0),0)</f>
        <v>0</v>
      </c>
      <c r="AF59" s="158">
        <f>IFERROR(VLOOKUP(AD59,$K$51:$L$85,2,0),0)</f>
        <v>114000</v>
      </c>
      <c r="AG59" s="159">
        <f>AE59+AF59-S26</f>
        <v>0</v>
      </c>
      <c r="AH59" s="160">
        <f t="shared" si="13"/>
        <v>0.29629629629629628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>황석어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IFERROR(VLOOKUP(AD60,'17'!$Y$8:$Z$69,2,0),0)</f>
        <v>33000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0.28260869565217389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>낙지10미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IFERROR(VLOOKUP(AD61,'17'!$Y$8:$Z$69,2,0),0)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>쭈꾸미15미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IFERROR(VLOOKUP(AD62,'17'!$Y$8:$Z$69,2,0),0)</f>
        <v>90000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냉)참조기40-42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3732010</v>
      </c>
      <c r="AF63" s="197">
        <f>SUM(AF39:AF62)</f>
        <v>1260000</v>
      </c>
      <c r="AG63" s="197">
        <f>SUM(AG39:AG62)</f>
        <v>1638720</v>
      </c>
      <c r="AH63" s="198"/>
      <c r="AI63" s="197">
        <f>SUM(AI39:AI62)</f>
        <v>2307120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황석어</v>
      </c>
      <c r="AE66" s="158">
        <f>IFERROR(VLOOKUP(AD66,'17'!$Y$8:$Z$69,2,0),0)</f>
        <v>62500</v>
      </c>
      <c r="AF66" s="158">
        <f>IFERROR(VLOOKUP(AD66,$K$51:$L$85,2,0),0)</f>
        <v>0</v>
      </c>
      <c r="AG66" s="159">
        <f>AE66+AF66</f>
        <v>62500</v>
      </c>
      <c r="AH66" s="160">
        <f>IFERROR((I37-H37)/I37,0)</f>
        <v>0.2857142857142857</v>
      </c>
      <c r="AI66" s="158">
        <f>IFERROR(AG66/(1-AH66),0)</f>
        <v>87500</v>
      </c>
      <c r="AJ66" s="161">
        <f>IFERROR(AG66/H37,0)</f>
        <v>1.25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낙지10미</v>
      </c>
      <c r="AE67" s="158">
        <f>IFERROR(VLOOKUP(AD67,'17'!$Y$8:$Z$69,2,0),0)</f>
        <v>20250</v>
      </c>
      <c r="AF67" s="158">
        <f>IFERROR(VLOOKUP(AD67,$K$51:$L$85,2,0),0)</f>
        <v>0</v>
      </c>
      <c r="AG67" s="159">
        <f t="shared" ref="AG67:AG75" si="21">AE67+AF67</f>
        <v>20250</v>
      </c>
      <c r="AH67" s="160">
        <f t="shared" ref="AH67:AH75" si="22">IFERROR((I38-H38)/I38,0)</f>
        <v>0.296875</v>
      </c>
      <c r="AI67" s="158">
        <f t="shared" ref="AI67:AI75" si="23">IFERROR(AG67/(1-AH67),0)</f>
        <v>28800</v>
      </c>
      <c r="AJ67" s="161">
        <f>IFERROR(AG67/H38,0)</f>
        <v>0.9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쭈꾸미15미</v>
      </c>
      <c r="AE68" s="158">
        <f>IFERROR(VLOOKUP(AD68,'17'!$Y$8:$Z$69,2,0),0)</f>
        <v>94000</v>
      </c>
      <c r="AF68" s="158">
        <f>IFERROR(VLOOKUP(AD68,$K$51:$L$85,2,0),0)</f>
        <v>0</v>
      </c>
      <c r="AG68" s="159">
        <f t="shared" si="21"/>
        <v>94000</v>
      </c>
      <c r="AH68" s="160">
        <f t="shared" si="22"/>
        <v>0.2857142857142857</v>
      </c>
      <c r="AI68" s="158">
        <f t="shared" si="23"/>
        <v>131600</v>
      </c>
      <c r="AJ68" s="161">
        <f>IFERROR(AG68/H39,0)</f>
        <v>4.7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냉)참조기40-42</v>
      </c>
      <c r="AE69" s="158">
        <f>IFERROR(VLOOKUP(AD69,'17'!$Y$8:$Z$69,2,0),0)</f>
        <v>86180</v>
      </c>
      <c r="AF69" s="158">
        <f>IFERROR(VLOOKUP(AD69,$K$51:$L$85,2,0),0)</f>
        <v>0</v>
      </c>
      <c r="AG69" s="159">
        <f t="shared" si="21"/>
        <v>86180</v>
      </c>
      <c r="AH69" s="160">
        <f t="shared" si="22"/>
        <v>0.27906976744186046</v>
      </c>
      <c r="AI69" s="158">
        <f t="shared" si="23"/>
        <v>119540.00000000001</v>
      </c>
      <c r="AJ69" s="161">
        <f>IFERROR(AG69/H40,0)</f>
        <v>2.78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IFERROR(VLOOKUP(AD70,'17'!$Y$8:$Z$69,2,0),0)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IFERROR(VLOOKUP(AD71,'17'!$Y$8:$Z$69,2,0),0)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IFERROR(VLOOKUP(AD72,'17'!$Y$8:$Z$69,2,0),0)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IFERROR(VLOOKUP(AD73,'17'!$Y$8:$Z$69,2,0),0)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IFERROR(VLOOKUP(AD74,'17'!$Y$8:$Z$69,2,0),0)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IFERROR(VLOOKUP(AD75,'17'!$Y$8:$Z$69,2,0),0)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262930</v>
      </c>
      <c r="AF76" s="197">
        <f>SUM(AF66:AF75)</f>
        <v>0</v>
      </c>
      <c r="AG76" s="197">
        <f>SUM(AG66:AG75)</f>
        <v>262930</v>
      </c>
      <c r="AH76" s="198"/>
      <c r="AI76" s="197">
        <f>SUM(AI66:AI75)</f>
        <v>367440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1746000</v>
      </c>
      <c r="J86" s="264"/>
      <c r="K86" s="240"/>
      <c r="L86" s="249">
        <f>SUM(L51:L85)</f>
        <v>1746000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181" priority="10"/>
  </conditionalFormatting>
  <conditionalFormatting sqref="AE77:AF77">
    <cfRule type="cellIs" dxfId="180" priority="7" operator="lessThan">
      <formula>0</formula>
    </cfRule>
  </conditionalFormatting>
  <conditionalFormatting sqref="AG8:AG35 AG39:AG62 AG66:AG75">
    <cfRule type="cellIs" dxfId="179" priority="8" operator="lessThan">
      <formula>0</formula>
    </cfRule>
  </conditionalFormatting>
  <conditionalFormatting sqref="AH8:AH35">
    <cfRule type="cellIs" dxfId="178" priority="17" operator="equal">
      <formula>0</formula>
    </cfRule>
    <cfRule type="cellIs" dxfId="177" priority="18" operator="greaterThan">
      <formula>0.35</formula>
    </cfRule>
    <cfRule type="cellIs" dxfId="176" priority="19" operator="lessThan">
      <formula>0.25</formula>
    </cfRule>
  </conditionalFormatting>
  <conditionalFormatting sqref="AH39:AH62">
    <cfRule type="cellIs" dxfId="175" priority="14" operator="equal">
      <formula>0</formula>
    </cfRule>
    <cfRule type="cellIs" dxfId="174" priority="15" operator="greaterThan">
      <formula>0.35</formula>
    </cfRule>
    <cfRule type="cellIs" dxfId="173" priority="16" operator="lessThan">
      <formula>0.25</formula>
    </cfRule>
  </conditionalFormatting>
  <conditionalFormatting sqref="AH66:AH75">
    <cfRule type="cellIs" dxfId="172" priority="11" operator="equal">
      <formula>0</formula>
    </cfRule>
    <cfRule type="cellIs" dxfId="171" priority="12" operator="greaterThan">
      <formula>0.35</formula>
    </cfRule>
    <cfRule type="cellIs" dxfId="170" priority="13" operator="lessThan">
      <formula>0.25</formula>
    </cfRule>
  </conditionalFormatting>
  <conditionalFormatting sqref="AH4:AI5">
    <cfRule type="cellIs" dxfId="169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6B31F7CF-ABDF-4ED5-8E1E-8D2EA5C954E0}">
          <x14:formula1>
            <xm:f>근무표!$AK$5:$AK$20</xm:f>
          </x14:formula1>
          <xm:sqref>B41:C46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5210-F188-48DF-A404-AA2393A8D906}">
  <sheetPr>
    <pageSetUpPr fitToPage="1"/>
  </sheetPr>
  <dimension ref="A1:AV116"/>
  <sheetViews>
    <sheetView showGridLines="0" zoomScaleNormal="100" workbookViewId="0">
      <pane xSplit="3" topLeftCell="G1" activePane="topRight" state="frozen"/>
      <selection pane="topRight" activeCell="O21" sqref="O21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307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3604801</v>
      </c>
      <c r="AF4" s="340"/>
      <c r="AG4" s="134" t="s">
        <v>43</v>
      </c>
      <c r="AH4" s="341">
        <f>C5-AE4-(SUM(R34:S38))</f>
        <v>93199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3625000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0.26919960352873851</v>
      </c>
      <c r="AF5" s="335"/>
      <c r="AG5" s="141" t="s">
        <v>43</v>
      </c>
      <c r="AH5" s="336">
        <f>IFERROR(C17-AE5-((SUM(R34:S38))/C5),0)</f>
        <v>2.42100516436753E-2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0.87</v>
      </c>
      <c r="J6" s="2">
        <f t="shared" ref="J6:J33" si="0">H6*I6</f>
        <v>168780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282</v>
      </c>
      <c r="Q6" s="10">
        <v>210000</v>
      </c>
      <c r="R6" s="9">
        <v>1.23</v>
      </c>
      <c r="S6" s="214">
        <f>Q6*R6</f>
        <v>258300</v>
      </c>
      <c r="T6" s="116">
        <v>300000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2370500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1.63</v>
      </c>
      <c r="J7" s="3">
        <f t="shared" si="0"/>
        <v>326000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126</v>
      </c>
      <c r="Q7" s="17">
        <v>180000</v>
      </c>
      <c r="R7" s="16">
        <v>2</v>
      </c>
      <c r="S7" s="219">
        <f>Q7*R7</f>
        <v>360000</v>
      </c>
      <c r="T7" s="113">
        <v>250000</v>
      </c>
      <c r="U7" s="215">
        <f>IF(Q7="","",Q7/0.7)</f>
        <v>257142.85714285716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1.27</v>
      </c>
      <c r="J8" s="3">
        <f t="shared" si="0"/>
        <v>38100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90</v>
      </c>
      <c r="P8" s="16" t="s">
        <v>159</v>
      </c>
      <c r="Q8" s="17">
        <v>11500</v>
      </c>
      <c r="R8" s="16">
        <v>15</v>
      </c>
      <c r="S8" s="219">
        <f>Q8*R8</f>
        <v>172500</v>
      </c>
      <c r="T8" s="114">
        <v>16000</v>
      </c>
      <c r="U8" s="215">
        <f>IF(Q8="","",Q8/0.7)</f>
        <v>16428.571428571431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168780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IFERROR(VLOOKUP(AD8,'18'!$Y$8:$Z$69,2,0),0)</f>
        <v>114460</v>
      </c>
      <c r="AF8" s="158">
        <f>IFERROR(VLOOKUP(AD8,$K$51:$L$85,2,0),0)</f>
        <v>194000</v>
      </c>
      <c r="AG8" s="159">
        <f>AE8+AF8-J6</f>
        <v>139680</v>
      </c>
      <c r="AH8" s="160">
        <f t="shared" ref="AH8:AH35" si="7">IFERROR((K6-H6)/K6,0)</f>
        <v>0.23921568627450981</v>
      </c>
      <c r="AI8" s="158">
        <f>IFERROR(AG8/(1-AH8),0)</f>
        <v>183600</v>
      </c>
      <c r="AJ8" s="161">
        <f>IFERROR(AG8/H6,0)</f>
        <v>0.72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'18'!C11</f>
        <v>5376690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299</v>
      </c>
      <c r="P9" s="16"/>
      <c r="Q9" s="17">
        <v>50000</v>
      </c>
      <c r="R9" s="16">
        <v>0.66</v>
      </c>
      <c r="S9" s="219">
        <f>Q9*R9</f>
        <v>33000</v>
      </c>
      <c r="T9" s="115">
        <v>71000</v>
      </c>
      <c r="U9" s="215">
        <f>IF(Q9="","",Q9/0.7)</f>
        <v>71428.571428571435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326000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IFERROR(VLOOKUP(AD9,'18'!$Y$8:$Z$69,2,0),0)</f>
        <v>358000</v>
      </c>
      <c r="AF9" s="158">
        <f>IFERROR(VLOOKUP(AD9,$K$51:$L$85,2,0),0)</f>
        <v>0</v>
      </c>
      <c r="AG9" s="159">
        <f>AE9+AF9-J7</f>
        <v>32000</v>
      </c>
      <c r="AH9" s="160">
        <f t="shared" si="7"/>
        <v>0.2857142857142857</v>
      </c>
      <c r="AI9" s="158">
        <f t="shared" ref="AI9:AI35" si="8">IFERROR(AG9/(1-AH9),0)</f>
        <v>44800</v>
      </c>
      <c r="AJ9" s="161">
        <f>IFERROR(AG9/H7,0)</f>
        <v>0.16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1.45</v>
      </c>
      <c r="J10" s="3">
        <f t="shared" si="0"/>
        <v>195750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98</v>
      </c>
      <c r="P10" s="16" t="s">
        <v>63</v>
      </c>
      <c r="Q10" s="17">
        <v>23000</v>
      </c>
      <c r="R10" s="16">
        <v>4</v>
      </c>
      <c r="S10" s="220">
        <f>Q10*R10</f>
        <v>92000</v>
      </c>
      <c r="T10" s="117">
        <v>32000</v>
      </c>
      <c r="U10" s="215">
        <f>IF(Q10="","",Q10/0.7)</f>
        <v>32857.142857142862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38100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IFERROR(VLOOKUP(AD10,'18'!$Y$8:$Z$69,2,0),0)</f>
        <v>38100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5112800</v>
      </c>
      <c r="D11" s="4"/>
      <c r="E11" s="150">
        <v>6</v>
      </c>
      <c r="F11" s="11" t="s">
        <v>96</v>
      </c>
      <c r="G11" s="12" t="s">
        <v>97</v>
      </c>
      <c r="H11" s="13">
        <v>35000</v>
      </c>
      <c r="I11" s="12">
        <v>1.26</v>
      </c>
      <c r="J11" s="3">
        <f t="shared" si="0"/>
        <v>44100</v>
      </c>
      <c r="K11" s="109">
        <v>49000</v>
      </c>
      <c r="L11" s="215">
        <f>IF(H11="","",H11/0.7)</f>
        <v>50000</v>
      </c>
      <c r="M11" s="4"/>
      <c r="N11" s="150">
        <v>6</v>
      </c>
      <c r="O11" s="15" t="s">
        <v>62</v>
      </c>
      <c r="P11" s="16" t="s">
        <v>67</v>
      </c>
      <c r="Q11" s="17">
        <v>160000</v>
      </c>
      <c r="R11" s="16">
        <v>0.45</v>
      </c>
      <c r="S11" s="220">
        <f>Q11*R11</f>
        <v>72000</v>
      </c>
      <c r="T11" s="109">
        <v>220000</v>
      </c>
      <c r="U11" s="215">
        <f>IF(Q11="","",Q11/0.7)</f>
        <v>228571.42857142858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IFERROR(VLOOKUP(AD11,'18'!$Y$8:$Z$69,2,0),0)</f>
        <v>144000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0.31428571428571428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100</v>
      </c>
      <c r="G12" s="12" t="s">
        <v>101</v>
      </c>
      <c r="H12" s="13">
        <v>184000</v>
      </c>
      <c r="I12" s="12">
        <v>2.15</v>
      </c>
      <c r="J12" s="3">
        <f t="shared" si="0"/>
        <v>395600</v>
      </c>
      <c r="K12" s="109">
        <v>253000</v>
      </c>
      <c r="L12" s="215">
        <f>IF(H12="","",H12/0.7)</f>
        <v>262857.1428571429</v>
      </c>
      <c r="M12" s="4"/>
      <c r="N12" s="150">
        <v>7</v>
      </c>
      <c r="O12" s="15" t="s">
        <v>104</v>
      </c>
      <c r="P12" s="16" t="s">
        <v>308</v>
      </c>
      <c r="Q12" s="17">
        <v>18000</v>
      </c>
      <c r="R12" s="12">
        <v>1.33</v>
      </c>
      <c r="S12" s="220">
        <f>Q12*R12</f>
        <v>23940</v>
      </c>
      <c r="T12" s="109">
        <v>25000</v>
      </c>
      <c r="U12" s="215">
        <f>IF(Q12="","",Q12/0.7)</f>
        <v>25714.285714285717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195750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IFERROR(VLOOKUP(AD12,'18'!$Y$8:$Z$69,2,0),0)</f>
        <v>318600</v>
      </c>
      <c r="AF12" s="158">
        <f>IFERROR(VLOOKUP(AD12,$K$51:$L$85,2,0),0)</f>
        <v>0</v>
      </c>
      <c r="AG12" s="159">
        <f>AE12+AF12-J10</f>
        <v>122850</v>
      </c>
      <c r="AH12" s="160">
        <f t="shared" si="7"/>
        <v>0.27807486631016043</v>
      </c>
      <c r="AI12" s="158">
        <f t="shared" si="8"/>
        <v>170170</v>
      </c>
      <c r="AJ12" s="161">
        <f>IFERROR(AG12/H10,0)</f>
        <v>0.91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2634390</v>
      </c>
      <c r="D13" s="4"/>
      <c r="E13" s="150">
        <v>8</v>
      </c>
      <c r="F13" s="11" t="s">
        <v>103</v>
      </c>
      <c r="G13" s="12"/>
      <c r="H13" s="13">
        <v>46000</v>
      </c>
      <c r="I13" s="12">
        <v>2.58</v>
      </c>
      <c r="J13" s="3">
        <f t="shared" si="0"/>
        <v>118680</v>
      </c>
      <c r="K13" s="109">
        <v>65000</v>
      </c>
      <c r="L13" s="215">
        <f>IF(H13="","",H13/0.7)</f>
        <v>65714.285714285725</v>
      </c>
      <c r="M13" s="4"/>
      <c r="N13" s="150">
        <v>8</v>
      </c>
      <c r="O13" s="15" t="s">
        <v>102</v>
      </c>
      <c r="P13" s="16" t="s">
        <v>309</v>
      </c>
      <c r="Q13" s="17">
        <v>50000</v>
      </c>
      <c r="R13" s="16">
        <v>2.57</v>
      </c>
      <c r="S13" s="220">
        <f>Q13*R13</f>
        <v>128499.99999999999</v>
      </c>
      <c r="T13" s="109">
        <v>69000</v>
      </c>
      <c r="U13" s="215">
        <f>IF(Q13="","",Q13/0.7)</f>
        <v>71428.571428571435</v>
      </c>
      <c r="V13" s="127"/>
      <c r="W13" s="151"/>
      <c r="X13" s="152">
        <v>6</v>
      </c>
      <c r="Y13" s="152" t="str">
        <f t="shared" si="4"/>
        <v>냉)부세150-200A</v>
      </c>
      <c r="Z13" s="155">
        <f t="shared" si="5"/>
        <v>44100</v>
      </c>
      <c r="AA13" s="152"/>
      <c r="AB13" s="153"/>
      <c r="AC13" s="150">
        <v>6</v>
      </c>
      <c r="AD13" s="157" t="str">
        <f t="shared" si="6"/>
        <v>냉)부세150-200A</v>
      </c>
      <c r="AE13" s="158">
        <f>IFERROR(VLOOKUP(AD13,'18'!$Y$8:$Z$69,2,0),0)</f>
        <v>44100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0.2857142857142857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108</v>
      </c>
      <c r="G14" s="12" t="s">
        <v>109</v>
      </c>
      <c r="H14" s="13">
        <v>33000</v>
      </c>
      <c r="I14" s="12">
        <v>1</v>
      </c>
      <c r="J14" s="3">
        <f t="shared" si="0"/>
        <v>33000</v>
      </c>
      <c r="K14" s="109">
        <v>45000</v>
      </c>
      <c r="L14" s="215">
        <f>IF(H14="","",H14/0.7)</f>
        <v>47142.857142857145</v>
      </c>
      <c r="M14" s="4"/>
      <c r="N14" s="150">
        <v>9</v>
      </c>
      <c r="O14" s="15" t="s">
        <v>83</v>
      </c>
      <c r="P14" s="16" t="s">
        <v>286</v>
      </c>
      <c r="Q14" s="17">
        <v>105000</v>
      </c>
      <c r="R14" s="12">
        <v>1.54</v>
      </c>
      <c r="S14" s="220">
        <f>Q14*R14</f>
        <v>161700</v>
      </c>
      <c r="T14" s="109">
        <v>150000</v>
      </c>
      <c r="U14" s="215">
        <f>IF(Q14="","",Q14/0.7)</f>
        <v>150000</v>
      </c>
      <c r="V14" s="127"/>
      <c r="W14" s="151"/>
      <c r="X14" s="152">
        <v>7</v>
      </c>
      <c r="Y14" s="152" t="str">
        <f t="shared" si="4"/>
        <v>냉)흰다리새우20-30</v>
      </c>
      <c r="Z14" s="155">
        <f t="shared" si="5"/>
        <v>395600</v>
      </c>
      <c r="AA14" s="152"/>
      <c r="AB14" s="153"/>
      <c r="AC14" s="150">
        <v>7</v>
      </c>
      <c r="AD14" s="157" t="str">
        <f t="shared" si="6"/>
        <v>냉)흰다리새우20-30</v>
      </c>
      <c r="AE14" s="158">
        <f>IFERROR(VLOOKUP(AD14,'18'!$Y$8:$Z$69,2,0),0)</f>
        <v>270480</v>
      </c>
      <c r="AF14" s="158">
        <f>IFERROR(VLOOKUP(AD14,$K$51:$L$85,2,0),0)</f>
        <v>184000</v>
      </c>
      <c r="AG14" s="159">
        <f>AE14+AF14-J12</f>
        <v>58880</v>
      </c>
      <c r="AH14" s="160">
        <f t="shared" si="7"/>
        <v>0.27272727272727271</v>
      </c>
      <c r="AI14" s="158">
        <f t="shared" si="8"/>
        <v>80960</v>
      </c>
      <c r="AJ14" s="161">
        <f>IFERROR(AG14/H12,0)</f>
        <v>0.32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990610</v>
      </c>
      <c r="D15" s="4"/>
      <c r="E15" s="150">
        <v>10</v>
      </c>
      <c r="F15" s="11" t="s">
        <v>115</v>
      </c>
      <c r="G15" s="106" t="s">
        <v>116</v>
      </c>
      <c r="H15" s="13">
        <v>86000</v>
      </c>
      <c r="I15" s="12">
        <v>2.2000000000000002</v>
      </c>
      <c r="J15" s="3">
        <f t="shared" si="0"/>
        <v>189200.00000000003</v>
      </c>
      <c r="K15" s="109">
        <v>120000</v>
      </c>
      <c r="L15" s="215">
        <f>IF(H15="","",H15/0.7)</f>
        <v>122857.14285714287</v>
      </c>
      <c r="M15" s="4"/>
      <c r="N15" s="150">
        <v>10</v>
      </c>
      <c r="O15" s="15" t="s">
        <v>209</v>
      </c>
      <c r="P15" s="16" t="s">
        <v>210</v>
      </c>
      <c r="Q15" s="17">
        <v>37000</v>
      </c>
      <c r="R15" s="16">
        <v>1</v>
      </c>
      <c r="S15" s="220">
        <f>Q15*R15</f>
        <v>37000</v>
      </c>
      <c r="T15" s="109">
        <v>45000</v>
      </c>
      <c r="U15" s="215">
        <f>IF(Q15="","",Q15/0.7)</f>
        <v>52857.142857142862</v>
      </c>
      <c r="V15" s="127"/>
      <c r="W15" s="151"/>
      <c r="X15" s="152">
        <v>8</v>
      </c>
      <c r="Y15" s="152" t="str">
        <f t="shared" si="4"/>
        <v>냉)꽁치</v>
      </c>
      <c r="Z15" s="155">
        <f t="shared" si="5"/>
        <v>118680</v>
      </c>
      <c r="AA15" s="152"/>
      <c r="AB15" s="153"/>
      <c r="AC15" s="150">
        <v>8</v>
      </c>
      <c r="AD15" s="157" t="str">
        <f t="shared" si="6"/>
        <v>냉)꽁치</v>
      </c>
      <c r="AE15" s="158">
        <f>IFERROR(VLOOKUP(AD15,'18'!$Y$8:$Z$69,2,0),0)</f>
        <v>74060</v>
      </c>
      <c r="AF15" s="158">
        <f>IFERROR(VLOOKUP(AD15,$K$51:$L$85,2,0),0)</f>
        <v>92000</v>
      </c>
      <c r="AG15" s="159">
        <f>AE15+AF15-J13</f>
        <v>47380</v>
      </c>
      <c r="AH15" s="160">
        <f t="shared" si="7"/>
        <v>0.29230769230769232</v>
      </c>
      <c r="AI15" s="158">
        <f t="shared" si="8"/>
        <v>66950</v>
      </c>
      <c r="AJ15" s="161">
        <f>IFERROR(AG15/H13,0)</f>
        <v>1.03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77</v>
      </c>
      <c r="G16" s="12" t="s">
        <v>231</v>
      </c>
      <c r="H16" s="13">
        <v>29500</v>
      </c>
      <c r="I16" s="12">
        <v>1.2</v>
      </c>
      <c r="J16" s="3">
        <f t="shared" si="0"/>
        <v>35400</v>
      </c>
      <c r="K16" s="109">
        <v>42000</v>
      </c>
      <c r="L16" s="215">
        <f>IF(H16="","",H16/0.7)</f>
        <v>42142.857142857145</v>
      </c>
      <c r="M16" s="4"/>
      <c r="N16" s="150">
        <v>11</v>
      </c>
      <c r="O16" s="15" t="s">
        <v>267</v>
      </c>
      <c r="P16" s="16"/>
      <c r="Q16" s="17">
        <v>68000</v>
      </c>
      <c r="R16" s="16">
        <v>2.9</v>
      </c>
      <c r="S16" s="220">
        <f>Q16*R16</f>
        <v>197200</v>
      </c>
      <c r="T16" s="109">
        <v>90000</v>
      </c>
      <c r="U16" s="215">
        <f>IF(Q16="","",Q16/0.7)</f>
        <v>97142.857142857145</v>
      </c>
      <c r="V16" s="127"/>
      <c r="W16" s="151"/>
      <c r="X16" s="152">
        <v>9</v>
      </c>
      <c r="Y16" s="152" t="str">
        <f t="shared" si="4"/>
        <v>냉)갈치200-300</v>
      </c>
      <c r="Z16" s="155">
        <f t="shared" si="5"/>
        <v>33000</v>
      </c>
      <c r="AA16" s="152"/>
      <c r="AB16" s="153"/>
      <c r="AC16" s="150">
        <v>9</v>
      </c>
      <c r="AD16" s="157" t="str">
        <f t="shared" si="6"/>
        <v>냉)갈치200-300</v>
      </c>
      <c r="AE16" s="158">
        <f>IFERROR(VLOOKUP(AD16,'18'!$Y$8:$Z$69,2,0),0)</f>
        <v>33000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0.26666666666666666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0.27327172413793105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1.87</v>
      </c>
      <c r="J17" s="3">
        <f t="shared" si="0"/>
        <v>127160</v>
      </c>
      <c r="K17" s="109">
        <v>95000</v>
      </c>
      <c r="L17" s="215">
        <f>IF(H17="","",H17/0.7)</f>
        <v>97142.857142857145</v>
      </c>
      <c r="M17" s="4"/>
      <c r="N17" s="150">
        <v>12</v>
      </c>
      <c r="O17" s="15" t="s">
        <v>158</v>
      </c>
      <c r="P17" s="16" t="s">
        <v>63</v>
      </c>
      <c r="Q17" s="17">
        <v>21000</v>
      </c>
      <c r="R17" s="16">
        <v>11</v>
      </c>
      <c r="S17" s="220">
        <f>Q17*R17</f>
        <v>231000</v>
      </c>
      <c r="T17" s="109">
        <v>30000</v>
      </c>
      <c r="U17" s="215">
        <f>IF(Q17="","",Q17/0.7)</f>
        <v>30000.000000000004</v>
      </c>
      <c r="V17" s="127"/>
      <c r="W17" s="151"/>
      <c r="X17" s="152">
        <v>10</v>
      </c>
      <c r="Y17" s="152" t="str">
        <f t="shared" si="4"/>
        <v>냉)임연수2L</v>
      </c>
      <c r="Z17" s="155">
        <f t="shared" si="5"/>
        <v>189200.00000000003</v>
      </c>
      <c r="AA17" s="152"/>
      <c r="AB17" s="153"/>
      <c r="AC17" s="150">
        <v>10</v>
      </c>
      <c r="AD17" s="157" t="str">
        <f t="shared" si="6"/>
        <v>냉)임연수2L</v>
      </c>
      <c r="AE17" s="158">
        <f>IFERROR(VLOOKUP(AD17,'18'!$Y$8:$Z$69,2,0),0)</f>
        <v>103200</v>
      </c>
      <c r="AF17" s="158">
        <f>IFERROR(VLOOKUP(AD17,$K$51:$L$85,2,0),0)</f>
        <v>172000</v>
      </c>
      <c r="AG17" s="159">
        <f>AE17+AF17-J15</f>
        <v>85999.999999999971</v>
      </c>
      <c r="AH17" s="160">
        <f t="shared" si="7"/>
        <v>0.28333333333333333</v>
      </c>
      <c r="AI17" s="158">
        <f t="shared" si="8"/>
        <v>119999.99999999996</v>
      </c>
      <c r="AJ17" s="161">
        <f>IFERROR(AG17/H15,0)</f>
        <v>0.99999999999999967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88</v>
      </c>
      <c r="G18" s="12" t="s">
        <v>290</v>
      </c>
      <c r="H18" s="13">
        <v>32000</v>
      </c>
      <c r="I18" s="12">
        <v>8.51</v>
      </c>
      <c r="J18" s="3">
        <f t="shared" si="0"/>
        <v>272320</v>
      </c>
      <c r="K18" s="109">
        <v>43000</v>
      </c>
      <c r="L18" s="215">
        <f>IF(H18="","",H18/0.7)</f>
        <v>45714.285714285717</v>
      </c>
      <c r="M18" s="4"/>
      <c r="N18" s="150">
        <v>13</v>
      </c>
      <c r="O18" s="15" t="s">
        <v>156</v>
      </c>
      <c r="P18" s="16" t="s">
        <v>67</v>
      </c>
      <c r="Q18" s="17">
        <v>15000</v>
      </c>
      <c r="R18" s="16">
        <v>6</v>
      </c>
      <c r="S18" s="220">
        <f>Q18*R18</f>
        <v>90000</v>
      </c>
      <c r="T18" s="109">
        <v>21000</v>
      </c>
      <c r="U18" s="215">
        <f>IF(Q18="","",Q18/0.7)</f>
        <v>21428.571428571431</v>
      </c>
      <c r="V18" s="127"/>
      <c r="W18" s="151"/>
      <c r="X18" s="152">
        <v>11</v>
      </c>
      <c r="Y18" s="152" t="str">
        <f t="shared" si="4"/>
        <v>냉)동태포15팩A</v>
      </c>
      <c r="Z18" s="155">
        <f t="shared" si="5"/>
        <v>35400</v>
      </c>
      <c r="AA18" s="152"/>
      <c r="AB18" s="153"/>
      <c r="AC18" s="150">
        <v>11</v>
      </c>
      <c r="AD18" s="157" t="str">
        <f t="shared" si="6"/>
        <v>냉)동태포15팩A</v>
      </c>
      <c r="AE18" s="158">
        <f>IFERROR(VLOOKUP(AD18,'18'!$Y$8:$Z$69,2,0),0)</f>
        <v>35400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0.29761904761904762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865610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 t="s">
        <v>261</v>
      </c>
      <c r="P19" s="16" t="s">
        <v>126</v>
      </c>
      <c r="Q19" s="17">
        <v>63000</v>
      </c>
      <c r="R19" s="16">
        <v>1.53</v>
      </c>
      <c r="S19" s="220">
        <f>Q19*R19</f>
        <v>96390</v>
      </c>
      <c r="T19" s="109">
        <v>90000</v>
      </c>
      <c r="U19" s="215">
        <f>IF(Q19="","",Q19/0.7)</f>
        <v>90000</v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127160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IFERROR(VLOOKUP(AD19,'18'!$Y$8:$Z$69,2,0),0)</f>
        <v>170000</v>
      </c>
      <c r="AF19" s="158">
        <f>IFERROR(VLOOKUP(AD19,$K$51:$L$85,2,0),0)</f>
        <v>0</v>
      </c>
      <c r="AG19" s="159">
        <f>AE19+AF19-J17</f>
        <v>42840</v>
      </c>
      <c r="AH19" s="160">
        <f t="shared" si="7"/>
        <v>0.28421052631578947</v>
      </c>
      <c r="AI19" s="158">
        <f t="shared" si="8"/>
        <v>59850</v>
      </c>
      <c r="AJ19" s="161">
        <f>IFERROR(AG19/H17,0)</f>
        <v>0.63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 t="s">
        <v>300</v>
      </c>
      <c r="P20" s="16" t="s">
        <v>310</v>
      </c>
      <c r="Q20" s="17">
        <v>69000</v>
      </c>
      <c r="R20" s="16">
        <v>1.9</v>
      </c>
      <c r="S20" s="220">
        <f>Q20*R20</f>
        <v>131100</v>
      </c>
      <c r="T20" s="109">
        <v>88000</v>
      </c>
      <c r="U20" s="215">
        <f>IF(Q20="","",Q20/0.7)</f>
        <v>98571.42857142858</v>
      </c>
      <c r="V20" s="127"/>
      <c r="W20" s="151"/>
      <c r="X20" s="152">
        <v>13</v>
      </c>
      <c r="Y20" s="152" t="str">
        <f t="shared" si="4"/>
        <v>냉)참조기40-42A</v>
      </c>
      <c r="Z20" s="155">
        <f t="shared" si="5"/>
        <v>272320</v>
      </c>
      <c r="AA20" s="152"/>
      <c r="AB20" s="153"/>
      <c r="AC20" s="150">
        <v>13</v>
      </c>
      <c r="AD20" s="157" t="str">
        <f t="shared" si="6"/>
        <v>냉)참조기40-42A</v>
      </c>
      <c r="AE20" s="158">
        <f>IFERROR(VLOOKUP(AD20,'18'!$Y$8:$Z$69,2,0),0)</f>
        <v>320000</v>
      </c>
      <c r="AF20" s="158">
        <f>IFERROR(VLOOKUP(AD20,$K$51:$L$85,2,0),0)</f>
        <v>0</v>
      </c>
      <c r="AG20" s="159">
        <f>AE20+AF20-J18</f>
        <v>47680</v>
      </c>
      <c r="AH20" s="160">
        <f t="shared" si="7"/>
        <v>0.2558139534883721</v>
      </c>
      <c r="AI20" s="158">
        <f t="shared" si="8"/>
        <v>64070</v>
      </c>
      <c r="AJ20" s="161">
        <f>IFERROR(AG20/H18,0)</f>
        <v>1.49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 t="s">
        <v>107</v>
      </c>
      <c r="P21" s="16"/>
      <c r="Q21" s="17">
        <v>52000</v>
      </c>
      <c r="R21" s="12">
        <v>2.34</v>
      </c>
      <c r="S21" s="220">
        <f>Q21*R21</f>
        <v>121679.99999999999</v>
      </c>
      <c r="T21" s="109">
        <v>70000</v>
      </c>
      <c r="U21" s="215">
        <f>IF(Q21="","",Q21/0.7)</f>
        <v>74285.71428571429</v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IFERROR(VLOOKUP(AD21,'18'!$Y$8:$Z$69,2,0),0)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1166000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 t="s">
        <v>62</v>
      </c>
      <c r="P22" s="16" t="s">
        <v>292</v>
      </c>
      <c r="Q22" s="17">
        <v>190000</v>
      </c>
      <c r="R22" s="12">
        <v>0.81</v>
      </c>
      <c r="S22" s="220">
        <f>Q22*R22</f>
        <v>153900</v>
      </c>
      <c r="T22" s="109">
        <v>263000</v>
      </c>
      <c r="U22" s="215">
        <f>IF(Q22="","",Q22/0.7)</f>
        <v>271428.57142857142</v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IFERROR(VLOOKUP(AD22,'18'!$Y$8:$Z$69,2,0),0)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2334000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 t="s">
        <v>90</v>
      </c>
      <c r="P23" s="16" t="s">
        <v>91</v>
      </c>
      <c r="Q23" s="17">
        <v>10500</v>
      </c>
      <c r="R23" s="12">
        <v>7</v>
      </c>
      <c r="S23" s="220">
        <f>Q23*R23</f>
        <v>73500</v>
      </c>
      <c r="T23" s="109">
        <v>15000</v>
      </c>
      <c r="U23" s="215">
        <f>IF(Q23="","",Q23/0.7)</f>
        <v>15000.000000000002</v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IFERROR(VLOOKUP(AD23,'18'!$Y$8:$Z$69,2,0),0)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IFERROR(VLOOKUP(AD24,'18'!$Y$8:$Z$69,2,0),0)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IFERROR(VLOOKUP(AD25,'18'!$Y$8:$Z$69,2,0),0)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IFERROR(VLOOKUP(AD26,'18'!$Y$8:$Z$69,2,0),0)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2</v>
      </c>
      <c r="S27" s="220">
        <f>Q27*R27</f>
        <v>33000</v>
      </c>
      <c r="T27" s="109">
        <v>20000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IFERROR(VLOOKUP(AD27,'18'!$Y$8:$Z$69,2,0),0)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IFERROR(VLOOKUP(AD28,'18'!$Y$8:$Z$69,2,0),0)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60000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0.8</v>
      </c>
      <c r="S29" s="220">
        <f>Q29*R29</f>
        <v>144000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IFERROR(VLOOKUP(AD29,'18'!$Y$8:$Z$69,2,0),0)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 t="s">
        <v>311</v>
      </c>
      <c r="C30" s="23">
        <v>20000</v>
      </c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3024710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IFERROR(VLOOKUP(AD30,'18'!$Y$8:$Z$69,2,0),0)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IFERROR(VLOOKUP(AD31,'18'!$Y$8:$Z$69,2,0),0)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IFERROR(VLOOKUP(AD32,'18'!$Y$8:$Z$69,2,0),0)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 t="s">
        <v>83</v>
      </c>
      <c r="G33" s="12" t="s">
        <v>228</v>
      </c>
      <c r="H33" s="13">
        <v>190000</v>
      </c>
      <c r="I33" s="28"/>
      <c r="J33" s="3">
        <f t="shared" si="0"/>
        <v>0</v>
      </c>
      <c r="K33" s="110">
        <v>240000</v>
      </c>
      <c r="L33" s="218">
        <f>IF(H33="","",H33/0.7)</f>
        <v>271428.57142857142</v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IFERROR(VLOOKUP(AD33,'18'!$Y$8:$Z$69,2,0),0)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2088090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163</v>
      </c>
      <c r="R34" s="324">
        <v>-15000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IFERROR(VLOOKUP(AD34,'18'!$Y$8:$Z$69,2,0),0)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162</v>
      </c>
      <c r="R35" s="298">
        <v>-30000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>제주갈치31-35미</v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>제주갈치31-35미</v>
      </c>
      <c r="AE35" s="158">
        <f>IFERROR(VLOOKUP(AD35,'18'!$Y$8:$Z$69,2,0),0)</f>
        <v>47500</v>
      </c>
      <c r="AF35" s="158">
        <f>IFERROR(VLOOKUP(AD35,$K$51:$L$85,2,0),0)</f>
        <v>0</v>
      </c>
      <c r="AG35" s="159">
        <f>AE35+AF35-J33</f>
        <v>47500</v>
      </c>
      <c r="AH35" s="160">
        <f t="shared" si="7"/>
        <v>0.20833333333333334</v>
      </c>
      <c r="AI35" s="158">
        <f t="shared" si="8"/>
        <v>60000</v>
      </c>
      <c r="AJ35" s="161">
        <f>IFERROR(AG35/H33,0)</f>
        <v>0.25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125000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104</v>
      </c>
      <c r="P36" s="29" t="s">
        <v>229</v>
      </c>
      <c r="Q36" s="29" t="s">
        <v>163</v>
      </c>
      <c r="R36" s="298">
        <v>-8000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전복8미</v>
      </c>
      <c r="Z36" s="155">
        <f>S6</f>
        <v>258300</v>
      </c>
      <c r="AA36" s="152"/>
      <c r="AB36" s="153"/>
      <c r="AC36" s="308" t="s">
        <v>33</v>
      </c>
      <c r="AD36" s="309"/>
      <c r="AE36" s="179">
        <f>SUM(AE8:AE35)</f>
        <v>2070900</v>
      </c>
      <c r="AF36" s="179">
        <f>SUM(AF8:AF35)</f>
        <v>642000</v>
      </c>
      <c r="AG36" s="179">
        <f>SUM(AG8:AG35)</f>
        <v>624810</v>
      </c>
      <c r="AH36" s="180"/>
      <c r="AI36" s="179">
        <f>SUM(AI8:AI35)</f>
        <v>850400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110</v>
      </c>
      <c r="G37" s="75" t="s">
        <v>272</v>
      </c>
      <c r="H37" s="76">
        <v>82000</v>
      </c>
      <c r="I37" s="296">
        <v>110000</v>
      </c>
      <c r="J37" s="297"/>
      <c r="K37" s="4"/>
      <c r="L37" s="4"/>
      <c r="M37" s="4"/>
      <c r="N37" s="184">
        <v>4</v>
      </c>
      <c r="O37" s="16" t="s">
        <v>110</v>
      </c>
      <c r="P37" s="16" t="s">
        <v>272</v>
      </c>
      <c r="Q37" s="16" t="s">
        <v>163</v>
      </c>
      <c r="R37" s="298">
        <v>-20000</v>
      </c>
      <c r="S37" s="299"/>
      <c r="T37" s="46"/>
      <c r="U37" s="111"/>
      <c r="V37" s="127"/>
      <c r="W37" s="151"/>
      <c r="X37" s="152">
        <v>2</v>
      </c>
      <c r="Y37" s="152" t="str">
        <f t="shared" si="10"/>
        <v>전복15미</v>
      </c>
      <c r="Z37" s="155">
        <f t="shared" ref="Z37:Z59" si="11">S7</f>
        <v>360000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102</v>
      </c>
      <c r="G38" s="12" t="s">
        <v>155</v>
      </c>
      <c r="H38" s="13">
        <v>58000</v>
      </c>
      <c r="I38" s="270">
        <v>82000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꽃게사게</v>
      </c>
      <c r="Z38" s="155">
        <f t="shared" si="11"/>
        <v>172500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104</v>
      </c>
      <c r="G39" s="12" t="s">
        <v>229</v>
      </c>
      <c r="H39" s="13">
        <v>36000</v>
      </c>
      <c r="I39" s="270">
        <v>45000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아귀</v>
      </c>
      <c r="Z39" s="155">
        <f t="shared" si="11"/>
        <v>33000</v>
      </c>
      <c r="AA39" s="152"/>
      <c r="AB39" s="153"/>
      <c r="AC39" s="156">
        <v>1</v>
      </c>
      <c r="AD39" s="157" t="str">
        <f t="shared" ref="AD39:AD62" si="12">O6&amp;P6</f>
        <v>전복8미</v>
      </c>
      <c r="AE39" s="158">
        <f>IFERROR(VLOOKUP(AD39,'18'!$Y$8:$Z$69,2,0),0)</f>
        <v>346500</v>
      </c>
      <c r="AF39" s="158">
        <f>IFERROR(VLOOKUP(AD39,$K$51:$L$85,2,0),0)</f>
        <v>0</v>
      </c>
      <c r="AG39" s="159">
        <f>AE39+AF39-S6</f>
        <v>88200</v>
      </c>
      <c r="AH39" s="160">
        <f>IFERROR((T6-Q6)/T6,0)</f>
        <v>0.3</v>
      </c>
      <c r="AI39" s="158">
        <f>IFERROR(AG39/(1-AH39),0)</f>
        <v>126000.00000000001</v>
      </c>
      <c r="AJ39" s="161">
        <f>IFERROR(AG39/Q6,0)</f>
        <v>0.42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117</v>
      </c>
      <c r="G40" s="12"/>
      <c r="H40" s="13">
        <v>21000</v>
      </c>
      <c r="I40" s="270">
        <v>30000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낙지10미</v>
      </c>
      <c r="Z40" s="155">
        <f t="shared" si="11"/>
        <v>92000</v>
      </c>
      <c r="AA40" s="152"/>
      <c r="AB40" s="153"/>
      <c r="AC40" s="150">
        <v>2</v>
      </c>
      <c r="AD40" s="157" t="str">
        <f t="shared" si="12"/>
        <v>전복15미</v>
      </c>
      <c r="AE40" s="158">
        <f>IFERROR(VLOOKUP(AD40,'18'!$Y$8:$Z$69,2,0),0)</f>
        <v>0</v>
      </c>
      <c r="AF40" s="158">
        <f>IFERROR(VLOOKUP(AD40,$K$51:$L$85,2,0),0)</f>
        <v>360000</v>
      </c>
      <c r="AG40" s="159">
        <f>AE40+AF40-S7</f>
        <v>0</v>
      </c>
      <c r="AH40" s="160">
        <f t="shared" ref="AH40:AH62" si="13">IFERROR((T7-Q7)/T7,0)</f>
        <v>0.28000000000000003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180</v>
      </c>
      <c r="G41" s="12" t="s">
        <v>200</v>
      </c>
      <c r="H41" s="13">
        <v>40000</v>
      </c>
      <c r="I41" s="270">
        <v>57000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전복20미</v>
      </c>
      <c r="Z41" s="155">
        <f t="shared" si="11"/>
        <v>72000</v>
      </c>
      <c r="AA41" s="152"/>
      <c r="AB41" s="153"/>
      <c r="AC41" s="150">
        <v>3</v>
      </c>
      <c r="AD41" s="157" t="str">
        <f t="shared" si="12"/>
        <v>꽃게사게</v>
      </c>
      <c r="AE41" s="158">
        <f>IFERROR(VLOOKUP(AD41,'18'!$Y$8:$Z$69,2,0),0)</f>
        <v>172500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0.28125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300</v>
      </c>
      <c r="G42" s="12" t="s">
        <v>282</v>
      </c>
      <c r="H42" s="13">
        <v>62000</v>
      </c>
      <c r="I42" s="270">
        <v>88000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대구3미A</v>
      </c>
      <c r="Z42" s="155">
        <f t="shared" si="11"/>
        <v>23940</v>
      </c>
      <c r="AA42" s="152"/>
      <c r="AB42" s="153"/>
      <c r="AC42" s="150">
        <v>4</v>
      </c>
      <c r="AD42" s="157" t="str">
        <f t="shared" si="12"/>
        <v>아귀</v>
      </c>
      <c r="AE42" s="158">
        <f>IFERROR(VLOOKUP(AD42,'18'!$Y$8:$Z$69,2,0),0)</f>
        <v>38500</v>
      </c>
      <c r="AF42" s="158">
        <f>IFERROR(VLOOKUP(AD42,$K$51:$L$85,2,0),0)</f>
        <v>0</v>
      </c>
      <c r="AG42" s="159">
        <f>AE42+AF42-S9</f>
        <v>5500</v>
      </c>
      <c r="AH42" s="160">
        <f t="shared" si="13"/>
        <v>0.29577464788732394</v>
      </c>
      <c r="AI42" s="158">
        <f t="shared" si="14"/>
        <v>7810.0000000000009</v>
      </c>
      <c r="AJ42" s="161">
        <f>IFERROR(AG42/Q9,0)</f>
        <v>0.11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216</v>
      </c>
      <c r="G43" s="12" t="s">
        <v>217</v>
      </c>
      <c r="H43" s="13">
        <v>63000</v>
      </c>
      <c r="I43" s="270">
        <v>1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고등어28미A</v>
      </c>
      <c r="Z43" s="155">
        <f t="shared" si="11"/>
        <v>128499.99999999999</v>
      </c>
      <c r="AA43" s="152"/>
      <c r="AB43" s="153"/>
      <c r="AC43" s="150">
        <v>5</v>
      </c>
      <c r="AD43" s="157" t="str">
        <f t="shared" si="12"/>
        <v>낙지10미</v>
      </c>
      <c r="AE43" s="158">
        <f>IFERROR(VLOOKUP(AD43,'18'!$Y$8:$Z$69,2,0),0)</f>
        <v>0</v>
      </c>
      <c r="AF43" s="158">
        <f>IFERROR(VLOOKUP(AD43,$K$51:$L$85,2,0),0)</f>
        <v>230000</v>
      </c>
      <c r="AG43" s="159">
        <f>AE43+AF43-S10</f>
        <v>138000</v>
      </c>
      <c r="AH43" s="160">
        <f t="shared" si="13"/>
        <v>0.28125</v>
      </c>
      <c r="AI43" s="158">
        <f t="shared" si="14"/>
        <v>192000</v>
      </c>
      <c r="AJ43" s="161">
        <f>IFERROR(AG43/Q10,0)</f>
        <v>6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 t="s">
        <v>90</v>
      </c>
      <c r="G44" s="12" t="s">
        <v>185</v>
      </c>
      <c r="H44" s="13">
        <v>9500</v>
      </c>
      <c r="I44" s="270">
        <v>14000</v>
      </c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제주갈치36-40미</v>
      </c>
      <c r="Z44" s="155">
        <f t="shared" si="11"/>
        <v>161700</v>
      </c>
      <c r="AA44" s="152"/>
      <c r="AB44" s="153"/>
      <c r="AC44" s="150">
        <v>6</v>
      </c>
      <c r="AD44" s="157" t="str">
        <f t="shared" si="12"/>
        <v>전복20미</v>
      </c>
      <c r="AE44" s="158">
        <f>IFERROR(VLOOKUP(AD44,'18'!$Y$8:$Z$69,2,0),0)</f>
        <v>89600.000000000015</v>
      </c>
      <c r="AF44" s="158">
        <f>IFERROR(VLOOKUP(AD44,$K$51:$L$85,2,0),0)</f>
        <v>0</v>
      </c>
      <c r="AG44" s="159">
        <f>AE44+AF44-S11</f>
        <v>17600.000000000015</v>
      </c>
      <c r="AH44" s="160">
        <f t="shared" si="13"/>
        <v>0.27272727272727271</v>
      </c>
      <c r="AI44" s="158">
        <f t="shared" si="14"/>
        <v>24200.000000000018</v>
      </c>
      <c r="AJ44" s="161">
        <f>IFERROR(AG44/Q11,0)</f>
        <v>0.1100000000000001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 t="s">
        <v>180</v>
      </c>
      <c r="G45" s="77" t="s">
        <v>301</v>
      </c>
      <c r="H45" s="78">
        <v>38000</v>
      </c>
      <c r="I45" s="270">
        <v>54000</v>
      </c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가자미적가자미</v>
      </c>
      <c r="Z45" s="155">
        <f t="shared" si="11"/>
        <v>37000</v>
      </c>
      <c r="AA45" s="152"/>
      <c r="AB45" s="153"/>
      <c r="AC45" s="150">
        <v>7</v>
      </c>
      <c r="AD45" s="157" t="str">
        <f t="shared" si="12"/>
        <v>대구3미A</v>
      </c>
      <c r="AE45" s="158">
        <f>IFERROR(VLOOKUP(AD45,'18'!$Y$8:$Z$69,2,0),0)</f>
        <v>0</v>
      </c>
      <c r="AF45" s="158">
        <f>IFERROR(VLOOKUP(AD45,$K$51:$L$85,2,0),0)</f>
        <v>54000</v>
      </c>
      <c r="AG45" s="159">
        <f>AE45+AF45-S12</f>
        <v>30060</v>
      </c>
      <c r="AH45" s="160">
        <f t="shared" si="13"/>
        <v>0.28000000000000003</v>
      </c>
      <c r="AI45" s="158">
        <f t="shared" si="14"/>
        <v>41750</v>
      </c>
      <c r="AJ45" s="161">
        <f>IFERROR(AG45/Q12,0)</f>
        <v>1.67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 t="s">
        <v>158</v>
      </c>
      <c r="G46" s="28" t="s">
        <v>291</v>
      </c>
      <c r="H46" s="79">
        <v>24500</v>
      </c>
      <c r="I46" s="278">
        <v>35000</v>
      </c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전갱이</v>
      </c>
      <c r="Z46" s="155">
        <f t="shared" si="11"/>
        <v>197200</v>
      </c>
      <c r="AA46" s="152"/>
      <c r="AB46" s="153"/>
      <c r="AC46" s="150">
        <v>8</v>
      </c>
      <c r="AD46" s="157" t="str">
        <f t="shared" si="12"/>
        <v>고등어28미A</v>
      </c>
      <c r="AE46" s="158">
        <f>IFERROR(VLOOKUP(AD46,'18'!$Y$8:$Z$69,2,0),0)</f>
        <v>0</v>
      </c>
      <c r="AF46" s="158">
        <f>IFERROR(VLOOKUP(AD46,$K$51:$L$85,2,0),0)</f>
        <v>150000</v>
      </c>
      <c r="AG46" s="159">
        <f>AE46+AF46-S13</f>
        <v>21500.000000000015</v>
      </c>
      <c r="AH46" s="160">
        <f t="shared" si="13"/>
        <v>0.27536231884057971</v>
      </c>
      <c r="AI46" s="158">
        <f t="shared" si="14"/>
        <v>29670.000000000022</v>
      </c>
      <c r="AJ46" s="161">
        <f>IFERROR(AG46/Q13,0)</f>
        <v>0.43000000000000027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쭈꾸미10미</v>
      </c>
      <c r="Z47" s="155">
        <f t="shared" si="11"/>
        <v>231000</v>
      </c>
      <c r="AA47" s="152"/>
      <c r="AB47" s="153"/>
      <c r="AC47" s="150">
        <v>9</v>
      </c>
      <c r="AD47" s="157" t="str">
        <f t="shared" si="12"/>
        <v>제주갈치36-40미</v>
      </c>
      <c r="AE47" s="158">
        <f>IFERROR(VLOOKUP(AD47,'18'!$Y$8:$Z$69,2,0),0)</f>
        <v>295050</v>
      </c>
      <c r="AF47" s="158">
        <f>IFERROR(VLOOKUP(AD47,$K$51:$L$85,2,0),0)</f>
        <v>0</v>
      </c>
      <c r="AG47" s="159">
        <f>AE47+AF47-S14</f>
        <v>133350</v>
      </c>
      <c r="AH47" s="160">
        <f t="shared" si="13"/>
        <v>0.3</v>
      </c>
      <c r="AI47" s="158">
        <f t="shared" si="14"/>
        <v>190500</v>
      </c>
      <c r="AJ47" s="161">
        <f>IFERROR(AG47/Q14,0)</f>
        <v>1.27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간재미20미</v>
      </c>
      <c r="Z48" s="155">
        <f t="shared" si="11"/>
        <v>90000</v>
      </c>
      <c r="AA48" s="152"/>
      <c r="AB48" s="153"/>
      <c r="AC48" s="150">
        <v>10</v>
      </c>
      <c r="AD48" s="157" t="str">
        <f t="shared" si="12"/>
        <v>가자미적가자미</v>
      </c>
      <c r="AE48" s="158">
        <f>IFERROR(VLOOKUP(AD48,'18'!$Y$8:$Z$69,2,0),0)</f>
        <v>66600</v>
      </c>
      <c r="AF48" s="158">
        <f>IFERROR(VLOOKUP(AD48,$K$51:$L$85,2,0),0)</f>
        <v>0</v>
      </c>
      <c r="AG48" s="159">
        <f>AE48+AF48-S15</f>
        <v>29600</v>
      </c>
      <c r="AH48" s="160">
        <f t="shared" si="13"/>
        <v>0.17777777777777778</v>
      </c>
      <c r="AI48" s="158">
        <f t="shared" si="14"/>
        <v>36000</v>
      </c>
      <c r="AJ48" s="161">
        <f>IFERROR(AG48/Q15,0)</f>
        <v>0.8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>냉)삼치15미</v>
      </c>
      <c r="Z49" s="155">
        <f t="shared" si="11"/>
        <v>96390</v>
      </c>
      <c r="AA49" s="152"/>
      <c r="AB49" s="153"/>
      <c r="AC49" s="150">
        <v>11</v>
      </c>
      <c r="AD49" s="157" t="str">
        <f t="shared" si="12"/>
        <v>전갱이</v>
      </c>
      <c r="AE49" s="158">
        <f>IFERROR(VLOOKUP(AD49,'18'!$Y$8:$Z$69,2,0),0)</f>
        <v>244800</v>
      </c>
      <c r="AF49" s="158">
        <f>IFERROR(VLOOKUP(AD49,$K$51:$L$85,2,0),0)</f>
        <v>0</v>
      </c>
      <c r="AG49" s="159">
        <f>AE49+AF49-S16</f>
        <v>47600</v>
      </c>
      <c r="AH49" s="160">
        <f t="shared" si="13"/>
        <v>0.24444444444444444</v>
      </c>
      <c r="AI49" s="158">
        <f t="shared" si="14"/>
        <v>63000</v>
      </c>
      <c r="AJ49" s="161">
        <f>IFERROR(AG49/Q16,0)</f>
        <v>0.7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>갑오징어8미A</v>
      </c>
      <c r="Z50" s="155">
        <f t="shared" si="11"/>
        <v>131100</v>
      </c>
      <c r="AA50" s="152"/>
      <c r="AB50" s="153"/>
      <c r="AC50" s="150">
        <v>12</v>
      </c>
      <c r="AD50" s="157" t="str">
        <f t="shared" si="12"/>
        <v>쭈꾸미10미</v>
      </c>
      <c r="AE50" s="158">
        <f>IFERROR(VLOOKUP(AD50,'18'!$Y$8:$Z$69,2,0),0)</f>
        <v>0</v>
      </c>
      <c r="AF50" s="158">
        <f>IFERROR(VLOOKUP(AD50,$K$51:$L$85,2,0),0)</f>
        <v>231000</v>
      </c>
      <c r="AG50" s="159">
        <f>AE50+AF50-S17</f>
        <v>0</v>
      </c>
      <c r="AH50" s="160">
        <f t="shared" si="13"/>
        <v>0.3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306</v>
      </c>
      <c r="G51" s="242">
        <v>1</v>
      </c>
      <c r="H51" s="243">
        <v>194000</v>
      </c>
      <c r="I51" s="292">
        <v>194000</v>
      </c>
      <c r="J51" s="293"/>
      <c r="K51" s="235" t="str">
        <f>SUBSTITUTE(SUBSTITUTE(SUBSTITUTE(F51,"[",""),"]","")," ","")</f>
        <v>냉)포크오징어M2</v>
      </c>
      <c r="L51" s="246">
        <f>I51</f>
        <v>194000</v>
      </c>
      <c r="V51" s="4"/>
      <c r="W51" s="151"/>
      <c r="X51" s="152">
        <v>16</v>
      </c>
      <c r="Y51" s="152" t="str">
        <f>O21&amp;P21</f>
        <v>생합</v>
      </c>
      <c r="Z51" s="155">
        <f t="shared" si="11"/>
        <v>121679.99999999999</v>
      </c>
      <c r="AA51" s="152"/>
      <c r="AB51" s="153"/>
      <c r="AC51" s="150">
        <v>13</v>
      </c>
      <c r="AD51" s="157" t="str">
        <f t="shared" si="12"/>
        <v>간재미20미</v>
      </c>
      <c r="AE51" s="158">
        <f>IFERROR(VLOOKUP(AD51,'18'!$Y$8:$Z$69,2,0),0)</f>
        <v>120000</v>
      </c>
      <c r="AF51" s="158">
        <f>IFERROR(VLOOKUP(AD51,$K$51:$L$85,2,0),0)</f>
        <v>0</v>
      </c>
      <c r="AG51" s="159">
        <f>AE51+AF51-S18</f>
        <v>30000</v>
      </c>
      <c r="AH51" s="160">
        <f t="shared" si="13"/>
        <v>0.2857142857142857</v>
      </c>
      <c r="AI51" s="158">
        <f t="shared" si="14"/>
        <v>42000</v>
      </c>
      <c r="AJ51" s="161">
        <f>IFERROR(AG51/Q18,0)</f>
        <v>2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187</v>
      </c>
      <c r="G52" s="244">
        <v>1</v>
      </c>
      <c r="H52" s="243">
        <v>184000</v>
      </c>
      <c r="I52" s="294">
        <v>184000</v>
      </c>
      <c r="J52" s="295"/>
      <c r="K52" s="236" t="str">
        <f t="shared" ref="K52:K85" si="17">SUBSTITUTE(SUBSTITUTE(SUBSTITUTE(F52,"[",""),"]","")," ","")</f>
        <v>냉)흰다리새우20-30</v>
      </c>
      <c r="L52" s="247">
        <f>I52</f>
        <v>184000</v>
      </c>
      <c r="V52" s="4"/>
      <c r="W52" s="151"/>
      <c r="X52" s="152">
        <v>17</v>
      </c>
      <c r="Y52" s="152" t="str">
        <f>O22&amp;P22</f>
        <v>전복11미</v>
      </c>
      <c r="Z52" s="155">
        <f t="shared" si="11"/>
        <v>153900</v>
      </c>
      <c r="AA52" s="152"/>
      <c r="AB52" s="153"/>
      <c r="AC52" s="150">
        <v>14</v>
      </c>
      <c r="AD52" s="157" t="str">
        <f t="shared" si="12"/>
        <v>냉)삼치15미</v>
      </c>
      <c r="AE52" s="158">
        <f>IFERROR(VLOOKUP(AD52,'18'!$Y$8:$Z$69,2,0),0)</f>
        <v>75600</v>
      </c>
      <c r="AF52" s="158">
        <f>IFERROR(VLOOKUP(AD52,$K$51:$L$85,2,0),0)</f>
        <v>63000</v>
      </c>
      <c r="AG52" s="159">
        <f>AE52+AF52-S19</f>
        <v>42210</v>
      </c>
      <c r="AH52" s="160">
        <f t="shared" si="13"/>
        <v>0.3</v>
      </c>
      <c r="AI52" s="158">
        <f t="shared" si="14"/>
        <v>60300.000000000007</v>
      </c>
      <c r="AJ52" s="161">
        <f>IFERROR(AG52/Q19,0)</f>
        <v>0.67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176</v>
      </c>
      <c r="G53" s="244">
        <v>2</v>
      </c>
      <c r="H53" s="243">
        <v>86000</v>
      </c>
      <c r="I53" s="294">
        <v>172000</v>
      </c>
      <c r="J53" s="295"/>
      <c r="K53" s="236" t="str">
        <f t="shared" si="17"/>
        <v>냉)임연수2L</v>
      </c>
      <c r="L53" s="247">
        <f t="shared" ref="L53:L85" si="18">I53</f>
        <v>172000</v>
      </c>
      <c r="V53" s="4"/>
      <c r="W53" s="151"/>
      <c r="X53" s="152">
        <v>18</v>
      </c>
      <c r="Y53" s="152" t="str">
        <f>O23&amp;P23</f>
        <v>꽃게사게A</v>
      </c>
      <c r="Z53" s="155">
        <f t="shared" si="11"/>
        <v>73500</v>
      </c>
      <c r="AA53" s="152"/>
      <c r="AB53" s="153"/>
      <c r="AC53" s="150">
        <v>15</v>
      </c>
      <c r="AD53" s="157" t="str">
        <f t="shared" si="12"/>
        <v>갑오징어8미A</v>
      </c>
      <c r="AE53" s="158">
        <f>IFERROR(VLOOKUP(AD53,'18'!$Y$8:$Z$69,2,0),0)</f>
        <v>0</v>
      </c>
      <c r="AF53" s="158">
        <f>IFERROR(VLOOKUP(AD53,$K$51:$L$85,2,0),0)</f>
        <v>207000</v>
      </c>
      <c r="AG53" s="159">
        <f>AE53+AF53-S20</f>
        <v>75900</v>
      </c>
      <c r="AH53" s="160">
        <f t="shared" si="13"/>
        <v>0.21590909090909091</v>
      </c>
      <c r="AI53" s="158">
        <f t="shared" si="14"/>
        <v>96800</v>
      </c>
      <c r="AJ53" s="161">
        <f>IFERROR(AG53/Q20,0)</f>
        <v>1.1000000000000001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103</v>
      </c>
      <c r="G54" s="244">
        <v>2</v>
      </c>
      <c r="H54" s="243">
        <v>46000</v>
      </c>
      <c r="I54" s="294">
        <v>92000</v>
      </c>
      <c r="J54" s="295"/>
      <c r="K54" s="236" t="str">
        <f t="shared" si="17"/>
        <v>냉)꽁치</v>
      </c>
      <c r="L54" s="247">
        <f t="shared" si="18"/>
        <v>92000</v>
      </c>
      <c r="V54" s="4"/>
      <c r="W54" s="151"/>
      <c r="X54" s="152">
        <v>19</v>
      </c>
      <c r="Y54" s="152" t="str">
        <f>O24&amp;P24</f>
        <v/>
      </c>
      <c r="Z54" s="155">
        <f t="shared" si="11"/>
        <v>0</v>
      </c>
      <c r="AA54" s="152"/>
      <c r="AB54" s="153"/>
      <c r="AC54" s="150">
        <v>16</v>
      </c>
      <c r="AD54" s="157" t="str">
        <f>O21&amp;P21</f>
        <v>생합</v>
      </c>
      <c r="AE54" s="158">
        <f>IFERROR(VLOOKUP(AD54,'18'!$Y$8:$Z$69,2,0),0)</f>
        <v>169000</v>
      </c>
      <c r="AF54" s="158">
        <f>IFERROR(VLOOKUP(AD54,$K$51:$L$85,2,0),0)</f>
        <v>0</v>
      </c>
      <c r="AG54" s="159">
        <f>AE54+AF54-S21</f>
        <v>47320.000000000015</v>
      </c>
      <c r="AH54" s="160">
        <f>IFERROR((T21-Q21)/T21,0)</f>
        <v>0.25714285714285712</v>
      </c>
      <c r="AI54" s="158">
        <f t="shared" si="14"/>
        <v>63700.000000000015</v>
      </c>
      <c r="AJ54" s="161">
        <f>IFERROR(AG54/Q21,0)</f>
        <v>0.91000000000000025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312</v>
      </c>
      <c r="G55" s="244">
        <v>3</v>
      </c>
      <c r="H55" s="243">
        <v>50000</v>
      </c>
      <c r="I55" s="294">
        <v>150000</v>
      </c>
      <c r="J55" s="295"/>
      <c r="K55" s="236" t="str">
        <f t="shared" si="17"/>
        <v>고등어28미A</v>
      </c>
      <c r="L55" s="247">
        <f t="shared" si="18"/>
        <v>150000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>O22&amp;P22</f>
        <v>전복11미</v>
      </c>
      <c r="AE55" s="158">
        <f>IFERROR(VLOOKUP(AD55,'18'!$Y$8:$Z$69,2,0),0)</f>
        <v>271700</v>
      </c>
      <c r="AF55" s="158">
        <f>IFERROR(VLOOKUP(AD55,$K$51:$L$85,2,0),0)</f>
        <v>0</v>
      </c>
      <c r="AG55" s="159">
        <f>AE55+AF55-S22</f>
        <v>117800</v>
      </c>
      <c r="AH55" s="160">
        <f>IFERROR((T22-Q22)/T22,0)</f>
        <v>0.27756653992395436</v>
      </c>
      <c r="AI55" s="158">
        <f t="shared" si="14"/>
        <v>163060</v>
      </c>
      <c r="AJ55" s="161">
        <f>IFERROR(AG55/Q22,0)</f>
        <v>0.62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313</v>
      </c>
      <c r="G56" s="244">
        <v>3</v>
      </c>
      <c r="H56" s="243">
        <v>18000</v>
      </c>
      <c r="I56" s="294">
        <v>54000</v>
      </c>
      <c r="J56" s="295"/>
      <c r="K56" s="236" t="str">
        <f t="shared" si="17"/>
        <v>대구3미A</v>
      </c>
      <c r="L56" s="247">
        <f t="shared" si="18"/>
        <v>54000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>O23&amp;P23</f>
        <v>꽃게사게A</v>
      </c>
      <c r="AE56" s="158">
        <f>IFERROR(VLOOKUP(AD56,'18'!$Y$8:$Z$69,2,0),0)</f>
        <v>147000</v>
      </c>
      <c r="AF56" s="158">
        <f>IFERROR(VLOOKUP(AD56,$K$51:$L$85,2,0),0)</f>
        <v>0</v>
      </c>
      <c r="AG56" s="159">
        <f>AE56+AF56-S23</f>
        <v>73500</v>
      </c>
      <c r="AH56" s="160">
        <f>IFERROR((T23-Q23)/T23,0)</f>
        <v>0.3</v>
      </c>
      <c r="AI56" s="158">
        <f t="shared" si="14"/>
        <v>105000</v>
      </c>
      <c r="AJ56" s="161">
        <f>IFERROR(AG56/Q23,0)</f>
        <v>7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314</v>
      </c>
      <c r="G57" s="244">
        <v>3</v>
      </c>
      <c r="H57" s="243">
        <v>69000</v>
      </c>
      <c r="I57" s="294">
        <v>207000</v>
      </c>
      <c r="J57" s="295"/>
      <c r="K57" s="236" t="str">
        <f t="shared" si="17"/>
        <v>갑오징어8미A</v>
      </c>
      <c r="L57" s="247">
        <f t="shared" si="18"/>
        <v>207000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33000</v>
      </c>
      <c r="AA57" s="152"/>
      <c r="AB57" s="153"/>
      <c r="AC57" s="150">
        <v>19</v>
      </c>
      <c r="AD57" s="157" t="str">
        <f>O24&amp;P24</f>
        <v/>
      </c>
      <c r="AE57" s="158">
        <f>IFERROR(VLOOKUP(AD57,'18'!$Y$8:$Z$69,2,0),0)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>IFERROR((T24-Q24)/T24,0)</f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263</v>
      </c>
      <c r="G58" s="244">
        <v>1</v>
      </c>
      <c r="H58" s="243">
        <v>63000</v>
      </c>
      <c r="I58" s="294">
        <v>63000</v>
      </c>
      <c r="J58" s="295"/>
      <c r="K58" s="236" t="str">
        <f t="shared" si="17"/>
        <v>냉)삼치15미</v>
      </c>
      <c r="L58" s="247">
        <f t="shared" si="18"/>
        <v>63000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IFERROR(VLOOKUP(AD58,'18'!$Y$8:$Z$69,2,0),0)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270</v>
      </c>
      <c r="G59" s="231">
        <v>10</v>
      </c>
      <c r="H59" s="250">
        <v>23000</v>
      </c>
      <c r="I59" s="265">
        <v>230000</v>
      </c>
      <c r="J59" s="260"/>
      <c r="K59" s="236" t="str">
        <f t="shared" si="17"/>
        <v>낙지10미</v>
      </c>
      <c r="L59" s="247">
        <f t="shared" si="18"/>
        <v>230000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144000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IFERROR(VLOOKUP(AD59,'18'!$Y$8:$Z$69,2,0),0)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170</v>
      </c>
      <c r="G60" s="231">
        <v>11</v>
      </c>
      <c r="H60" s="250">
        <v>21000</v>
      </c>
      <c r="I60" s="265">
        <v>231000</v>
      </c>
      <c r="J60" s="260"/>
      <c r="K60" s="236" t="str">
        <f t="shared" si="17"/>
        <v>쭈꾸미10미</v>
      </c>
      <c r="L60" s="247">
        <f t="shared" si="18"/>
        <v>231000</v>
      </c>
      <c r="V60" s="4"/>
      <c r="W60" s="151"/>
      <c r="X60" s="152">
        <v>1</v>
      </c>
      <c r="Y60" s="152" t="str">
        <f t="shared" ref="Y60:Y69" si="19">F37&amp;G37</f>
        <v>참소라대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IFERROR(VLOOKUP(AD60,'18'!$Y$8:$Z$69,2,0),0)</f>
        <v>33000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0.17499999999999999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192</v>
      </c>
      <c r="G61" s="231">
        <v>39</v>
      </c>
      <c r="H61" s="250">
        <v>9500</v>
      </c>
      <c r="I61" s="265">
        <v>370500</v>
      </c>
      <c r="J61" s="260"/>
      <c r="K61" s="236" t="str">
        <f t="shared" si="17"/>
        <v>꽃게사게B</v>
      </c>
      <c r="L61" s="247">
        <f t="shared" si="18"/>
        <v>370500</v>
      </c>
      <c r="V61" s="4"/>
      <c r="W61" s="151"/>
      <c r="X61" s="152">
        <v>2</v>
      </c>
      <c r="Y61" s="152" t="str">
        <f t="shared" si="19"/>
        <v>고등어28미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IFERROR(VLOOKUP(AD61,'18'!$Y$8:$Z$69,2,0),0)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264</v>
      </c>
      <c r="G62" s="231">
        <v>20</v>
      </c>
      <c r="H62" s="250">
        <v>18000</v>
      </c>
      <c r="I62" s="265">
        <v>360000</v>
      </c>
      <c r="J62" s="260"/>
      <c r="K62" s="236" t="str">
        <f t="shared" si="17"/>
        <v>전복15미</v>
      </c>
      <c r="L62" s="247">
        <f t="shared" si="18"/>
        <v>360000</v>
      </c>
      <c r="V62" s="4"/>
      <c r="W62" s="151"/>
      <c r="X62" s="152">
        <v>3</v>
      </c>
      <c r="Y62" s="152" t="str">
        <f t="shared" si="19"/>
        <v>대구3미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IFERROR(VLOOKUP(AD62,'18'!$Y$8:$Z$69,2,0),0)</f>
        <v>90000</v>
      </c>
      <c r="AF62" s="158">
        <f>IFERROR(VLOOKUP(AD62,$K$51:$L$85,2,0),0)</f>
        <v>0</v>
      </c>
      <c r="AG62" s="159">
        <f>AE62+AF62-S29</f>
        <v>-54000</v>
      </c>
      <c r="AH62" s="160">
        <f t="shared" si="13"/>
        <v>0</v>
      </c>
      <c r="AI62" s="158">
        <f t="shared" si="14"/>
        <v>-54000</v>
      </c>
      <c r="AJ62" s="161">
        <f>IFERROR(AG62/Q29,0)</f>
        <v>-0.3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 t="s">
        <v>223</v>
      </c>
      <c r="G63" s="231">
        <v>1</v>
      </c>
      <c r="H63" s="250">
        <v>63000</v>
      </c>
      <c r="I63" s="265">
        <v>63000</v>
      </c>
      <c r="J63" s="260"/>
      <c r="K63" s="236" t="str">
        <f t="shared" si="17"/>
        <v>이중황장갑10묶음</v>
      </c>
      <c r="L63" s="247">
        <f t="shared" si="18"/>
        <v>63000</v>
      </c>
      <c r="V63" s="4"/>
      <c r="W63" s="151"/>
      <c r="X63" s="152">
        <v>4</v>
      </c>
      <c r="Y63" s="152" t="str">
        <f t="shared" si="19"/>
        <v>활문어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2573850</v>
      </c>
      <c r="AF63" s="197">
        <f>SUM(AF39:AF62)</f>
        <v>1295000</v>
      </c>
      <c r="AG63" s="197">
        <f>SUM(AG39:AG62)</f>
        <v>844140</v>
      </c>
      <c r="AH63" s="198"/>
      <c r="AI63" s="197">
        <f>SUM(AI39:AI62)</f>
        <v>1187790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황석어A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갑오징어8미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이중황장갑10묶음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참소라대</v>
      </c>
      <c r="AE66" s="158">
        <f>IFERROR(VLOOKUP(AD66,'18'!$Y$8:$Z$69,2,0),0)</f>
        <v>110700.00000000001</v>
      </c>
      <c r="AF66" s="158">
        <f>IFERROR(VLOOKUP(AD66,$K$51:$L$85,2,0),0)</f>
        <v>0</v>
      </c>
      <c r="AG66" s="159">
        <f>AE66+AF66</f>
        <v>110700.00000000001</v>
      </c>
      <c r="AH66" s="160">
        <f>IFERROR((I37-H37)/I37,0)</f>
        <v>0.25454545454545452</v>
      </c>
      <c r="AI66" s="158">
        <f>IFERROR(AG66/(1-AH66),0)</f>
        <v>148500</v>
      </c>
      <c r="AJ66" s="161">
        <f>IFERROR(AG66/H37,0)</f>
        <v>1.35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>꽃게사게B</v>
      </c>
      <c r="Z67" s="152">
        <v>0</v>
      </c>
      <c r="AA67" s="152"/>
      <c r="AB67" s="153"/>
      <c r="AC67" s="150">
        <v>2</v>
      </c>
      <c r="AD67" s="157" t="str">
        <f t="shared" si="20"/>
        <v>고등어28미</v>
      </c>
      <c r="AE67" s="158">
        <f>IFERROR(VLOOKUP(AD67,'18'!$Y$8:$Z$69,2,0),0)</f>
        <v>72500</v>
      </c>
      <c r="AF67" s="158">
        <f>IFERROR(VLOOKUP(AD67,$K$51:$L$85,2,0),0)</f>
        <v>0</v>
      </c>
      <c r="AG67" s="159">
        <f t="shared" ref="AG67:AG75" si="21">AE67+AF67</f>
        <v>72500</v>
      </c>
      <c r="AH67" s="160">
        <f t="shared" ref="AH67:AH75" si="22">IFERROR((I38-H38)/I38,0)</f>
        <v>0.29268292682926828</v>
      </c>
      <c r="AI67" s="158">
        <f t="shared" ref="AI67:AI75" si="23">IFERROR(AG67/(1-AH67),0)</f>
        <v>102500</v>
      </c>
      <c r="AJ67" s="161">
        <f>IFERROR(AG67/H38,0)</f>
        <v>1.25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>황석어B</v>
      </c>
      <c r="Z68" s="152">
        <v>0</v>
      </c>
      <c r="AA68" s="152"/>
      <c r="AB68" s="153"/>
      <c r="AC68" s="150">
        <v>3</v>
      </c>
      <c r="AD68" s="157" t="str">
        <f t="shared" si="20"/>
        <v>대구3미</v>
      </c>
      <c r="AE68" s="158">
        <f>IFERROR(VLOOKUP(AD68,'18'!$Y$8:$Z$69,2,0),0)</f>
        <v>72000</v>
      </c>
      <c r="AF68" s="158">
        <f>IFERROR(VLOOKUP(AD68,$K$51:$L$85,2,0),0)</f>
        <v>0</v>
      </c>
      <c r="AG68" s="159">
        <f t="shared" si="21"/>
        <v>72000</v>
      </c>
      <c r="AH68" s="160">
        <f t="shared" si="22"/>
        <v>0.2</v>
      </c>
      <c r="AI68" s="158">
        <f t="shared" si="23"/>
        <v>90000</v>
      </c>
      <c r="AJ68" s="161">
        <f>IFERROR(AG68/H39,0)</f>
        <v>2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>쭈꾸미15미A</v>
      </c>
      <c r="Z69" s="152">
        <v>0</v>
      </c>
      <c r="AA69" s="152"/>
      <c r="AB69" s="153"/>
      <c r="AC69" s="150">
        <v>4</v>
      </c>
      <c r="AD69" s="157" t="str">
        <f t="shared" si="20"/>
        <v>활문어</v>
      </c>
      <c r="AE69" s="158">
        <f>IFERROR(VLOOKUP(AD69,'18'!$Y$8:$Z$69,2,0),0)</f>
        <v>111300</v>
      </c>
      <c r="AF69" s="158">
        <f>IFERROR(VLOOKUP(AD69,$K$51:$L$85,2,0),0)</f>
        <v>0</v>
      </c>
      <c r="AG69" s="159">
        <f t="shared" si="21"/>
        <v>111300</v>
      </c>
      <c r="AH69" s="160">
        <f t="shared" si="22"/>
        <v>0.3</v>
      </c>
      <c r="AI69" s="158">
        <f t="shared" si="23"/>
        <v>159000</v>
      </c>
      <c r="AJ69" s="161">
        <f>IFERROR(AG69/H40,0)</f>
        <v>5.3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황석어A</v>
      </c>
      <c r="AE70" s="158">
        <f>IFERROR(VLOOKUP(AD70,'18'!$Y$8:$Z$69,2,0),0)</f>
        <v>66000</v>
      </c>
      <c r="AF70" s="158">
        <f>IFERROR(VLOOKUP(AD70,$K$51:$L$85,2,0),0)</f>
        <v>0</v>
      </c>
      <c r="AG70" s="159">
        <f t="shared" si="21"/>
        <v>66000</v>
      </c>
      <c r="AH70" s="160">
        <f t="shared" si="22"/>
        <v>0.2982456140350877</v>
      </c>
      <c r="AI70" s="158">
        <f t="shared" si="23"/>
        <v>94050</v>
      </c>
      <c r="AJ70" s="161">
        <f>IFERROR(AG70/H41,0)</f>
        <v>1.65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갑오징어8미</v>
      </c>
      <c r="AE71" s="158">
        <f>IFERROR(VLOOKUP(AD71,'18'!$Y$8:$Z$69,2,0),0)</f>
        <v>38440</v>
      </c>
      <c r="AF71" s="158">
        <f>IFERROR(VLOOKUP(AD71,$K$51:$L$85,2,0),0)</f>
        <v>0</v>
      </c>
      <c r="AG71" s="159">
        <f t="shared" si="21"/>
        <v>38440</v>
      </c>
      <c r="AH71" s="160">
        <f t="shared" si="22"/>
        <v>0.29545454545454547</v>
      </c>
      <c r="AI71" s="158">
        <f t="shared" si="23"/>
        <v>54560</v>
      </c>
      <c r="AJ71" s="161">
        <f>IFERROR(AG71/H42,0)</f>
        <v>0.62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이중황장갑10묶음</v>
      </c>
      <c r="AE72" s="158">
        <f>IFERROR(VLOOKUP(AD72,'18'!$Y$8:$Z$69,2,0),0)</f>
        <v>0</v>
      </c>
      <c r="AF72" s="158">
        <f>IFERROR(VLOOKUP(AD72,$K$51:$L$85,2,0),0)</f>
        <v>63000</v>
      </c>
      <c r="AG72" s="159">
        <f t="shared" si="21"/>
        <v>63000</v>
      </c>
      <c r="AH72" s="160">
        <f t="shared" si="22"/>
        <v>-62999</v>
      </c>
      <c r="AI72" s="158">
        <f t="shared" si="23"/>
        <v>1</v>
      </c>
      <c r="AJ72" s="161">
        <f>IFERROR(AG72/H43,0)</f>
        <v>1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>꽃게사게B</v>
      </c>
      <c r="AE73" s="158">
        <f>IFERROR(VLOOKUP(AD73,'18'!$Y$8:$Z$69,2,0),0)</f>
        <v>0</v>
      </c>
      <c r="AF73" s="158">
        <f>IFERROR(VLOOKUP(AD73,$K$51:$L$85,2,0),0)</f>
        <v>370500</v>
      </c>
      <c r="AG73" s="159">
        <f t="shared" si="21"/>
        <v>370500</v>
      </c>
      <c r="AH73" s="160">
        <f t="shared" si="22"/>
        <v>0.32142857142857145</v>
      </c>
      <c r="AI73" s="158">
        <f t="shared" si="23"/>
        <v>546000</v>
      </c>
      <c r="AJ73" s="161">
        <f>IFERROR(AG73/H44,0)</f>
        <v>39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>황석어B</v>
      </c>
      <c r="AE74" s="158">
        <f>IFERROR(VLOOKUP(AD74,'18'!$Y$8:$Z$69,2,0),0)</f>
        <v>114000</v>
      </c>
      <c r="AF74" s="158">
        <f>IFERROR(VLOOKUP(AD74,$K$51:$L$85,2,0),0)</f>
        <v>0</v>
      </c>
      <c r="AG74" s="159">
        <f t="shared" si="21"/>
        <v>114000</v>
      </c>
      <c r="AH74" s="160">
        <f t="shared" si="22"/>
        <v>0.29629629629629628</v>
      </c>
      <c r="AI74" s="158">
        <f t="shared" si="23"/>
        <v>162000</v>
      </c>
      <c r="AJ74" s="161">
        <f>IFERROR(AG74/H45,0)</f>
        <v>3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>쭈꾸미15미A</v>
      </c>
      <c r="AE75" s="158">
        <f>IFERROR(VLOOKUP(AD75,'18'!$Y$8:$Z$69,2,0),0)</f>
        <v>147000</v>
      </c>
      <c r="AF75" s="158">
        <f>IFERROR(VLOOKUP(AD75,$K$51:$L$85,2,0),0)</f>
        <v>0</v>
      </c>
      <c r="AG75" s="159">
        <f t="shared" si="21"/>
        <v>147000</v>
      </c>
      <c r="AH75" s="160">
        <f t="shared" si="22"/>
        <v>0.3</v>
      </c>
      <c r="AI75" s="158">
        <f t="shared" si="23"/>
        <v>210000</v>
      </c>
      <c r="AJ75" s="161">
        <f>IFERROR(AG75/H46,0)</f>
        <v>6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731940</v>
      </c>
      <c r="AF76" s="197">
        <f>SUM(AF66:AF75)</f>
        <v>433500</v>
      </c>
      <c r="AG76" s="197">
        <f>SUM(AG66:AG75)</f>
        <v>1165440</v>
      </c>
      <c r="AH76" s="198"/>
      <c r="AI76" s="197">
        <f>SUM(AI66:AI75)</f>
        <v>1566611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2370500</v>
      </c>
      <c r="J86" s="264"/>
      <c r="K86" s="240"/>
      <c r="L86" s="249">
        <f>SUM(L51:L85)</f>
        <v>2370500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168" priority="10"/>
  </conditionalFormatting>
  <conditionalFormatting sqref="AE77:AF77">
    <cfRule type="cellIs" dxfId="167" priority="7" operator="lessThan">
      <formula>0</formula>
    </cfRule>
  </conditionalFormatting>
  <conditionalFormatting sqref="AG8:AG35 AG39:AG62 AG66:AG75">
    <cfRule type="cellIs" dxfId="166" priority="8" operator="lessThan">
      <formula>0</formula>
    </cfRule>
  </conditionalFormatting>
  <conditionalFormatting sqref="AH8:AH35">
    <cfRule type="cellIs" dxfId="165" priority="17" operator="equal">
      <formula>0</formula>
    </cfRule>
    <cfRule type="cellIs" dxfId="164" priority="18" operator="greaterThan">
      <formula>0.35</formula>
    </cfRule>
    <cfRule type="cellIs" dxfId="163" priority="19" operator="lessThan">
      <formula>0.25</formula>
    </cfRule>
  </conditionalFormatting>
  <conditionalFormatting sqref="AH39:AH62">
    <cfRule type="cellIs" dxfId="162" priority="14" operator="equal">
      <formula>0</formula>
    </cfRule>
    <cfRule type="cellIs" dxfId="161" priority="15" operator="greaterThan">
      <formula>0.35</formula>
    </cfRule>
    <cfRule type="cellIs" dxfId="160" priority="16" operator="lessThan">
      <formula>0.25</formula>
    </cfRule>
  </conditionalFormatting>
  <conditionalFormatting sqref="AH66:AH75">
    <cfRule type="cellIs" dxfId="159" priority="11" operator="equal">
      <formula>0</formula>
    </cfRule>
    <cfRule type="cellIs" dxfId="158" priority="12" operator="greaterThan">
      <formula>0.35</formula>
    </cfRule>
    <cfRule type="cellIs" dxfId="157" priority="13" operator="lessThan">
      <formula>0.25</formula>
    </cfRule>
  </conditionalFormatting>
  <conditionalFormatting sqref="AH4:AI5">
    <cfRule type="cellIs" dxfId="156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0FA1D73A-7D44-4EF7-888C-62C6271813C6}">
          <x14:formula1>
            <xm:f>근무표!$AK$5:$AK$20</xm:f>
          </x14:formula1>
          <xm:sqref>B41:C46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EA0F-96C0-47EF-86D1-FECF9EE0EB73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C24" sqref="C24"/>
      <selection activeCell="AM14" sqref="AM14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315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1913670</v>
      </c>
      <c r="AF4" s="340"/>
      <c r="AG4" s="134" t="s">
        <v>43</v>
      </c>
      <c r="AH4" s="341">
        <f>C5-AE4-(SUM(R34:S38))</f>
        <v>178330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2017000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0.27902407416116676</v>
      </c>
      <c r="AF5" s="335"/>
      <c r="AG5" s="141" t="s">
        <v>43</v>
      </c>
      <c r="AH5" s="336">
        <f>IFERROR(C17-AE5-((SUM(R34:S38))/C5),0)</f>
        <v>2.0326446413944807E-2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1.1499999999999999</v>
      </c>
      <c r="J6" s="2">
        <f t="shared" ref="J6:J33" si="0">H6*I6</f>
        <v>223099.99999999997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282</v>
      </c>
      <c r="Q6" s="10">
        <v>210000</v>
      </c>
      <c r="R6" s="9">
        <v>1</v>
      </c>
      <c r="S6" s="214">
        <f>Q6*R6</f>
        <v>210000</v>
      </c>
      <c r="T6" s="116">
        <v>300000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1790000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1.48</v>
      </c>
      <c r="J7" s="3">
        <f t="shared" si="0"/>
        <v>296000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126</v>
      </c>
      <c r="Q7" s="17">
        <v>180000</v>
      </c>
      <c r="R7" s="16">
        <v>1.29</v>
      </c>
      <c r="S7" s="219">
        <f>Q7*R7</f>
        <v>232200</v>
      </c>
      <c r="T7" s="113">
        <v>250000</v>
      </c>
      <c r="U7" s="215">
        <f>IF(Q7="","",Q7/0.7)</f>
        <v>257142.85714285716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1.27</v>
      </c>
      <c r="J8" s="3">
        <f t="shared" si="0"/>
        <v>38100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299</v>
      </c>
      <c r="P8" s="16"/>
      <c r="Q8" s="17">
        <v>50000</v>
      </c>
      <c r="R8" s="16">
        <v>0.12</v>
      </c>
      <c r="S8" s="219">
        <f>Q8*R8</f>
        <v>6000</v>
      </c>
      <c r="T8" s="114">
        <v>71000</v>
      </c>
      <c r="U8" s="215">
        <f>IF(Q8="","",Q8/0.7)</f>
        <v>71428.571428571435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223099.99999999997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IFERROR(VLOOKUP(AD8,'19'!$Y$8:$Z$69,2,0),0)</f>
        <v>168780</v>
      </c>
      <c r="AF8" s="158">
        <f>IFERROR(VLOOKUP(AD8,$K$51:$L$85,2,0),0)</f>
        <v>194000</v>
      </c>
      <c r="AG8" s="159">
        <f>AE8+AF8-J6</f>
        <v>139680.00000000003</v>
      </c>
      <c r="AH8" s="160">
        <f t="shared" ref="AH8:AH35" si="7">IFERROR((K6-H6)/K6,0)</f>
        <v>0.23921568627450981</v>
      </c>
      <c r="AI8" s="158">
        <f>IFERROR(AG8/(1-AH8),0)</f>
        <v>183600.00000000006</v>
      </c>
      <c r="AJ8" s="161">
        <f>IFERROR(AG8/H6,0)</f>
        <v>0.7200000000000002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'19'!C11</f>
        <v>5112800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98</v>
      </c>
      <c r="P9" s="16" t="s">
        <v>63</v>
      </c>
      <c r="Q9" s="17">
        <v>23000</v>
      </c>
      <c r="R9" s="16">
        <v>1</v>
      </c>
      <c r="S9" s="219">
        <f>Q9*R9</f>
        <v>23000</v>
      </c>
      <c r="T9" s="115">
        <v>32000</v>
      </c>
      <c r="U9" s="215">
        <f>IF(Q9="","",Q9/0.7)</f>
        <v>32857.142857142862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296000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IFERROR(VLOOKUP(AD9,'19'!$Y$8:$Z$69,2,0),0)</f>
        <v>326000</v>
      </c>
      <c r="AF9" s="158">
        <f>IFERROR(VLOOKUP(AD9,$K$51:$L$85,2,0),0)</f>
        <v>0</v>
      </c>
      <c r="AG9" s="159">
        <f>AE9+AF9-J7</f>
        <v>30000</v>
      </c>
      <c r="AH9" s="160">
        <f t="shared" si="7"/>
        <v>0.2857142857142857</v>
      </c>
      <c r="AI9" s="158">
        <f t="shared" ref="AI9:AI35" si="8">IFERROR(AG9/(1-AH9),0)</f>
        <v>42000</v>
      </c>
      <c r="AJ9" s="161">
        <f>IFERROR(AG9/H7,0)</f>
        <v>0.15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3.9</v>
      </c>
      <c r="J10" s="3">
        <f t="shared" si="0"/>
        <v>526500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104</v>
      </c>
      <c r="P10" s="16" t="s">
        <v>308</v>
      </c>
      <c r="Q10" s="17">
        <v>18000</v>
      </c>
      <c r="R10" s="16">
        <v>1.33</v>
      </c>
      <c r="S10" s="220">
        <f>Q10*R10</f>
        <v>23940</v>
      </c>
      <c r="T10" s="117">
        <v>25000</v>
      </c>
      <c r="U10" s="215">
        <f>IF(Q10="","",Q10/0.7)</f>
        <v>25714.285714285717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38100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IFERROR(VLOOKUP(AD10,'19'!$Y$8:$Z$69,2,0),0)</f>
        <v>38100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5414590</v>
      </c>
      <c r="D11" s="4"/>
      <c r="E11" s="150">
        <v>6</v>
      </c>
      <c r="F11" s="11" t="s">
        <v>96</v>
      </c>
      <c r="G11" s="12" t="s">
        <v>97</v>
      </c>
      <c r="H11" s="13">
        <v>35000</v>
      </c>
      <c r="I11" s="12">
        <v>1.26</v>
      </c>
      <c r="J11" s="3">
        <f t="shared" si="0"/>
        <v>44100</v>
      </c>
      <c r="K11" s="109">
        <v>49000</v>
      </c>
      <c r="L11" s="215">
        <f>IF(H11="","",H11/0.7)</f>
        <v>50000</v>
      </c>
      <c r="M11" s="4"/>
      <c r="N11" s="150">
        <v>6</v>
      </c>
      <c r="O11" s="15" t="s">
        <v>102</v>
      </c>
      <c r="P11" s="16" t="s">
        <v>309</v>
      </c>
      <c r="Q11" s="17">
        <v>50000</v>
      </c>
      <c r="R11" s="16">
        <v>4.5</v>
      </c>
      <c r="S11" s="220">
        <f>Q11*R11</f>
        <v>225000</v>
      </c>
      <c r="T11" s="109">
        <v>69000</v>
      </c>
      <c r="U11" s="215">
        <f>IF(Q11="","",Q11/0.7)</f>
        <v>71428.571428571435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IFERROR(VLOOKUP(AD11,'19'!$Y$8:$Z$69,2,0),0)</f>
        <v>144000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0.31428571428571428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100</v>
      </c>
      <c r="G12" s="12" t="s">
        <v>101</v>
      </c>
      <c r="H12" s="13">
        <v>184000</v>
      </c>
      <c r="I12" s="12">
        <v>1.78</v>
      </c>
      <c r="J12" s="3">
        <f t="shared" si="0"/>
        <v>327520</v>
      </c>
      <c r="K12" s="109">
        <v>253000</v>
      </c>
      <c r="L12" s="215">
        <f>IF(H12="","",H12/0.7)</f>
        <v>262857.1428571429</v>
      </c>
      <c r="M12" s="4"/>
      <c r="N12" s="150">
        <v>7</v>
      </c>
      <c r="O12" s="15" t="s">
        <v>209</v>
      </c>
      <c r="P12" s="16" t="s">
        <v>210</v>
      </c>
      <c r="Q12" s="17">
        <v>37000</v>
      </c>
      <c r="R12" s="12">
        <v>1</v>
      </c>
      <c r="S12" s="220">
        <f>Q12*R12</f>
        <v>37000</v>
      </c>
      <c r="T12" s="109">
        <v>45000</v>
      </c>
      <c r="U12" s="215">
        <f>IF(Q12="","",Q12/0.7)</f>
        <v>52857.142857142862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526500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IFERROR(VLOOKUP(AD12,'19'!$Y$8:$Z$69,2,0),0)</f>
        <v>195750</v>
      </c>
      <c r="AF12" s="158">
        <f>IFERROR(VLOOKUP(AD12,$K$51:$L$85,2,0),0)</f>
        <v>405000</v>
      </c>
      <c r="AG12" s="159">
        <f>AE12+AF12-J10</f>
        <v>74250</v>
      </c>
      <c r="AH12" s="160">
        <f t="shared" si="7"/>
        <v>0.27807486631016043</v>
      </c>
      <c r="AI12" s="158">
        <f t="shared" si="8"/>
        <v>102850</v>
      </c>
      <c r="AJ12" s="161">
        <f>IFERROR(AG12/H10,0)</f>
        <v>0.55000000000000004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1488210</v>
      </c>
      <c r="D13" s="4"/>
      <c r="E13" s="150">
        <v>8</v>
      </c>
      <c r="F13" s="11" t="s">
        <v>103</v>
      </c>
      <c r="G13" s="12"/>
      <c r="H13" s="13">
        <v>46000</v>
      </c>
      <c r="I13" s="12">
        <v>1.68</v>
      </c>
      <c r="J13" s="3">
        <f t="shared" si="0"/>
        <v>77280</v>
      </c>
      <c r="K13" s="109">
        <v>65000</v>
      </c>
      <c r="L13" s="215">
        <f>IF(H13="","",H13/0.7)</f>
        <v>65714.285714285725</v>
      </c>
      <c r="M13" s="4"/>
      <c r="N13" s="150">
        <v>8</v>
      </c>
      <c r="O13" s="15" t="s">
        <v>267</v>
      </c>
      <c r="P13" s="16"/>
      <c r="Q13" s="17">
        <v>68000</v>
      </c>
      <c r="R13" s="16">
        <v>2.4</v>
      </c>
      <c r="S13" s="220">
        <f>Q13*R13</f>
        <v>163200</v>
      </c>
      <c r="T13" s="109">
        <v>90000</v>
      </c>
      <c r="U13" s="215">
        <f>IF(Q13="","",Q13/0.7)</f>
        <v>97142.857142857145</v>
      </c>
      <c r="V13" s="127"/>
      <c r="W13" s="151"/>
      <c r="X13" s="152">
        <v>6</v>
      </c>
      <c r="Y13" s="152" t="str">
        <f t="shared" si="4"/>
        <v>냉)부세150-200A</v>
      </c>
      <c r="Z13" s="155">
        <f t="shared" si="5"/>
        <v>44100</v>
      </c>
      <c r="AA13" s="152"/>
      <c r="AB13" s="153"/>
      <c r="AC13" s="150">
        <v>6</v>
      </c>
      <c r="AD13" s="157" t="str">
        <f t="shared" si="6"/>
        <v>냉)부세150-200A</v>
      </c>
      <c r="AE13" s="158">
        <f>IFERROR(VLOOKUP(AD13,'19'!$Y$8:$Z$69,2,0),0)</f>
        <v>44100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0.2857142857142857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108</v>
      </c>
      <c r="G14" s="12" t="s">
        <v>109</v>
      </c>
      <c r="H14" s="13">
        <v>33000</v>
      </c>
      <c r="I14" s="12">
        <v>1</v>
      </c>
      <c r="J14" s="3">
        <f t="shared" si="0"/>
        <v>33000</v>
      </c>
      <c r="K14" s="109">
        <v>45000</v>
      </c>
      <c r="L14" s="215">
        <f>IF(H14="","",H14/0.7)</f>
        <v>47142.857142857145</v>
      </c>
      <c r="M14" s="4"/>
      <c r="N14" s="150">
        <v>9</v>
      </c>
      <c r="O14" s="15" t="s">
        <v>158</v>
      </c>
      <c r="P14" s="16" t="s">
        <v>63</v>
      </c>
      <c r="Q14" s="17">
        <v>21000</v>
      </c>
      <c r="R14" s="12">
        <v>9</v>
      </c>
      <c r="S14" s="220">
        <f>Q14*R14</f>
        <v>189000</v>
      </c>
      <c r="T14" s="109">
        <v>30000</v>
      </c>
      <c r="U14" s="215">
        <f>IF(Q14="","",Q14/0.7)</f>
        <v>30000.000000000004</v>
      </c>
      <c r="V14" s="127"/>
      <c r="W14" s="151"/>
      <c r="X14" s="152">
        <v>7</v>
      </c>
      <c r="Y14" s="152" t="str">
        <f t="shared" si="4"/>
        <v>냉)흰다리새우20-30</v>
      </c>
      <c r="Z14" s="155">
        <f t="shared" si="5"/>
        <v>327520</v>
      </c>
      <c r="AA14" s="152"/>
      <c r="AB14" s="153"/>
      <c r="AC14" s="150">
        <v>7</v>
      </c>
      <c r="AD14" s="157" t="str">
        <f t="shared" si="6"/>
        <v>냉)흰다리새우20-30</v>
      </c>
      <c r="AE14" s="158">
        <f>IFERROR(VLOOKUP(AD14,'19'!$Y$8:$Z$69,2,0),0)</f>
        <v>395600</v>
      </c>
      <c r="AF14" s="158">
        <f>IFERROR(VLOOKUP(AD14,$K$51:$L$85,2,0),0)</f>
        <v>0</v>
      </c>
      <c r="AG14" s="159">
        <f>AE14+AF14-J12</f>
        <v>68080</v>
      </c>
      <c r="AH14" s="160">
        <f t="shared" si="7"/>
        <v>0.27272727272727271</v>
      </c>
      <c r="AI14" s="158">
        <f t="shared" si="8"/>
        <v>93610</v>
      </c>
      <c r="AJ14" s="161">
        <f>IFERROR(AG14/H12,0)</f>
        <v>0.37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528790</v>
      </c>
      <c r="D15" s="4"/>
      <c r="E15" s="150">
        <v>10</v>
      </c>
      <c r="F15" s="11" t="s">
        <v>115</v>
      </c>
      <c r="G15" s="106" t="s">
        <v>116</v>
      </c>
      <c r="H15" s="13">
        <v>86000</v>
      </c>
      <c r="I15" s="12">
        <v>2.1</v>
      </c>
      <c r="J15" s="3">
        <f t="shared" si="0"/>
        <v>180600</v>
      </c>
      <c r="K15" s="109">
        <v>120000</v>
      </c>
      <c r="L15" s="215">
        <f>IF(H15="","",H15/0.7)</f>
        <v>122857.14285714287</v>
      </c>
      <c r="M15" s="4"/>
      <c r="N15" s="150">
        <v>10</v>
      </c>
      <c r="O15" s="15" t="s">
        <v>156</v>
      </c>
      <c r="P15" s="16" t="s">
        <v>67</v>
      </c>
      <c r="Q15" s="17">
        <v>15000</v>
      </c>
      <c r="R15" s="16">
        <v>5.93</v>
      </c>
      <c r="S15" s="220">
        <f>Q15*R15</f>
        <v>88950</v>
      </c>
      <c r="T15" s="109">
        <v>21000</v>
      </c>
      <c r="U15" s="215">
        <f>IF(Q15="","",Q15/0.7)</f>
        <v>21428.571428571431</v>
      </c>
      <c r="V15" s="127"/>
      <c r="W15" s="151"/>
      <c r="X15" s="152">
        <v>8</v>
      </c>
      <c r="Y15" s="152" t="str">
        <f t="shared" si="4"/>
        <v>냉)꽁치</v>
      </c>
      <c r="Z15" s="155">
        <f t="shared" si="5"/>
        <v>77280</v>
      </c>
      <c r="AA15" s="152"/>
      <c r="AB15" s="153"/>
      <c r="AC15" s="150">
        <v>8</v>
      </c>
      <c r="AD15" s="157" t="str">
        <f t="shared" si="6"/>
        <v>냉)꽁치</v>
      </c>
      <c r="AE15" s="158">
        <f>IFERROR(VLOOKUP(AD15,'19'!$Y$8:$Z$69,2,0),0)</f>
        <v>118680</v>
      </c>
      <c r="AF15" s="158">
        <f>IFERROR(VLOOKUP(AD15,$K$51:$L$85,2,0),0)</f>
        <v>0</v>
      </c>
      <c r="AG15" s="159">
        <f>AE15+AF15-J13</f>
        <v>41400</v>
      </c>
      <c r="AH15" s="160">
        <f t="shared" si="7"/>
        <v>0.29230769230769232</v>
      </c>
      <c r="AI15" s="158">
        <f t="shared" si="8"/>
        <v>58500.000000000007</v>
      </c>
      <c r="AJ15" s="161">
        <f>IFERROR(AG15/H13,0)</f>
        <v>0.9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77</v>
      </c>
      <c r="G16" s="12" t="s">
        <v>231</v>
      </c>
      <c r="H16" s="13">
        <v>29500</v>
      </c>
      <c r="I16" s="12">
        <v>1.2</v>
      </c>
      <c r="J16" s="3">
        <f t="shared" si="0"/>
        <v>35400</v>
      </c>
      <c r="K16" s="109">
        <v>42000</v>
      </c>
      <c r="L16" s="215">
        <f>IF(H16="","",H16/0.7)</f>
        <v>42142.857142857145</v>
      </c>
      <c r="M16" s="4"/>
      <c r="N16" s="150">
        <v>11</v>
      </c>
      <c r="O16" s="15" t="s">
        <v>261</v>
      </c>
      <c r="P16" s="16" t="s">
        <v>126</v>
      </c>
      <c r="Q16" s="17">
        <v>63000</v>
      </c>
      <c r="R16" s="16">
        <v>4.5</v>
      </c>
      <c r="S16" s="220">
        <f>Q16*R16</f>
        <v>283500</v>
      </c>
      <c r="T16" s="109">
        <v>90000</v>
      </c>
      <c r="U16" s="215">
        <f>IF(Q16="","",Q16/0.7)</f>
        <v>90000</v>
      </c>
      <c r="V16" s="127"/>
      <c r="W16" s="151"/>
      <c r="X16" s="152">
        <v>9</v>
      </c>
      <c r="Y16" s="152" t="str">
        <f t="shared" si="4"/>
        <v>냉)갈치200-300</v>
      </c>
      <c r="Z16" s="155">
        <f t="shared" si="5"/>
        <v>33000</v>
      </c>
      <c r="AA16" s="152"/>
      <c r="AB16" s="153"/>
      <c r="AC16" s="150">
        <v>9</v>
      </c>
      <c r="AD16" s="157" t="str">
        <f t="shared" si="6"/>
        <v>냉)갈치200-300</v>
      </c>
      <c r="AE16" s="158">
        <f>IFERROR(VLOOKUP(AD16,'19'!$Y$8:$Z$69,2,0),0)</f>
        <v>33000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0.26666666666666666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0.26216658403569659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0.87</v>
      </c>
      <c r="J17" s="3">
        <f t="shared" si="0"/>
        <v>59160</v>
      </c>
      <c r="K17" s="109">
        <v>95000</v>
      </c>
      <c r="L17" s="215">
        <f>IF(H17="","",H17/0.7)</f>
        <v>97142.857142857145</v>
      </c>
      <c r="M17" s="4"/>
      <c r="N17" s="150">
        <v>12</v>
      </c>
      <c r="O17" s="15" t="s">
        <v>300</v>
      </c>
      <c r="P17" s="16" t="s">
        <v>310</v>
      </c>
      <c r="Q17" s="17">
        <v>69000</v>
      </c>
      <c r="R17" s="16">
        <v>1.8</v>
      </c>
      <c r="S17" s="220">
        <f>Q17*R17</f>
        <v>124200</v>
      </c>
      <c r="T17" s="109">
        <v>88000</v>
      </c>
      <c r="U17" s="215">
        <f>IF(Q17="","",Q17/0.7)</f>
        <v>98571.42857142858</v>
      </c>
      <c r="V17" s="127"/>
      <c r="W17" s="151"/>
      <c r="X17" s="152">
        <v>10</v>
      </c>
      <c r="Y17" s="152" t="str">
        <f t="shared" si="4"/>
        <v>냉)임연수2L</v>
      </c>
      <c r="Z17" s="155">
        <f t="shared" si="5"/>
        <v>180600</v>
      </c>
      <c r="AA17" s="152"/>
      <c r="AB17" s="153"/>
      <c r="AC17" s="150">
        <v>10</v>
      </c>
      <c r="AD17" s="157" t="str">
        <f t="shared" si="6"/>
        <v>냉)임연수2L</v>
      </c>
      <c r="AE17" s="158">
        <f>IFERROR(VLOOKUP(AD17,'19'!$Y$8:$Z$69,2,0),0)</f>
        <v>189200.00000000003</v>
      </c>
      <c r="AF17" s="158">
        <f>IFERROR(VLOOKUP(AD17,$K$51:$L$85,2,0),0)</f>
        <v>0</v>
      </c>
      <c r="AG17" s="159">
        <f>AE17+AF17-J15</f>
        <v>8600.0000000000291</v>
      </c>
      <c r="AH17" s="160">
        <f t="shared" si="7"/>
        <v>0.28333333333333333</v>
      </c>
      <c r="AI17" s="158">
        <f t="shared" si="8"/>
        <v>12000.00000000004</v>
      </c>
      <c r="AJ17" s="161">
        <f>IFERROR(AG17/H15,0)</f>
        <v>0.10000000000000034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88</v>
      </c>
      <c r="G18" s="12" t="s">
        <v>290</v>
      </c>
      <c r="H18" s="13">
        <v>32000</v>
      </c>
      <c r="I18" s="12">
        <v>6.39</v>
      </c>
      <c r="J18" s="3">
        <f t="shared" si="0"/>
        <v>204480</v>
      </c>
      <c r="K18" s="109">
        <v>43000</v>
      </c>
      <c r="L18" s="215">
        <f>IF(H18="","",H18/0.7)</f>
        <v>45714.285714285717</v>
      </c>
      <c r="M18" s="4"/>
      <c r="N18" s="150">
        <v>13</v>
      </c>
      <c r="O18" s="15" t="s">
        <v>107</v>
      </c>
      <c r="P18" s="16"/>
      <c r="Q18" s="17">
        <v>52000</v>
      </c>
      <c r="R18" s="16">
        <v>1.7</v>
      </c>
      <c r="S18" s="220">
        <f>Q18*R18</f>
        <v>88400</v>
      </c>
      <c r="T18" s="109">
        <v>70000</v>
      </c>
      <c r="U18" s="215">
        <f>IF(Q18="","",Q18/0.7)</f>
        <v>74285.71428571429</v>
      </c>
      <c r="V18" s="127"/>
      <c r="W18" s="151"/>
      <c r="X18" s="152">
        <v>11</v>
      </c>
      <c r="Y18" s="152" t="str">
        <f t="shared" si="4"/>
        <v>냉)동태포15팩A</v>
      </c>
      <c r="Z18" s="155">
        <f t="shared" si="5"/>
        <v>35400</v>
      </c>
      <c r="AA18" s="152"/>
      <c r="AB18" s="153"/>
      <c r="AC18" s="150">
        <v>11</v>
      </c>
      <c r="AD18" s="157" t="str">
        <f t="shared" si="6"/>
        <v>냉)동태포15팩A</v>
      </c>
      <c r="AE18" s="158">
        <f>IFERROR(VLOOKUP(AD18,'19'!$Y$8:$Z$69,2,0),0)</f>
        <v>35400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0.29761904761904762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437790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 t="s">
        <v>62</v>
      </c>
      <c r="P19" s="16" t="s">
        <v>292</v>
      </c>
      <c r="Q19" s="17">
        <v>190000</v>
      </c>
      <c r="R19" s="16">
        <v>0.5</v>
      </c>
      <c r="S19" s="220">
        <f>Q19*R19</f>
        <v>95000</v>
      </c>
      <c r="T19" s="109">
        <v>263000</v>
      </c>
      <c r="U19" s="215">
        <f>IF(Q19="","",Q19/0.7)</f>
        <v>271428.57142857142</v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59160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IFERROR(VLOOKUP(AD19,'19'!$Y$8:$Z$69,2,0),0)</f>
        <v>127160</v>
      </c>
      <c r="AF19" s="158">
        <f>IFERROR(VLOOKUP(AD19,$K$51:$L$85,2,0),0)</f>
        <v>0</v>
      </c>
      <c r="AG19" s="159">
        <f>AE19+AF19-J17</f>
        <v>68000</v>
      </c>
      <c r="AH19" s="160">
        <f t="shared" si="7"/>
        <v>0.28421052631578947</v>
      </c>
      <c r="AI19" s="158">
        <f t="shared" si="8"/>
        <v>95000</v>
      </c>
      <c r="AJ19" s="161">
        <f>IFERROR(AG19/H17,0)</f>
        <v>1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 t="s">
        <v>180</v>
      </c>
      <c r="P20" s="16"/>
      <c r="Q20" s="17">
        <v>45000</v>
      </c>
      <c r="R20" s="16">
        <v>1.5</v>
      </c>
      <c r="S20" s="220">
        <f>Q20*R20</f>
        <v>67500</v>
      </c>
      <c r="T20" s="109">
        <v>64000</v>
      </c>
      <c r="U20" s="215">
        <f>IF(Q20="","",Q20/0.7)</f>
        <v>64285.71428571429</v>
      </c>
      <c r="V20" s="127"/>
      <c r="W20" s="151"/>
      <c r="X20" s="152">
        <v>13</v>
      </c>
      <c r="Y20" s="152" t="str">
        <f t="shared" si="4"/>
        <v>냉)참조기40-42A</v>
      </c>
      <c r="Z20" s="155">
        <f t="shared" si="5"/>
        <v>204480</v>
      </c>
      <c r="AA20" s="152"/>
      <c r="AB20" s="153"/>
      <c r="AC20" s="150">
        <v>13</v>
      </c>
      <c r="AD20" s="157" t="str">
        <f t="shared" si="6"/>
        <v>냉)참조기40-42A</v>
      </c>
      <c r="AE20" s="158">
        <f>IFERROR(VLOOKUP(AD20,'19'!$Y$8:$Z$69,2,0),0)</f>
        <v>272320</v>
      </c>
      <c r="AF20" s="158">
        <f>IFERROR(VLOOKUP(AD20,$K$51:$L$85,2,0),0)</f>
        <v>0</v>
      </c>
      <c r="AG20" s="159">
        <f>AE20+AF20-J18</f>
        <v>67840</v>
      </c>
      <c r="AH20" s="160">
        <f t="shared" si="7"/>
        <v>0.2558139534883721</v>
      </c>
      <c r="AI20" s="158">
        <f t="shared" si="8"/>
        <v>91160</v>
      </c>
      <c r="AJ20" s="161">
        <f>IFERROR(AG20/H18,0)</f>
        <v>2.12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 t="s">
        <v>316</v>
      </c>
      <c r="P21" s="16" t="s">
        <v>317</v>
      </c>
      <c r="Q21" s="17">
        <v>170000</v>
      </c>
      <c r="R21" s="12">
        <v>2</v>
      </c>
      <c r="S21" s="220">
        <f>Q21*R21</f>
        <v>340000</v>
      </c>
      <c r="T21" s="109">
        <v>240000</v>
      </c>
      <c r="U21" s="215">
        <f>IF(Q21="","",Q21/0.7)</f>
        <v>242857.14285714287</v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IFERROR(VLOOKUP(AD21,'19'!$Y$8:$Z$69,2,0),0)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705000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 t="s">
        <v>62</v>
      </c>
      <c r="P22" s="16" t="s">
        <v>318</v>
      </c>
      <c r="Q22" s="17">
        <v>210000</v>
      </c>
      <c r="R22" s="12">
        <v>1</v>
      </c>
      <c r="S22" s="220">
        <f>Q22*R22</f>
        <v>210000</v>
      </c>
      <c r="T22" s="109">
        <v>300000</v>
      </c>
      <c r="U22" s="215">
        <f>IF(Q22="","",Q22/0.7)</f>
        <v>300000</v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IFERROR(VLOOKUP(AD22,'19'!$Y$8:$Z$69,2,0),0)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1221000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 t="s">
        <v>87</v>
      </c>
      <c r="P23" s="16"/>
      <c r="Q23" s="17">
        <v>52000</v>
      </c>
      <c r="R23" s="12">
        <v>1.73</v>
      </c>
      <c r="S23" s="220">
        <f>Q23*R23</f>
        <v>89960</v>
      </c>
      <c r="T23" s="109">
        <v>74000</v>
      </c>
      <c r="U23" s="215">
        <f>IF(Q23="","",Q23/0.7)</f>
        <v>74285.71428571429</v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IFERROR(VLOOKUP(AD23,'19'!$Y$8:$Z$69,2,0),0)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IFERROR(VLOOKUP(AD24,'19'!$Y$8:$Z$69,2,0),0)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 t="s">
        <v>65</v>
      </c>
      <c r="P25" s="16" t="s">
        <v>159</v>
      </c>
      <c r="Q25" s="17">
        <v>11500</v>
      </c>
      <c r="R25" s="12">
        <v>4</v>
      </c>
      <c r="S25" s="220">
        <f>Q25*R25</f>
        <v>46000</v>
      </c>
      <c r="T25" s="109">
        <v>14000</v>
      </c>
      <c r="U25" s="215">
        <f>IF(Q25="","",Q25/0.7)</f>
        <v>16428.571428571431</v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IFERROR(VLOOKUP(AD25,'19'!$Y$8:$Z$69,2,0),0)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 t="s">
        <v>65</v>
      </c>
      <c r="P26" s="16" t="s">
        <v>91</v>
      </c>
      <c r="Q26" s="17">
        <v>10500</v>
      </c>
      <c r="R26" s="12">
        <v>7</v>
      </c>
      <c r="S26" s="220">
        <f>Q26*R26</f>
        <v>73500</v>
      </c>
      <c r="T26" s="109">
        <v>14000</v>
      </c>
      <c r="U26" s="215">
        <f>IF(Q26="","",Q26/0.7)</f>
        <v>15000.000000000002</v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IFERROR(VLOOKUP(AD26,'19'!$Y$8:$Z$69,2,0),0)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2</v>
      </c>
      <c r="S27" s="220">
        <f>Q27*R27</f>
        <v>33000</v>
      </c>
      <c r="T27" s="109">
        <v>20000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IFERROR(VLOOKUP(AD27,'19'!$Y$8:$Z$69,2,0),0)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IFERROR(VLOOKUP(AD28,'19'!$Y$8:$Z$69,2,0),0)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274</v>
      </c>
      <c r="C29" s="23">
        <v>46000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0.9</v>
      </c>
      <c r="S29" s="220">
        <f>Q29*R29</f>
        <v>162000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IFERROR(VLOOKUP(AD29,'19'!$Y$8:$Z$69,2,0),0)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3225350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IFERROR(VLOOKUP(AD30,'19'!$Y$8:$Z$69,2,0),0)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IFERROR(VLOOKUP(AD31,'19'!$Y$8:$Z$69,2,0),0)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IFERROR(VLOOKUP(AD32,'19'!$Y$8:$Z$69,2,0),0)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IFERROR(VLOOKUP(AD33,'19'!$Y$8:$Z$69,2,0),0)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2189240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163</v>
      </c>
      <c r="R34" s="324">
        <v>-20000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IFERROR(VLOOKUP(AD34,'19'!$Y$8:$Z$69,2,0),0)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162</v>
      </c>
      <c r="R35" s="298">
        <v>-55000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IFERROR(VLOOKUP(AD35,'19'!$Y$8:$Z$69,2,0),0)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91000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전복8미</v>
      </c>
      <c r="Z36" s="155">
        <f>S6</f>
        <v>210000</v>
      </c>
      <c r="AA36" s="152"/>
      <c r="AB36" s="153"/>
      <c r="AC36" s="308" t="s">
        <v>33</v>
      </c>
      <c r="AD36" s="309"/>
      <c r="AE36" s="179">
        <f>SUM(AE8:AE35)</f>
        <v>2088090</v>
      </c>
      <c r="AF36" s="179">
        <f>SUM(AF8:AF35)</f>
        <v>599000</v>
      </c>
      <c r="AG36" s="179">
        <f>SUM(AG8:AG35)</f>
        <v>497850</v>
      </c>
      <c r="AH36" s="180"/>
      <c r="AI36" s="179">
        <f>SUM(AI8:AI35)</f>
        <v>678720.00000000012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62</v>
      </c>
      <c r="G37" s="75" t="s">
        <v>67</v>
      </c>
      <c r="H37" s="76">
        <v>160000</v>
      </c>
      <c r="I37" s="296">
        <v>220000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전복15미</v>
      </c>
      <c r="Z37" s="155">
        <f t="shared" ref="Z37:Z59" si="11">S7</f>
        <v>232200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83</v>
      </c>
      <c r="G38" s="12" t="s">
        <v>286</v>
      </c>
      <c r="H38" s="13">
        <v>105000</v>
      </c>
      <c r="I38" s="270">
        <v>150000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아귀</v>
      </c>
      <c r="Z38" s="155">
        <f t="shared" si="11"/>
        <v>6000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낙지10미</v>
      </c>
      <c r="Z39" s="155">
        <f t="shared" si="11"/>
        <v>23000</v>
      </c>
      <c r="AA39" s="152"/>
      <c r="AB39" s="153"/>
      <c r="AC39" s="156">
        <v>1</v>
      </c>
      <c r="AD39" s="157" t="str">
        <f t="shared" ref="AD39:AD62" si="12">O6&amp;P6</f>
        <v>전복8미</v>
      </c>
      <c r="AE39" s="158">
        <f>IFERROR(VLOOKUP(AD39,'19'!$Y$8:$Z$69,2,0),0)</f>
        <v>258300</v>
      </c>
      <c r="AF39" s="158">
        <f>IFERROR(VLOOKUP(AD39,$K$51:$L$85,2,0),0)</f>
        <v>0</v>
      </c>
      <c r="AG39" s="159">
        <f>AE39+AF39-S6</f>
        <v>48300</v>
      </c>
      <c r="AH39" s="160">
        <f>IFERROR((T6-Q6)/T6,0)</f>
        <v>0.3</v>
      </c>
      <c r="AI39" s="158">
        <f>IFERROR(AG39/(1-AH39),0)</f>
        <v>69000</v>
      </c>
      <c r="AJ39" s="161">
        <f>IFERROR(AG39/Q6,0)</f>
        <v>0.23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대구3미A</v>
      </c>
      <c r="Z40" s="155">
        <f t="shared" si="11"/>
        <v>23940</v>
      </c>
      <c r="AA40" s="152"/>
      <c r="AB40" s="153"/>
      <c r="AC40" s="150">
        <v>2</v>
      </c>
      <c r="AD40" s="157" t="str">
        <f t="shared" si="12"/>
        <v>전복15미</v>
      </c>
      <c r="AE40" s="158">
        <f>IFERROR(VLOOKUP(AD40,'19'!$Y$8:$Z$69,2,0),0)</f>
        <v>360000</v>
      </c>
      <c r="AF40" s="158">
        <f>IFERROR(VLOOKUP(AD40,$K$51:$L$85,2,0),0)</f>
        <v>0</v>
      </c>
      <c r="AG40" s="159">
        <f>AE40+AF40-S7</f>
        <v>127800</v>
      </c>
      <c r="AH40" s="160">
        <f t="shared" ref="AH40:AH62" si="13">IFERROR((T7-Q7)/T7,0)</f>
        <v>0.28000000000000003</v>
      </c>
      <c r="AI40" s="158">
        <f t="shared" ref="AI40:AI62" si="14">IFERROR(AG40/(1-AH40),0)</f>
        <v>177500</v>
      </c>
      <c r="AJ40" s="161">
        <f>IFERROR(AG40/Q7,0)</f>
        <v>0.71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고등어28미A</v>
      </c>
      <c r="Z41" s="155">
        <f t="shared" si="11"/>
        <v>225000</v>
      </c>
      <c r="AA41" s="152"/>
      <c r="AB41" s="153"/>
      <c r="AC41" s="150">
        <v>3</v>
      </c>
      <c r="AD41" s="157" t="str">
        <f t="shared" si="12"/>
        <v>아귀</v>
      </c>
      <c r="AE41" s="158">
        <f>IFERROR(VLOOKUP(AD41,'19'!$Y$8:$Z$69,2,0),0)</f>
        <v>33000</v>
      </c>
      <c r="AF41" s="158">
        <f>IFERROR(VLOOKUP(AD41,$K$51:$L$85,2,0),0)</f>
        <v>0</v>
      </c>
      <c r="AG41" s="159">
        <f>AE41+AF41-S8</f>
        <v>27000</v>
      </c>
      <c r="AH41" s="160">
        <f t="shared" si="13"/>
        <v>0.29577464788732394</v>
      </c>
      <c r="AI41" s="158">
        <f t="shared" si="14"/>
        <v>38340</v>
      </c>
      <c r="AJ41" s="161">
        <f>IFERROR(AG41/Q8,0)</f>
        <v>0.54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가자미적가자미</v>
      </c>
      <c r="Z42" s="155">
        <f t="shared" si="11"/>
        <v>37000</v>
      </c>
      <c r="AA42" s="152"/>
      <c r="AB42" s="153"/>
      <c r="AC42" s="150">
        <v>4</v>
      </c>
      <c r="AD42" s="157" t="str">
        <f t="shared" si="12"/>
        <v>낙지10미</v>
      </c>
      <c r="AE42" s="158">
        <f>IFERROR(VLOOKUP(AD42,'19'!$Y$8:$Z$69,2,0),0)</f>
        <v>92000</v>
      </c>
      <c r="AF42" s="158">
        <f>IFERROR(VLOOKUP(AD42,$K$51:$L$85,2,0),0)</f>
        <v>0</v>
      </c>
      <c r="AG42" s="159">
        <f>AE42+AF42-S9</f>
        <v>69000</v>
      </c>
      <c r="AH42" s="160">
        <f t="shared" si="13"/>
        <v>0.28125</v>
      </c>
      <c r="AI42" s="158">
        <f t="shared" si="14"/>
        <v>96000</v>
      </c>
      <c r="AJ42" s="161">
        <f>IFERROR(AG42/Q9,0)</f>
        <v>3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전갱이</v>
      </c>
      <c r="Z43" s="155">
        <f t="shared" si="11"/>
        <v>163200</v>
      </c>
      <c r="AA43" s="152"/>
      <c r="AB43" s="153"/>
      <c r="AC43" s="150">
        <v>5</v>
      </c>
      <c r="AD43" s="157" t="str">
        <f t="shared" si="12"/>
        <v>대구3미A</v>
      </c>
      <c r="AE43" s="158">
        <f>IFERROR(VLOOKUP(AD43,'19'!$Y$8:$Z$69,2,0),0)</f>
        <v>23940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0.28000000000000003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쭈꾸미10미</v>
      </c>
      <c r="Z44" s="155">
        <f t="shared" si="11"/>
        <v>189000</v>
      </c>
      <c r="AA44" s="152"/>
      <c r="AB44" s="153"/>
      <c r="AC44" s="150">
        <v>6</v>
      </c>
      <c r="AD44" s="157" t="str">
        <f t="shared" si="12"/>
        <v>고등어28미A</v>
      </c>
      <c r="AE44" s="158">
        <f>IFERROR(VLOOKUP(AD44,'19'!$Y$8:$Z$69,2,0),0)</f>
        <v>128499.99999999999</v>
      </c>
      <c r="AF44" s="158">
        <f>IFERROR(VLOOKUP(AD44,$K$51:$L$85,2,0),0)</f>
        <v>150000</v>
      </c>
      <c r="AG44" s="159">
        <f>AE44+AF44-S11</f>
        <v>53500</v>
      </c>
      <c r="AH44" s="160">
        <f t="shared" si="13"/>
        <v>0.27536231884057971</v>
      </c>
      <c r="AI44" s="158">
        <f t="shared" si="14"/>
        <v>73830</v>
      </c>
      <c r="AJ44" s="161">
        <f>IFERROR(AG44/Q11,0)</f>
        <v>1.07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간재미20미</v>
      </c>
      <c r="Z45" s="155">
        <f t="shared" si="11"/>
        <v>88950</v>
      </c>
      <c r="AA45" s="152"/>
      <c r="AB45" s="153"/>
      <c r="AC45" s="150">
        <v>7</v>
      </c>
      <c r="AD45" s="157" t="str">
        <f t="shared" si="12"/>
        <v>가자미적가자미</v>
      </c>
      <c r="AE45" s="158">
        <f>IFERROR(VLOOKUP(AD45,'19'!$Y$8:$Z$69,2,0),0)</f>
        <v>37000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0.17777777777777778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냉)삼치15미</v>
      </c>
      <c r="Z46" s="155">
        <f t="shared" si="11"/>
        <v>283500</v>
      </c>
      <c r="AA46" s="152"/>
      <c r="AB46" s="153"/>
      <c r="AC46" s="150">
        <v>8</v>
      </c>
      <c r="AD46" s="157" t="str">
        <f t="shared" si="12"/>
        <v>전갱이</v>
      </c>
      <c r="AE46" s="158">
        <f>IFERROR(VLOOKUP(AD46,'19'!$Y$8:$Z$69,2,0),0)</f>
        <v>197200</v>
      </c>
      <c r="AF46" s="158">
        <f>IFERROR(VLOOKUP(AD46,$K$51:$L$85,2,0),0)</f>
        <v>0</v>
      </c>
      <c r="AG46" s="159">
        <f>AE46+AF46-S13</f>
        <v>34000</v>
      </c>
      <c r="AH46" s="160">
        <f t="shared" si="13"/>
        <v>0.24444444444444444</v>
      </c>
      <c r="AI46" s="158">
        <f t="shared" si="14"/>
        <v>45000</v>
      </c>
      <c r="AJ46" s="161">
        <f>IFERROR(AG46/Q13,0)</f>
        <v>0.5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갑오징어8미A</v>
      </c>
      <c r="Z47" s="155">
        <f t="shared" si="11"/>
        <v>124200</v>
      </c>
      <c r="AA47" s="152"/>
      <c r="AB47" s="153"/>
      <c r="AC47" s="150">
        <v>9</v>
      </c>
      <c r="AD47" s="157" t="str">
        <f t="shared" si="12"/>
        <v>쭈꾸미10미</v>
      </c>
      <c r="AE47" s="158">
        <f>IFERROR(VLOOKUP(AD47,'19'!$Y$8:$Z$69,2,0),0)</f>
        <v>231000</v>
      </c>
      <c r="AF47" s="158">
        <f>IFERROR(VLOOKUP(AD47,$K$51:$L$85,2,0),0)</f>
        <v>0</v>
      </c>
      <c r="AG47" s="159">
        <f>AE47+AF47-S14</f>
        <v>42000</v>
      </c>
      <c r="AH47" s="160">
        <f t="shared" si="13"/>
        <v>0.3</v>
      </c>
      <c r="AI47" s="158">
        <f t="shared" si="14"/>
        <v>60000.000000000007</v>
      </c>
      <c r="AJ47" s="161">
        <f>IFERROR(AG47/Q14,0)</f>
        <v>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생합</v>
      </c>
      <c r="Z48" s="155">
        <f t="shared" si="11"/>
        <v>88400</v>
      </c>
      <c r="AA48" s="152"/>
      <c r="AB48" s="153"/>
      <c r="AC48" s="150">
        <v>10</v>
      </c>
      <c r="AD48" s="157" t="str">
        <f t="shared" si="12"/>
        <v>간재미20미</v>
      </c>
      <c r="AE48" s="158">
        <f>IFERROR(VLOOKUP(AD48,'19'!$Y$8:$Z$69,2,0),0)</f>
        <v>90000</v>
      </c>
      <c r="AF48" s="158">
        <f>IFERROR(VLOOKUP(AD48,$K$51:$L$85,2,0),0)</f>
        <v>0</v>
      </c>
      <c r="AG48" s="159">
        <f>AE48+AF48-S15</f>
        <v>1050</v>
      </c>
      <c r="AH48" s="160">
        <f t="shared" si="13"/>
        <v>0.2857142857142857</v>
      </c>
      <c r="AI48" s="158">
        <f t="shared" si="14"/>
        <v>1470</v>
      </c>
      <c r="AJ48" s="161">
        <f>IFERROR(AG48/Q15,0)</f>
        <v>7.0000000000000007E-2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>전복11미</v>
      </c>
      <c r="Z49" s="155">
        <f t="shared" si="11"/>
        <v>95000</v>
      </c>
      <c r="AA49" s="152"/>
      <c r="AB49" s="153"/>
      <c r="AC49" s="150">
        <v>11</v>
      </c>
      <c r="AD49" s="157" t="str">
        <f t="shared" si="12"/>
        <v>냉)삼치15미</v>
      </c>
      <c r="AE49" s="158">
        <f>IFERROR(VLOOKUP(AD49,'19'!$Y$8:$Z$69,2,0),0)</f>
        <v>96390</v>
      </c>
      <c r="AF49" s="158">
        <f>IFERROR(VLOOKUP(AD49,$K$51:$L$85,2,0),0)</f>
        <v>252000</v>
      </c>
      <c r="AG49" s="159">
        <f>AE49+AF49-S16</f>
        <v>64890</v>
      </c>
      <c r="AH49" s="160">
        <f t="shared" si="13"/>
        <v>0.3</v>
      </c>
      <c r="AI49" s="158">
        <f t="shared" si="14"/>
        <v>92700</v>
      </c>
      <c r="AJ49" s="161">
        <f>IFERROR(AG49/Q16,0)</f>
        <v>1.03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>황석어</v>
      </c>
      <c r="Z50" s="155">
        <f t="shared" si="11"/>
        <v>67500</v>
      </c>
      <c r="AA50" s="152"/>
      <c r="AB50" s="153"/>
      <c r="AC50" s="150">
        <v>12</v>
      </c>
      <c r="AD50" s="157" t="str">
        <f t="shared" si="12"/>
        <v>갑오징어8미A</v>
      </c>
      <c r="AE50" s="158">
        <f>IFERROR(VLOOKUP(AD50,'19'!$Y$8:$Z$69,2,0),0)</f>
        <v>131100</v>
      </c>
      <c r="AF50" s="158">
        <f>IFERROR(VLOOKUP(AD50,$K$51:$L$85,2,0),0)</f>
        <v>0</v>
      </c>
      <c r="AG50" s="159">
        <f>AE50+AF50-S17</f>
        <v>6900</v>
      </c>
      <c r="AH50" s="160">
        <f t="shared" si="13"/>
        <v>0.21590909090909091</v>
      </c>
      <c r="AI50" s="158">
        <f t="shared" si="14"/>
        <v>8800</v>
      </c>
      <c r="AJ50" s="161">
        <f>IFERROR(AG50/Q17,0)</f>
        <v>0.1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174</v>
      </c>
      <c r="G51" s="242">
        <v>3</v>
      </c>
      <c r="H51" s="243">
        <v>135000</v>
      </c>
      <c r="I51" s="292">
        <v>405000</v>
      </c>
      <c r="J51" s="293"/>
      <c r="K51" s="235" t="str">
        <f>SUBSTITUTE(SUBSTITUTE(SUBSTITUTE(F51,"[",""),"]","")," ","")</f>
        <v>냉)선동제주갈치31-33</v>
      </c>
      <c r="L51" s="246">
        <f>I51</f>
        <v>405000</v>
      </c>
      <c r="V51" s="4"/>
      <c r="W51" s="151"/>
      <c r="X51" s="152">
        <v>16</v>
      </c>
      <c r="Y51" s="152" t="str">
        <f t="shared" si="10"/>
        <v>전복 17미</v>
      </c>
      <c r="Z51" s="155">
        <f t="shared" si="11"/>
        <v>340000</v>
      </c>
      <c r="AA51" s="152"/>
      <c r="AB51" s="153"/>
      <c r="AC51" s="150">
        <v>13</v>
      </c>
      <c r="AD51" s="157" t="str">
        <f t="shared" si="12"/>
        <v>생합</v>
      </c>
      <c r="AE51" s="158">
        <f>IFERROR(VLOOKUP(AD51,'19'!$Y$8:$Z$69,2,0),0)</f>
        <v>121679.99999999999</v>
      </c>
      <c r="AF51" s="158">
        <f>IFERROR(VLOOKUP(AD51,$K$51:$L$85,2,0),0)</f>
        <v>0</v>
      </c>
      <c r="AG51" s="159">
        <f>AE51+AF51-S18</f>
        <v>33279.999999999985</v>
      </c>
      <c r="AH51" s="160">
        <f t="shared" si="13"/>
        <v>0.25714285714285712</v>
      </c>
      <c r="AI51" s="158">
        <f t="shared" si="14"/>
        <v>44799.999999999978</v>
      </c>
      <c r="AJ51" s="161">
        <f>IFERROR(AG51/Q18,0)</f>
        <v>0.63999999999999968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306</v>
      </c>
      <c r="G52" s="244">
        <v>1</v>
      </c>
      <c r="H52" s="243">
        <v>194000</v>
      </c>
      <c r="I52" s="294">
        <v>194000</v>
      </c>
      <c r="J52" s="295"/>
      <c r="K52" s="236" t="str">
        <f t="shared" ref="K52:K85" si="17">SUBSTITUTE(SUBSTITUTE(SUBSTITUTE(F52,"[",""),"]","")," ","")</f>
        <v>냉)포크오징어M2</v>
      </c>
      <c r="L52" s="247">
        <f>I52</f>
        <v>194000</v>
      </c>
      <c r="V52" s="4"/>
      <c r="W52" s="151"/>
      <c r="X52" s="152">
        <v>17</v>
      </c>
      <c r="Y52" s="152" t="str">
        <f t="shared" si="10"/>
        <v>전복9미</v>
      </c>
      <c r="Z52" s="155">
        <f t="shared" si="11"/>
        <v>210000</v>
      </c>
      <c r="AA52" s="152"/>
      <c r="AB52" s="153"/>
      <c r="AC52" s="150">
        <v>14</v>
      </c>
      <c r="AD52" s="157" t="str">
        <f t="shared" si="12"/>
        <v>전복11미</v>
      </c>
      <c r="AE52" s="158">
        <f>IFERROR(VLOOKUP(AD52,'19'!$Y$8:$Z$69,2,0),0)</f>
        <v>153900</v>
      </c>
      <c r="AF52" s="158">
        <f>IFERROR(VLOOKUP(AD52,$K$51:$L$85,2,0),0)</f>
        <v>0</v>
      </c>
      <c r="AG52" s="159">
        <f>AE52+AF52-S19</f>
        <v>58900</v>
      </c>
      <c r="AH52" s="160">
        <f t="shared" si="13"/>
        <v>0.27756653992395436</v>
      </c>
      <c r="AI52" s="158">
        <f t="shared" si="14"/>
        <v>81530</v>
      </c>
      <c r="AJ52" s="161">
        <f>IFERROR(AG52/Q19,0)</f>
        <v>0.31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312</v>
      </c>
      <c r="G53" s="244">
        <v>3</v>
      </c>
      <c r="H53" s="243">
        <v>50000</v>
      </c>
      <c r="I53" s="294">
        <v>150000</v>
      </c>
      <c r="J53" s="295"/>
      <c r="K53" s="236" t="str">
        <f t="shared" si="17"/>
        <v>고등어28미A</v>
      </c>
      <c r="L53" s="247">
        <f t="shared" ref="L53:L85" si="18">I53</f>
        <v>150000</v>
      </c>
      <c r="V53" s="4"/>
      <c r="W53" s="151"/>
      <c r="X53" s="152">
        <v>18</v>
      </c>
      <c r="Y53" s="152" t="str">
        <f t="shared" si="10"/>
        <v>도미</v>
      </c>
      <c r="Z53" s="155">
        <f t="shared" si="11"/>
        <v>89960</v>
      </c>
      <c r="AA53" s="152"/>
      <c r="AB53" s="153"/>
      <c r="AC53" s="150">
        <v>15</v>
      </c>
      <c r="AD53" s="157" t="str">
        <f t="shared" si="12"/>
        <v>황석어</v>
      </c>
      <c r="AE53" s="158">
        <f>IFERROR(VLOOKUP(AD53,'19'!$Y$8:$Z$69,2,0),0)</f>
        <v>0</v>
      </c>
      <c r="AF53" s="158">
        <f>IFERROR(VLOOKUP(AD53,$K$51:$L$85,2,0),0)</f>
        <v>135000</v>
      </c>
      <c r="AG53" s="159">
        <f>AE53+AF53-S20</f>
        <v>67500</v>
      </c>
      <c r="AH53" s="160">
        <f t="shared" si="13"/>
        <v>0.296875</v>
      </c>
      <c r="AI53" s="158">
        <f t="shared" si="14"/>
        <v>96000</v>
      </c>
      <c r="AJ53" s="161">
        <f>IFERROR(AG53/Q20,0)</f>
        <v>1.5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180</v>
      </c>
      <c r="G54" s="244">
        <v>3</v>
      </c>
      <c r="H54" s="243">
        <v>45000</v>
      </c>
      <c r="I54" s="294">
        <v>135000</v>
      </c>
      <c r="J54" s="295"/>
      <c r="K54" s="236" t="str">
        <f t="shared" si="17"/>
        <v>황석어</v>
      </c>
      <c r="L54" s="247">
        <f t="shared" si="18"/>
        <v>135000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>O21&amp;P21</f>
        <v>전복 17미</v>
      </c>
      <c r="AE54" s="158">
        <f>IFERROR(VLOOKUP(AD54,'19'!$Y$8:$Z$69,2,0),0)</f>
        <v>0</v>
      </c>
      <c r="AF54" s="158">
        <v>340000</v>
      </c>
      <c r="AG54" s="159">
        <f>AE54+AF54-S21</f>
        <v>0</v>
      </c>
      <c r="AH54" s="160">
        <f t="shared" si="13"/>
        <v>0.29166666666666669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87</v>
      </c>
      <c r="G55" s="244">
        <v>2</v>
      </c>
      <c r="H55" s="243">
        <v>52000</v>
      </c>
      <c r="I55" s="294">
        <v>104000</v>
      </c>
      <c r="J55" s="295"/>
      <c r="K55" s="236" t="str">
        <f t="shared" si="17"/>
        <v>도미</v>
      </c>
      <c r="L55" s="247">
        <f t="shared" si="18"/>
        <v>104000</v>
      </c>
      <c r="V55" s="4"/>
      <c r="W55" s="151"/>
      <c r="X55" s="152">
        <v>20</v>
      </c>
      <c r="Y55" s="152" t="str">
        <f t="shared" si="10"/>
        <v>냉)꽃게사게</v>
      </c>
      <c r="Z55" s="155">
        <f t="shared" si="11"/>
        <v>46000</v>
      </c>
      <c r="AA55" s="152"/>
      <c r="AB55" s="153"/>
      <c r="AC55" s="150">
        <v>17</v>
      </c>
      <c r="AD55" s="157" t="str">
        <f t="shared" si="12"/>
        <v>전복9미</v>
      </c>
      <c r="AE55" s="158">
        <f>IFERROR(VLOOKUP(AD55,'19'!$Y$8:$Z$69,2,0),0)</f>
        <v>0</v>
      </c>
      <c r="AF55" s="158">
        <f>IFERROR(VLOOKUP(AD55,$K$51:$L$85,2,0),0)</f>
        <v>210000</v>
      </c>
      <c r="AG55" s="159">
        <f>AE55+AF55-S22</f>
        <v>0</v>
      </c>
      <c r="AH55" s="160">
        <f t="shared" si="13"/>
        <v>0.3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263</v>
      </c>
      <c r="G56" s="244">
        <v>4</v>
      </c>
      <c r="H56" s="243">
        <v>63000</v>
      </c>
      <c r="I56" s="294">
        <v>252000</v>
      </c>
      <c r="J56" s="295"/>
      <c r="K56" s="236" t="str">
        <f t="shared" si="17"/>
        <v>냉)삼치15미</v>
      </c>
      <c r="L56" s="247">
        <f t="shared" si="18"/>
        <v>252000</v>
      </c>
      <c r="V56" s="4"/>
      <c r="W56" s="151"/>
      <c r="X56" s="152">
        <v>21</v>
      </c>
      <c r="Y56" s="152" t="str">
        <f t="shared" si="10"/>
        <v>냉)꽃게사게A</v>
      </c>
      <c r="Z56" s="155">
        <f t="shared" si="11"/>
        <v>73500</v>
      </c>
      <c r="AA56" s="152"/>
      <c r="AB56" s="153"/>
      <c r="AC56" s="150">
        <v>18</v>
      </c>
      <c r="AD56" s="157" t="str">
        <f t="shared" si="12"/>
        <v>도미</v>
      </c>
      <c r="AE56" s="158">
        <f>IFERROR(VLOOKUP(AD56,'19'!$Y$8:$Z$69,2,0),0)</f>
        <v>0</v>
      </c>
      <c r="AF56" s="158">
        <f>IFERROR(VLOOKUP(AD56,$K$51:$L$85,2,0),0)</f>
        <v>104000</v>
      </c>
      <c r="AG56" s="159">
        <f>AE56+AF56-S23</f>
        <v>14040</v>
      </c>
      <c r="AH56" s="160">
        <f t="shared" si="13"/>
        <v>0.29729729729729731</v>
      </c>
      <c r="AI56" s="158">
        <f t="shared" si="14"/>
        <v>19980.000000000004</v>
      </c>
      <c r="AJ56" s="161">
        <f>IFERROR(AG56/Q23,0)</f>
        <v>0.27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319</v>
      </c>
      <c r="G57" s="244">
        <v>20</v>
      </c>
      <c r="H57" s="243">
        <v>17000</v>
      </c>
      <c r="I57" s="294">
        <v>340000</v>
      </c>
      <c r="J57" s="295"/>
      <c r="K57" s="236" t="str">
        <f t="shared" si="17"/>
        <v>전복17미</v>
      </c>
      <c r="L57" s="247">
        <f t="shared" si="18"/>
        <v>340000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33000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IFERROR(VLOOKUP(AD57,'19'!$Y$8:$Z$69,2,0),0)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320</v>
      </c>
      <c r="G58" s="244">
        <v>10</v>
      </c>
      <c r="H58" s="243">
        <v>21000</v>
      </c>
      <c r="I58" s="294">
        <v>210000</v>
      </c>
      <c r="J58" s="295"/>
      <c r="K58" s="236" t="str">
        <f t="shared" si="17"/>
        <v>전복9미</v>
      </c>
      <c r="L58" s="247">
        <f t="shared" si="18"/>
        <v>210000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>냉)꽃게사게</v>
      </c>
      <c r="AE58" s="158">
        <f>IFERROR(VLOOKUP(AD58,'19'!$Y$8:$Z$69,2,0),0)</f>
        <v>0</v>
      </c>
      <c r="AF58" s="158">
        <v>46000</v>
      </c>
      <c r="AG58" s="159">
        <f>AE58+AF58-S25</f>
        <v>0</v>
      </c>
      <c r="AH58" s="160">
        <f t="shared" si="13"/>
        <v>0.17857142857142858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162000</v>
      </c>
      <c r="AA59" s="152"/>
      <c r="AB59" s="153"/>
      <c r="AC59" s="150">
        <v>21</v>
      </c>
      <c r="AD59" s="157" t="str">
        <f t="shared" si="12"/>
        <v>냉)꽃게사게A</v>
      </c>
      <c r="AE59" s="158">
        <f>IFERROR(VLOOKUP(AD59,'19'!$Y$8:$Z$69,2,0),0)</f>
        <v>0</v>
      </c>
      <c r="AF59" s="158">
        <v>73500</v>
      </c>
      <c r="AG59" s="159">
        <f>AE59+AF59-S26</f>
        <v>0</v>
      </c>
      <c r="AH59" s="160">
        <f t="shared" si="13"/>
        <v>0.25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>전복20미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IFERROR(VLOOKUP(AD60,'19'!$Y$8:$Z$69,2,0),0)</f>
        <v>33000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0.17499999999999999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>제주갈치36-40미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IFERROR(VLOOKUP(AD61,'19'!$Y$8:$Z$69,2,0),0)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IFERROR(VLOOKUP(AD62,'19'!$Y$8:$Z$69,2,0),0)</f>
        <v>144000</v>
      </c>
      <c r="AF62" s="158">
        <v>18000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2545010</v>
      </c>
      <c r="AF63" s="197">
        <f>SUM(AF39:AF62)</f>
        <v>1328500</v>
      </c>
      <c r="AG63" s="197">
        <f>SUM(AG39:AG62)</f>
        <v>648160</v>
      </c>
      <c r="AH63" s="198"/>
      <c r="AI63" s="197">
        <f>SUM(AI39:AI62)</f>
        <v>904950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전복20미</v>
      </c>
      <c r="AE66" s="158">
        <f>IFERROR(VLOOKUP(AD66,'19'!$Y$8:$Z$69,2,0),0)</f>
        <v>72000</v>
      </c>
      <c r="AF66" s="158">
        <f>IFERROR(VLOOKUP(AD66,$K$51:$L$85,2,0),0)</f>
        <v>0</v>
      </c>
      <c r="AG66" s="159">
        <f>AE66+AF66</f>
        <v>72000</v>
      </c>
      <c r="AH66" s="160">
        <f>IFERROR((I37-H37)/I37,0)</f>
        <v>0.27272727272727271</v>
      </c>
      <c r="AI66" s="158">
        <f>IFERROR(AG66/(1-AH66),0)</f>
        <v>99000</v>
      </c>
      <c r="AJ66" s="161">
        <f>IFERROR(AG66/H37,0)</f>
        <v>0.45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제주갈치36-40미</v>
      </c>
      <c r="AE67" s="158">
        <f>IFERROR(VLOOKUP(AD67,'19'!$Y$8:$Z$69,2,0),0)</f>
        <v>161700</v>
      </c>
      <c r="AF67" s="158">
        <f>IFERROR(VLOOKUP(AD67,$K$51:$L$85,2,0),0)</f>
        <v>0</v>
      </c>
      <c r="AG67" s="159">
        <f t="shared" ref="AG67:AG75" si="21">AE67+AF67</f>
        <v>161700</v>
      </c>
      <c r="AH67" s="160">
        <f t="shared" ref="AH67:AH75" si="22">IFERROR((I38-H38)/I38,0)</f>
        <v>0.3</v>
      </c>
      <c r="AI67" s="158">
        <f t="shared" ref="AI67:AI75" si="23">IFERROR(AG67/(1-AH67),0)</f>
        <v>231000.00000000003</v>
      </c>
      <c r="AJ67" s="161">
        <f>IFERROR(AG67/H38,0)</f>
        <v>1.54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IFERROR(VLOOKUP(AD68,'19'!$Y$8:$Z$69,2,0),0)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IFERROR(VLOOKUP(AD69,'19'!$Y$8:$Z$69,2,0),0)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IFERROR(VLOOKUP(AD70,'19'!$Y$8:$Z$69,2,0),0)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IFERROR(VLOOKUP(AD71,'19'!$Y$8:$Z$69,2,0),0)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IFERROR(VLOOKUP(AD72,'19'!$Y$8:$Z$69,2,0),0)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IFERROR(VLOOKUP(AD73,'19'!$Y$8:$Z$69,2,0),0)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IFERROR(VLOOKUP(AD74,'19'!$Y$8:$Z$69,2,0),0)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IFERROR(VLOOKUP(AD75,'19'!$Y$8:$Z$69,2,0),0)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233700</v>
      </c>
      <c r="AF76" s="197">
        <f>SUM(AF66:AF75)</f>
        <v>0</v>
      </c>
      <c r="AG76" s="197">
        <f>SUM(AG66:AG75)</f>
        <v>233700</v>
      </c>
      <c r="AH76" s="198"/>
      <c r="AI76" s="197">
        <f>SUM(AI66:AI75)</f>
        <v>330000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-246000</v>
      </c>
      <c r="AF77" s="202">
        <f>(AF36+AF63+AF76)-L86</f>
        <v>137500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1790000</v>
      </c>
      <c r="J86" s="264"/>
      <c r="K86" s="240"/>
      <c r="L86" s="249">
        <f>SUM(L51:L85)</f>
        <v>1790000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155" priority="10"/>
  </conditionalFormatting>
  <conditionalFormatting sqref="AE77:AF77">
    <cfRule type="cellIs" dxfId="154" priority="7" operator="lessThan">
      <formula>0</formula>
    </cfRule>
  </conditionalFormatting>
  <conditionalFormatting sqref="AG8:AG35 AG39:AG62 AG66:AG75">
    <cfRule type="cellIs" dxfId="153" priority="8" operator="lessThan">
      <formula>0</formula>
    </cfRule>
  </conditionalFormatting>
  <conditionalFormatting sqref="AH8:AH35">
    <cfRule type="cellIs" dxfId="152" priority="17" operator="equal">
      <formula>0</formula>
    </cfRule>
    <cfRule type="cellIs" dxfId="151" priority="18" operator="greaterThan">
      <formula>0.35</formula>
    </cfRule>
    <cfRule type="cellIs" dxfId="150" priority="19" operator="lessThan">
      <formula>0.25</formula>
    </cfRule>
  </conditionalFormatting>
  <conditionalFormatting sqref="AH39:AH62">
    <cfRule type="cellIs" dxfId="149" priority="14" operator="equal">
      <formula>0</formula>
    </cfRule>
    <cfRule type="cellIs" dxfId="148" priority="15" operator="greaterThan">
      <formula>0.35</formula>
    </cfRule>
    <cfRule type="cellIs" dxfId="147" priority="16" operator="lessThan">
      <formula>0.25</formula>
    </cfRule>
  </conditionalFormatting>
  <conditionalFormatting sqref="AH66:AH75">
    <cfRule type="cellIs" dxfId="146" priority="11" operator="equal">
      <formula>0</formula>
    </cfRule>
    <cfRule type="cellIs" dxfId="145" priority="12" operator="greaterThan">
      <formula>0.35</formula>
    </cfRule>
    <cfRule type="cellIs" dxfId="144" priority="13" operator="lessThan">
      <formula>0.25</formula>
    </cfRule>
  </conditionalFormatting>
  <conditionalFormatting sqref="AH4:AI5">
    <cfRule type="cellIs" dxfId="143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46BFDC45-10C0-4369-88F5-66B8777D28AC}">
          <x14:formula1>
            <xm:f>근무표!$AK$5:$AK$20</xm:f>
          </x14:formula1>
          <xm:sqref>B41:C46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7C8E-7AF3-4EE1-A0BF-A12DA61C6454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S15" sqref="S15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321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2925406.666666667</v>
      </c>
      <c r="AF4" s="340"/>
      <c r="AG4" s="134" t="s">
        <v>43</v>
      </c>
      <c r="AH4" s="341">
        <f>C5-AE4-(SUM(R34:S38))</f>
        <v>43593.333333333023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2919000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0.27244303356114602</v>
      </c>
      <c r="AF5" s="335"/>
      <c r="AG5" s="141" t="s">
        <v>43</v>
      </c>
      <c r="AH5" s="336">
        <f>IFERROR(C17-AE5-((SUM(R34:S38))/C5),0)</f>
        <v>1.5532300457353442E-2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0.93</v>
      </c>
      <c r="J6" s="2">
        <f t="shared" ref="J6:J33" si="0">H6*I6</f>
        <v>180420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282</v>
      </c>
      <c r="Q6" s="10">
        <v>210000</v>
      </c>
      <c r="R6" s="9">
        <v>0.38</v>
      </c>
      <c r="S6" s="214">
        <f>Q6*R6</f>
        <v>79800</v>
      </c>
      <c r="T6" s="116">
        <v>280000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1022000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1.1100000000000001</v>
      </c>
      <c r="J7" s="3">
        <f t="shared" si="0"/>
        <v>222000.00000000003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126</v>
      </c>
      <c r="Q7" s="17">
        <v>180000</v>
      </c>
      <c r="R7" s="16">
        <v>0.31</v>
      </c>
      <c r="S7" s="219">
        <f>Q7*R7</f>
        <v>55800</v>
      </c>
      <c r="T7" s="113">
        <v>250000</v>
      </c>
      <c r="U7" s="215">
        <f>IF(Q7="","",Q7/0.7)</f>
        <v>257142.85714285716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</v>
      </c>
      <c r="J8" s="3">
        <f t="shared" si="0"/>
        <v>30000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104</v>
      </c>
      <c r="P8" s="16" t="s">
        <v>308</v>
      </c>
      <c r="Q8" s="17">
        <v>18000</v>
      </c>
      <c r="R8" s="16">
        <v>1</v>
      </c>
      <c r="S8" s="219">
        <f>Q8*R8</f>
        <v>18000</v>
      </c>
      <c r="T8" s="114">
        <v>25000</v>
      </c>
      <c r="U8" s="215">
        <f>IF(Q8="","",Q8/0.7)</f>
        <v>25714.285714285717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180420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IFERROR(VLOOKUP(AD8,'20'!$Y$8:$Z$69,2,0),0)</f>
        <v>223099.99999999997</v>
      </c>
      <c r="AF8" s="158">
        <f>IFERROR(VLOOKUP(AD8,$K$51:$L$85,2,0),0)</f>
        <v>0</v>
      </c>
      <c r="AG8" s="159">
        <f>AE8+AF8-J6</f>
        <v>42679.999999999971</v>
      </c>
      <c r="AH8" s="160">
        <f t="shared" ref="AH8:AH35" si="7">IFERROR((K6-H6)/K6,0)</f>
        <v>0.23921568627450981</v>
      </c>
      <c r="AI8" s="158">
        <f>IFERROR(AG8/(1-AH8),0)</f>
        <v>56099.999999999964</v>
      </c>
      <c r="AJ8" s="161">
        <f>IFERROR(AG8/H6,0)</f>
        <v>0.21999999999999986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'20'!C11</f>
        <v>5414590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102</v>
      </c>
      <c r="P9" s="16" t="s">
        <v>309</v>
      </c>
      <c r="Q9" s="17">
        <v>50000</v>
      </c>
      <c r="R9" s="16">
        <v>2.5</v>
      </c>
      <c r="S9" s="219">
        <f>Q9*R9</f>
        <v>125000</v>
      </c>
      <c r="T9" s="115">
        <v>69000</v>
      </c>
      <c r="U9" s="215">
        <f>IF(Q9="","",Q9/0.7)</f>
        <v>71428.571428571435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222000.00000000003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IFERROR(VLOOKUP(AD9,'20'!$Y$8:$Z$69,2,0),0)</f>
        <v>296000</v>
      </c>
      <c r="AF9" s="158">
        <f>IFERROR(VLOOKUP(AD9,$K$51:$L$85,2,0),0)</f>
        <v>0</v>
      </c>
      <c r="AG9" s="159">
        <f>AE9+AF9-J7</f>
        <v>73999.999999999971</v>
      </c>
      <c r="AH9" s="160">
        <f t="shared" si="7"/>
        <v>0.2857142857142857</v>
      </c>
      <c r="AI9" s="158">
        <f t="shared" ref="AI9:AI35" si="8">IFERROR(AG9/(1-AH9),0)</f>
        <v>103599.99999999996</v>
      </c>
      <c r="AJ9" s="161">
        <f>IFERROR(AG9/H7,0)</f>
        <v>0.36999999999999983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3.54</v>
      </c>
      <c r="J10" s="3">
        <f t="shared" si="0"/>
        <v>477900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267</v>
      </c>
      <c r="P10" s="16"/>
      <c r="Q10" s="17">
        <v>68000</v>
      </c>
      <c r="R10" s="16">
        <v>1.4</v>
      </c>
      <c r="S10" s="220">
        <f>Q10*R10</f>
        <v>95200</v>
      </c>
      <c r="T10" s="117">
        <v>90000</v>
      </c>
      <c r="U10" s="215">
        <f>IF(Q10="","",Q10/0.7)</f>
        <v>97142.857142857145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30000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IFERROR(VLOOKUP(AD10,'20'!$Y$8:$Z$69,2,0),0)</f>
        <v>38100</v>
      </c>
      <c r="AF10" s="158">
        <f>IFERROR(VLOOKUP(AD10,$K$51:$L$85,2,0),0)</f>
        <v>0</v>
      </c>
      <c r="AG10" s="159">
        <f>AE10+AF10-J8</f>
        <v>8100</v>
      </c>
      <c r="AH10" s="160">
        <f t="shared" si="7"/>
        <v>0.25</v>
      </c>
      <c r="AI10" s="158">
        <f t="shared" si="8"/>
        <v>10800</v>
      </c>
      <c r="AJ10" s="161">
        <f>IFERROR(AG10/H8,0)</f>
        <v>0.27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4308190</v>
      </c>
      <c r="D11" s="4"/>
      <c r="E11" s="150">
        <v>6</v>
      </c>
      <c r="F11" s="11" t="s">
        <v>96</v>
      </c>
      <c r="G11" s="12" t="s">
        <v>97</v>
      </c>
      <c r="H11" s="13">
        <v>35000</v>
      </c>
      <c r="I11" s="12">
        <v>1.26</v>
      </c>
      <c r="J11" s="3">
        <f t="shared" si="0"/>
        <v>44100</v>
      </c>
      <c r="K11" s="109">
        <v>49000</v>
      </c>
      <c r="L11" s="215">
        <f>IF(H11="","",H11/0.7)</f>
        <v>50000</v>
      </c>
      <c r="M11" s="4"/>
      <c r="N11" s="150">
        <v>6</v>
      </c>
      <c r="O11" s="15" t="s">
        <v>158</v>
      </c>
      <c r="P11" s="16" t="s">
        <v>63</v>
      </c>
      <c r="Q11" s="17">
        <v>21000</v>
      </c>
      <c r="R11" s="16">
        <v>7</v>
      </c>
      <c r="S11" s="220">
        <f>Q11*R11</f>
        <v>147000</v>
      </c>
      <c r="T11" s="109">
        <v>30000</v>
      </c>
      <c r="U11" s="215">
        <f>IF(Q11="","",Q11/0.7)</f>
        <v>30000.000000000004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IFERROR(VLOOKUP(AD11,'20'!$Y$8:$Z$69,2,0),0)</f>
        <v>144000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0.31428571428571428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100</v>
      </c>
      <c r="G12" s="12" t="s">
        <v>101</v>
      </c>
      <c r="H12" s="13">
        <v>184000</v>
      </c>
      <c r="I12" s="12">
        <v>1.19</v>
      </c>
      <c r="J12" s="3">
        <f t="shared" si="0"/>
        <v>218960</v>
      </c>
      <c r="K12" s="109">
        <v>253000</v>
      </c>
      <c r="L12" s="215">
        <f>IF(H12="","",H12/0.7)</f>
        <v>262857.1428571429</v>
      </c>
      <c r="M12" s="4"/>
      <c r="N12" s="150">
        <v>7</v>
      </c>
      <c r="O12" s="15" t="s">
        <v>156</v>
      </c>
      <c r="P12" s="16" t="s">
        <v>67</v>
      </c>
      <c r="Q12" s="17">
        <v>15000</v>
      </c>
      <c r="R12" s="12">
        <v>5.05</v>
      </c>
      <c r="S12" s="220">
        <f>Q12*R12</f>
        <v>75750</v>
      </c>
      <c r="T12" s="109">
        <v>21000</v>
      </c>
      <c r="U12" s="215">
        <f>IF(Q12="","",Q12/0.7)</f>
        <v>21428.571428571431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477900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IFERROR(VLOOKUP(AD12,'20'!$Y$8:$Z$69,2,0),0)</f>
        <v>526500</v>
      </c>
      <c r="AF12" s="158">
        <f>IFERROR(VLOOKUP(AD12,$K$51:$L$85,2,0),0)</f>
        <v>0</v>
      </c>
      <c r="AG12" s="159">
        <f>AE12+AF12-J10</f>
        <v>48600</v>
      </c>
      <c r="AH12" s="160">
        <f t="shared" si="7"/>
        <v>0.27807486631016043</v>
      </c>
      <c r="AI12" s="158">
        <f t="shared" si="8"/>
        <v>67320</v>
      </c>
      <c r="AJ12" s="161">
        <f>IFERROR(AG12/H10,0)</f>
        <v>0.36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2128400</v>
      </c>
      <c r="D13" s="4"/>
      <c r="E13" s="150">
        <v>8</v>
      </c>
      <c r="F13" s="11" t="s">
        <v>103</v>
      </c>
      <c r="G13" s="12"/>
      <c r="H13" s="13">
        <v>46000</v>
      </c>
      <c r="I13" s="12">
        <v>1</v>
      </c>
      <c r="J13" s="3">
        <f t="shared" si="0"/>
        <v>46000</v>
      </c>
      <c r="K13" s="109">
        <v>65000</v>
      </c>
      <c r="L13" s="215">
        <f>IF(H13="","",H13/0.7)</f>
        <v>65714.285714285725</v>
      </c>
      <c r="M13" s="4"/>
      <c r="N13" s="150">
        <v>8</v>
      </c>
      <c r="O13" s="15" t="s">
        <v>261</v>
      </c>
      <c r="P13" s="16" t="s">
        <v>126</v>
      </c>
      <c r="Q13" s="17">
        <v>63000</v>
      </c>
      <c r="R13" s="16">
        <v>2.86</v>
      </c>
      <c r="S13" s="220">
        <f>Q13*R13</f>
        <v>180180</v>
      </c>
      <c r="T13" s="109">
        <v>90000</v>
      </c>
      <c r="U13" s="215">
        <f>IF(Q13="","",Q13/0.7)</f>
        <v>90000</v>
      </c>
      <c r="V13" s="127"/>
      <c r="W13" s="151"/>
      <c r="X13" s="152">
        <v>6</v>
      </c>
      <c r="Y13" s="152" t="str">
        <f t="shared" si="4"/>
        <v>냉)부세150-200A</v>
      </c>
      <c r="Z13" s="155">
        <f t="shared" si="5"/>
        <v>44100</v>
      </c>
      <c r="AA13" s="152"/>
      <c r="AB13" s="153"/>
      <c r="AC13" s="150">
        <v>6</v>
      </c>
      <c r="AD13" s="157" t="str">
        <f t="shared" si="6"/>
        <v>냉)부세150-200A</v>
      </c>
      <c r="AE13" s="158">
        <f>IFERROR(VLOOKUP(AD13,'20'!$Y$8:$Z$69,2,0),0)</f>
        <v>44100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0.2857142857142857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108</v>
      </c>
      <c r="G14" s="12" t="s">
        <v>109</v>
      </c>
      <c r="H14" s="13">
        <v>33000</v>
      </c>
      <c r="I14" s="12">
        <v>1</v>
      </c>
      <c r="J14" s="3">
        <f t="shared" si="0"/>
        <v>33000</v>
      </c>
      <c r="K14" s="109">
        <v>45000</v>
      </c>
      <c r="L14" s="215">
        <f>IF(H14="","",H14/0.7)</f>
        <v>47142.857142857145</v>
      </c>
      <c r="M14" s="4"/>
      <c r="N14" s="150">
        <v>9</v>
      </c>
      <c r="O14" s="15" t="s">
        <v>300</v>
      </c>
      <c r="P14" s="16" t="s">
        <v>310</v>
      </c>
      <c r="Q14" s="17">
        <v>69000</v>
      </c>
      <c r="R14" s="12">
        <v>0.8</v>
      </c>
      <c r="S14" s="220">
        <f>Q14*R14</f>
        <v>55200</v>
      </c>
      <c r="T14" s="109">
        <v>88000</v>
      </c>
      <c r="U14" s="215">
        <f>IF(Q14="","",Q14/0.7)</f>
        <v>98571.42857142858</v>
      </c>
      <c r="V14" s="127"/>
      <c r="W14" s="151"/>
      <c r="X14" s="152">
        <v>7</v>
      </c>
      <c r="Y14" s="152" t="str">
        <f t="shared" si="4"/>
        <v>냉)흰다리새우20-30</v>
      </c>
      <c r="Z14" s="155">
        <f t="shared" si="5"/>
        <v>218960</v>
      </c>
      <c r="AA14" s="152"/>
      <c r="AB14" s="153"/>
      <c r="AC14" s="150">
        <v>7</v>
      </c>
      <c r="AD14" s="157" t="str">
        <f t="shared" si="6"/>
        <v>냉)흰다리새우20-30</v>
      </c>
      <c r="AE14" s="158">
        <f>IFERROR(VLOOKUP(AD14,'20'!$Y$8:$Z$69,2,0),0)</f>
        <v>327520</v>
      </c>
      <c r="AF14" s="158">
        <f>IFERROR(VLOOKUP(AD14,$K$51:$L$85,2,0),0)</f>
        <v>0</v>
      </c>
      <c r="AG14" s="159">
        <f>AE14+AF14-J12</f>
        <v>108560</v>
      </c>
      <c r="AH14" s="160">
        <f t="shared" si="7"/>
        <v>0.27272727272727271</v>
      </c>
      <c r="AI14" s="158">
        <f t="shared" si="8"/>
        <v>149270</v>
      </c>
      <c r="AJ14" s="161">
        <f>IFERROR(AG14/H12,0)</f>
        <v>0.59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790600</v>
      </c>
      <c r="D15" s="4"/>
      <c r="E15" s="150">
        <v>10</v>
      </c>
      <c r="F15" s="11" t="s">
        <v>115</v>
      </c>
      <c r="G15" s="106" t="s">
        <v>116</v>
      </c>
      <c r="H15" s="13">
        <v>86000</v>
      </c>
      <c r="I15" s="12">
        <v>1.8</v>
      </c>
      <c r="J15" s="3">
        <f t="shared" si="0"/>
        <v>154800</v>
      </c>
      <c r="K15" s="109">
        <v>120000</v>
      </c>
      <c r="L15" s="215">
        <f>IF(H15="","",H15/0.7)</f>
        <v>122857.14285714287</v>
      </c>
      <c r="M15" s="4"/>
      <c r="N15" s="150">
        <v>10</v>
      </c>
      <c r="O15" s="15" t="s">
        <v>107</v>
      </c>
      <c r="P15" s="16"/>
      <c r="Q15" s="17">
        <v>52000</v>
      </c>
      <c r="R15" s="16">
        <v>1.07</v>
      </c>
      <c r="S15" s="220">
        <f>Q15*R15</f>
        <v>55640</v>
      </c>
      <c r="T15" s="109">
        <v>70000</v>
      </c>
      <c r="U15" s="215">
        <f>IF(Q15="","",Q15/0.7)</f>
        <v>74285.71428571429</v>
      </c>
      <c r="V15" s="127"/>
      <c r="W15" s="151"/>
      <c r="X15" s="152">
        <v>8</v>
      </c>
      <c r="Y15" s="152" t="str">
        <f t="shared" si="4"/>
        <v>냉)꽁치</v>
      </c>
      <c r="Z15" s="155">
        <f t="shared" si="5"/>
        <v>46000</v>
      </c>
      <c r="AA15" s="152"/>
      <c r="AB15" s="153"/>
      <c r="AC15" s="150">
        <v>8</v>
      </c>
      <c r="AD15" s="157" t="str">
        <f t="shared" si="6"/>
        <v>냉)꽁치</v>
      </c>
      <c r="AE15" s="158">
        <f>IFERROR(VLOOKUP(AD15,'20'!$Y$8:$Z$69,2,0),0)</f>
        <v>77280</v>
      </c>
      <c r="AF15" s="158">
        <f>IFERROR(VLOOKUP(AD15,$K$51:$L$85,2,0),0)</f>
        <v>0</v>
      </c>
      <c r="AG15" s="159">
        <f>AE15+AF15-J13</f>
        <v>31280</v>
      </c>
      <c r="AH15" s="160">
        <f t="shared" si="7"/>
        <v>0.29230769230769232</v>
      </c>
      <c r="AI15" s="158">
        <f t="shared" si="8"/>
        <v>44200.000000000007</v>
      </c>
      <c r="AJ15" s="161">
        <f>IFERROR(AG15/H13,0)</f>
        <v>0.68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77</v>
      </c>
      <c r="G16" s="12" t="s">
        <v>231</v>
      </c>
      <c r="H16" s="13">
        <v>29500</v>
      </c>
      <c r="I16" s="12">
        <v>1.2</v>
      </c>
      <c r="J16" s="3">
        <f t="shared" si="0"/>
        <v>35400</v>
      </c>
      <c r="K16" s="109">
        <v>42000</v>
      </c>
      <c r="L16" s="215">
        <f>IF(H16="","",H16/0.7)</f>
        <v>42142.857142857145</v>
      </c>
      <c r="M16" s="4"/>
      <c r="N16" s="150">
        <v>11</v>
      </c>
      <c r="O16" s="15" t="s">
        <v>316</v>
      </c>
      <c r="P16" s="16" t="s">
        <v>317</v>
      </c>
      <c r="Q16" s="17">
        <v>170000</v>
      </c>
      <c r="R16" s="16">
        <v>2</v>
      </c>
      <c r="S16" s="220">
        <f>Q16*R16</f>
        <v>340000</v>
      </c>
      <c r="T16" s="109">
        <v>240000</v>
      </c>
      <c r="U16" s="215">
        <f>IF(Q16="","",Q16/0.7)</f>
        <v>242857.14285714287</v>
      </c>
      <c r="V16" s="127"/>
      <c r="W16" s="151"/>
      <c r="X16" s="152">
        <v>9</v>
      </c>
      <c r="Y16" s="152" t="str">
        <f t="shared" si="4"/>
        <v>냉)갈치200-300</v>
      </c>
      <c r="Z16" s="155">
        <f t="shared" si="5"/>
        <v>33000</v>
      </c>
      <c r="AA16" s="152"/>
      <c r="AB16" s="153"/>
      <c r="AC16" s="150">
        <v>9</v>
      </c>
      <c r="AD16" s="157" t="str">
        <f t="shared" si="6"/>
        <v>냉)갈치200-300</v>
      </c>
      <c r="AE16" s="158">
        <f>IFERROR(VLOOKUP(AD16,'20'!$Y$8:$Z$69,2,0),0)</f>
        <v>33000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0.26666666666666666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0.27084618019869816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2.25</v>
      </c>
      <c r="J17" s="3">
        <f t="shared" si="0"/>
        <v>153000</v>
      </c>
      <c r="K17" s="109">
        <v>95000</v>
      </c>
      <c r="L17" s="215">
        <f>IF(H17="","",H17/0.7)</f>
        <v>97142.857142857145</v>
      </c>
      <c r="M17" s="4"/>
      <c r="N17" s="150">
        <v>12</v>
      </c>
      <c r="O17" s="15" t="s">
        <v>62</v>
      </c>
      <c r="P17" s="16" t="s">
        <v>318</v>
      </c>
      <c r="Q17" s="17">
        <v>210000</v>
      </c>
      <c r="R17" s="16">
        <v>1</v>
      </c>
      <c r="S17" s="220">
        <f>Q17*R17</f>
        <v>210000</v>
      </c>
      <c r="T17" s="109">
        <v>300000</v>
      </c>
      <c r="U17" s="215">
        <f>IF(Q17="","",Q17/0.7)</f>
        <v>300000</v>
      </c>
      <c r="V17" s="127"/>
      <c r="W17" s="151"/>
      <c r="X17" s="152">
        <v>10</v>
      </c>
      <c r="Y17" s="152" t="str">
        <f t="shared" si="4"/>
        <v>냉)임연수2L</v>
      </c>
      <c r="Z17" s="155">
        <f t="shared" si="5"/>
        <v>154800</v>
      </c>
      <c r="AA17" s="152"/>
      <c r="AB17" s="153"/>
      <c r="AC17" s="150">
        <v>10</v>
      </c>
      <c r="AD17" s="157" t="str">
        <f t="shared" si="6"/>
        <v>냉)임연수2L</v>
      </c>
      <c r="AE17" s="158">
        <f>IFERROR(VLOOKUP(AD17,'20'!$Y$8:$Z$69,2,0),0)</f>
        <v>180600</v>
      </c>
      <c r="AF17" s="158">
        <f>IFERROR(VLOOKUP(AD17,$K$51:$L$85,2,0),0)</f>
        <v>0</v>
      </c>
      <c r="AG17" s="159">
        <f>AE17+AF17-J15</f>
        <v>25800</v>
      </c>
      <c r="AH17" s="160">
        <f t="shared" si="7"/>
        <v>0.28333333333333333</v>
      </c>
      <c r="AI17" s="158">
        <f t="shared" si="8"/>
        <v>36000</v>
      </c>
      <c r="AJ17" s="161">
        <f>IFERROR(AG17/H15,0)</f>
        <v>0.3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88</v>
      </c>
      <c r="G18" s="12" t="s">
        <v>290</v>
      </c>
      <c r="H18" s="13">
        <v>32000</v>
      </c>
      <c r="I18" s="12">
        <v>3.09</v>
      </c>
      <c r="J18" s="3">
        <f t="shared" si="0"/>
        <v>98880</v>
      </c>
      <c r="K18" s="109">
        <v>43000</v>
      </c>
      <c r="L18" s="215">
        <f>IF(H18="","",H18/0.7)</f>
        <v>45714.285714285717</v>
      </c>
      <c r="M18" s="4"/>
      <c r="N18" s="150">
        <v>13</v>
      </c>
      <c r="O18" s="15" t="s">
        <v>87</v>
      </c>
      <c r="P18" s="16"/>
      <c r="Q18" s="17">
        <v>52000</v>
      </c>
      <c r="R18" s="16">
        <v>1.33</v>
      </c>
      <c r="S18" s="220">
        <f>Q18*R18</f>
        <v>69160</v>
      </c>
      <c r="T18" s="109">
        <v>74000</v>
      </c>
      <c r="U18" s="215">
        <f>IF(Q18="","",Q18/0.7)</f>
        <v>74285.71428571429</v>
      </c>
      <c r="V18" s="127"/>
      <c r="W18" s="151"/>
      <c r="X18" s="152">
        <v>11</v>
      </c>
      <c r="Y18" s="152" t="str">
        <f t="shared" si="4"/>
        <v>냉)동태포15팩A</v>
      </c>
      <c r="Z18" s="155">
        <f t="shared" si="5"/>
        <v>35400</v>
      </c>
      <c r="AA18" s="152"/>
      <c r="AB18" s="153"/>
      <c r="AC18" s="150">
        <v>11</v>
      </c>
      <c r="AD18" s="157" t="str">
        <f t="shared" si="6"/>
        <v>냉)동태포15팩A</v>
      </c>
      <c r="AE18" s="158">
        <f>IFERROR(VLOOKUP(AD18,'20'!$Y$8:$Z$69,2,0),0)</f>
        <v>35400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0.29761904761904762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610600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 t="s">
        <v>83</v>
      </c>
      <c r="P19" s="16" t="s">
        <v>228</v>
      </c>
      <c r="Q19" s="17">
        <v>160000</v>
      </c>
      <c r="R19" s="16">
        <v>0.45</v>
      </c>
      <c r="S19" s="220">
        <f>Q19*R19</f>
        <v>72000</v>
      </c>
      <c r="T19" s="109">
        <v>220000</v>
      </c>
      <c r="U19" s="215">
        <f>IF(Q19="","",Q19/0.7)</f>
        <v>228571.42857142858</v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153000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IFERROR(VLOOKUP(AD19,'20'!$Y$8:$Z$69,2,0),0)</f>
        <v>59160</v>
      </c>
      <c r="AF19" s="158">
        <f>IFERROR(VLOOKUP(AD19,$K$51:$L$85,2,0),0)</f>
        <v>204000</v>
      </c>
      <c r="AG19" s="159">
        <f>AE19+AF19-J17</f>
        <v>110160</v>
      </c>
      <c r="AH19" s="160">
        <f t="shared" si="7"/>
        <v>0.28421052631578947</v>
      </c>
      <c r="AI19" s="158">
        <f t="shared" si="8"/>
        <v>153900</v>
      </c>
      <c r="AJ19" s="161">
        <f>IFERROR(AG19/H17,0)</f>
        <v>1.62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 t="s">
        <v>300</v>
      </c>
      <c r="P20" s="16" t="s">
        <v>63</v>
      </c>
      <c r="Q20" s="17">
        <v>62000</v>
      </c>
      <c r="R20" s="16">
        <v>2</v>
      </c>
      <c r="S20" s="220">
        <f>Q20*R20</f>
        <v>124000</v>
      </c>
      <c r="T20" s="109">
        <v>88000</v>
      </c>
      <c r="U20" s="215">
        <f>IF(Q20="","",Q20/0.7)</f>
        <v>88571.42857142858</v>
      </c>
      <c r="V20" s="127"/>
      <c r="W20" s="151"/>
      <c r="X20" s="152">
        <v>13</v>
      </c>
      <c r="Y20" s="152" t="str">
        <f t="shared" si="4"/>
        <v>냉)참조기40-42A</v>
      </c>
      <c r="Z20" s="155">
        <f t="shared" si="5"/>
        <v>98880</v>
      </c>
      <c r="AA20" s="152"/>
      <c r="AB20" s="153"/>
      <c r="AC20" s="150">
        <v>13</v>
      </c>
      <c r="AD20" s="157" t="str">
        <f t="shared" si="6"/>
        <v>냉)참조기40-42A</v>
      </c>
      <c r="AE20" s="158">
        <f>IFERROR(VLOOKUP(AD20,'20'!$Y$8:$Z$69,2,0),0)</f>
        <v>204480</v>
      </c>
      <c r="AF20" s="158">
        <f>IFERROR(VLOOKUP(AD20,$K$51:$L$85,2,0),0)</f>
        <v>0</v>
      </c>
      <c r="AG20" s="159">
        <f>AE20+AF20-J18</f>
        <v>105600</v>
      </c>
      <c r="AH20" s="160">
        <f t="shared" si="7"/>
        <v>0.2558139534883721</v>
      </c>
      <c r="AI20" s="158">
        <f t="shared" si="8"/>
        <v>141900</v>
      </c>
      <c r="AJ20" s="161">
        <f>IFERROR(AG20/H18,0)</f>
        <v>3.3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 t="s">
        <v>98</v>
      </c>
      <c r="P21" s="16" t="s">
        <v>126</v>
      </c>
      <c r="Q21" s="17">
        <v>20000</v>
      </c>
      <c r="R21" s="12">
        <v>7</v>
      </c>
      <c r="S21" s="220">
        <f>Q21*R21</f>
        <v>140000</v>
      </c>
      <c r="T21" s="109">
        <v>28000</v>
      </c>
      <c r="U21" s="215">
        <f>IF(Q21="","",Q21/0.7)</f>
        <v>28571.428571428572</v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IFERROR(VLOOKUP(AD21,'20'!$Y$8:$Z$69,2,0),0)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866000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IFERROR(VLOOKUP(AD22,'20'!$Y$8:$Z$69,2,0),0)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1873000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IFERROR(VLOOKUP(AD23,'20'!$Y$8:$Z$69,2,0),0)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IFERROR(VLOOKUP(AD24,'20'!$Y$8:$Z$69,2,0),0)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166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IFERROR(VLOOKUP(AD25,'20'!$Y$8:$Z$69,2,0),0)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IFERROR(VLOOKUP(AD26,'20'!$Y$8:$Z$69,2,0),0)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65</v>
      </c>
      <c r="P27" s="16" t="s">
        <v>122</v>
      </c>
      <c r="Q27" s="17">
        <v>16500</v>
      </c>
      <c r="R27" s="12">
        <v>2</v>
      </c>
      <c r="S27" s="220">
        <f>Q27*R27</f>
        <v>33000</v>
      </c>
      <c r="T27" s="109">
        <v>20000</v>
      </c>
      <c r="U27" s="215">
        <f>IF(Q27="","",Q27/0.7)</f>
        <v>23571.428571428572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IFERROR(VLOOKUP(AD27,'20'!$Y$8:$Z$69,2,0),0)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30</v>
      </c>
      <c r="S28" s="220">
        <f>Q28*R28</f>
        <v>414000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IFERROR(VLOOKUP(AD28,'20'!$Y$8:$Z$69,2,0),0)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60000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1</v>
      </c>
      <c r="S29" s="220">
        <f>Q29*R29</f>
        <v>180000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IFERROR(VLOOKUP(AD29,'20'!$Y$8:$Z$69,2,0),0)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 t="s">
        <v>214</v>
      </c>
      <c r="C30" s="23">
        <v>70000</v>
      </c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2469730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IFERROR(VLOOKUP(AD30,'20'!$Y$8:$Z$69,2,0),0)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 t="s">
        <v>215</v>
      </c>
      <c r="C31" s="23">
        <v>5000</v>
      </c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IFERROR(VLOOKUP(AD31,'20'!$Y$8:$Z$69,2,0),0)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IFERROR(VLOOKUP(AD32,'20'!$Y$8:$Z$69,2,0),0)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IFERROR(VLOOKUP(AD33,'20'!$Y$8:$Z$69,2,0),0)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1838460</v>
      </c>
      <c r="K34" s="321"/>
      <c r="L34" s="4"/>
      <c r="M34" s="4"/>
      <c r="N34" s="175">
        <v>1</v>
      </c>
      <c r="O34" s="9" t="s">
        <v>65</v>
      </c>
      <c r="P34" s="9" t="s">
        <v>159</v>
      </c>
      <c r="Q34" s="9" t="s">
        <v>162</v>
      </c>
      <c r="R34" s="324">
        <v>-30000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IFERROR(VLOOKUP(AD34,'20'!$Y$8:$Z$69,2,0),0)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209</v>
      </c>
      <c r="P35" s="29" t="s">
        <v>210</v>
      </c>
      <c r="Q35" s="29" t="s">
        <v>163</v>
      </c>
      <c r="R35" s="298">
        <v>-10000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IFERROR(VLOOKUP(AD35,'20'!$Y$8:$Z$69,2,0),0)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180000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261</v>
      </c>
      <c r="P36" s="29" t="s">
        <v>126</v>
      </c>
      <c r="Q36" s="29" t="s">
        <v>163</v>
      </c>
      <c r="R36" s="298">
        <v>-10000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전복8미</v>
      </c>
      <c r="Z36" s="155">
        <f>S6</f>
        <v>79800</v>
      </c>
      <c r="AA36" s="152"/>
      <c r="AB36" s="153"/>
      <c r="AC36" s="308" t="s">
        <v>33</v>
      </c>
      <c r="AD36" s="309"/>
      <c r="AE36" s="179">
        <f>SUM(AE8:AE35)</f>
        <v>2189240</v>
      </c>
      <c r="AF36" s="179">
        <f>SUM(AF8:AF35)</f>
        <v>204000</v>
      </c>
      <c r="AG36" s="179">
        <f>SUM(AG8:AG35)</f>
        <v>554780</v>
      </c>
      <c r="AH36" s="180"/>
      <c r="AI36" s="179">
        <f>SUM(AI8:AI35)</f>
        <v>763089.99999999988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180</v>
      </c>
      <c r="G37" s="75"/>
      <c r="H37" s="76">
        <v>45000</v>
      </c>
      <c r="I37" s="296">
        <v>64000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전복15미</v>
      </c>
      <c r="Z37" s="155">
        <f t="shared" ref="Z37:Z59" si="11">S7</f>
        <v>55800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209</v>
      </c>
      <c r="G38" s="12" t="s">
        <v>210</v>
      </c>
      <c r="H38" s="13">
        <v>37000</v>
      </c>
      <c r="I38" s="270">
        <v>45000</v>
      </c>
      <c r="J38" s="271">
        <v>45000</v>
      </c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대구3미A</v>
      </c>
      <c r="Z38" s="155">
        <f t="shared" si="11"/>
        <v>18000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299</v>
      </c>
      <c r="G39" s="12"/>
      <c r="H39" s="13">
        <v>50000</v>
      </c>
      <c r="I39" s="270">
        <v>71000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고등어28미A</v>
      </c>
      <c r="Z39" s="155">
        <f t="shared" si="11"/>
        <v>125000</v>
      </c>
      <c r="AA39" s="152"/>
      <c r="AB39" s="153"/>
      <c r="AC39" s="156">
        <v>1</v>
      </c>
      <c r="AD39" s="157" t="str">
        <f t="shared" ref="AD39:AD62" si="12">O6&amp;P6</f>
        <v>전복8미</v>
      </c>
      <c r="AE39" s="158">
        <f>IFERROR(VLOOKUP(AD39,'20'!$Y$8:$Z$69,2,0),0)</f>
        <v>210000</v>
      </c>
      <c r="AF39" s="158">
        <f>IFERROR(VLOOKUP(AD39,$K$51:$L$85,2,0),0)</f>
        <v>0</v>
      </c>
      <c r="AG39" s="159">
        <f>AE39+AF39-S6</f>
        <v>130200</v>
      </c>
      <c r="AH39" s="160">
        <f>IFERROR((T6-Q6)/T6,0)</f>
        <v>0.25</v>
      </c>
      <c r="AI39" s="158">
        <f>IFERROR(AG39/(1-AH39),0)</f>
        <v>173600</v>
      </c>
      <c r="AJ39" s="161">
        <f>IFERROR(AG39/Q6,0)</f>
        <v>0.62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98</v>
      </c>
      <c r="G40" s="12" t="s">
        <v>63</v>
      </c>
      <c r="H40" s="13">
        <v>23000</v>
      </c>
      <c r="I40" s="270">
        <v>32000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전갱이</v>
      </c>
      <c r="Z40" s="155">
        <f t="shared" si="11"/>
        <v>95200</v>
      </c>
      <c r="AA40" s="152"/>
      <c r="AB40" s="153"/>
      <c r="AC40" s="150">
        <v>2</v>
      </c>
      <c r="AD40" s="157" t="str">
        <f t="shared" si="12"/>
        <v>전복15미</v>
      </c>
      <c r="AE40" s="158">
        <f>IFERROR(VLOOKUP(AD40,'20'!$Y$8:$Z$69,2,0),0)</f>
        <v>232200</v>
      </c>
      <c r="AF40" s="158">
        <f>IFERROR(VLOOKUP(AD40,$K$51:$L$85,2,0),0)</f>
        <v>0</v>
      </c>
      <c r="AG40" s="159">
        <f>AE40+AF40-S7</f>
        <v>176400</v>
      </c>
      <c r="AH40" s="160">
        <f t="shared" ref="AH40:AH62" si="13">IFERROR((T7-Q7)/T7,0)</f>
        <v>0.28000000000000003</v>
      </c>
      <c r="AI40" s="158">
        <f t="shared" ref="AI40:AI62" si="14">IFERROR(AG40/(1-AH40),0)</f>
        <v>245000</v>
      </c>
      <c r="AJ40" s="161">
        <f>IFERROR(AG40/Q7,0)</f>
        <v>0.98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62</v>
      </c>
      <c r="G41" s="12" t="s">
        <v>292</v>
      </c>
      <c r="H41" s="13">
        <v>190000</v>
      </c>
      <c r="I41" s="270">
        <v>263000</v>
      </c>
      <c r="J41" s="271"/>
      <c r="K41" s="4"/>
      <c r="L41" s="4"/>
      <c r="M41" s="4"/>
      <c r="N41" s="280" t="s">
        <v>322</v>
      </c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쭈꾸미10미</v>
      </c>
      <c r="Z41" s="155">
        <f t="shared" si="11"/>
        <v>147000</v>
      </c>
      <c r="AA41" s="152"/>
      <c r="AB41" s="153"/>
      <c r="AC41" s="150">
        <v>3</v>
      </c>
      <c r="AD41" s="157" t="str">
        <f t="shared" si="12"/>
        <v>대구3미A</v>
      </c>
      <c r="AE41" s="158">
        <f>IFERROR(VLOOKUP(AD41,'20'!$Y$8:$Z$69,2,0),0)</f>
        <v>23940</v>
      </c>
      <c r="AF41" s="158">
        <f>IFERROR(VLOOKUP(AD41,$K$51:$L$85,2,0),0)</f>
        <v>54000</v>
      </c>
      <c r="AG41" s="159">
        <f>AE41+AF41-S8</f>
        <v>59940</v>
      </c>
      <c r="AH41" s="160">
        <f t="shared" si="13"/>
        <v>0.28000000000000003</v>
      </c>
      <c r="AI41" s="158">
        <f t="shared" si="14"/>
        <v>83250</v>
      </c>
      <c r="AJ41" s="161">
        <f>IFERROR(AG41/Q8,0)</f>
        <v>3.33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65</v>
      </c>
      <c r="G42" s="12" t="s">
        <v>159</v>
      </c>
      <c r="H42" s="13">
        <v>11500</v>
      </c>
      <c r="I42" s="270">
        <v>14000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간재미20미</v>
      </c>
      <c r="Z42" s="155">
        <f t="shared" si="11"/>
        <v>75750</v>
      </c>
      <c r="AA42" s="152"/>
      <c r="AB42" s="153"/>
      <c r="AC42" s="150">
        <v>4</v>
      </c>
      <c r="AD42" s="157" t="str">
        <f t="shared" si="12"/>
        <v>고등어28미A</v>
      </c>
      <c r="AE42" s="158">
        <f>IFERROR(VLOOKUP(AD42,'20'!$Y$8:$Z$69,2,0),0)</f>
        <v>225000</v>
      </c>
      <c r="AF42" s="158">
        <f>IFERROR(VLOOKUP(AD42,$K$51:$L$85,2,0),0)</f>
        <v>0</v>
      </c>
      <c r="AG42" s="159">
        <f>AE42+AF42-S9</f>
        <v>100000</v>
      </c>
      <c r="AH42" s="160">
        <f t="shared" si="13"/>
        <v>0.27536231884057971</v>
      </c>
      <c r="AI42" s="158">
        <f t="shared" si="14"/>
        <v>138000</v>
      </c>
      <c r="AJ42" s="161">
        <f>IFERROR(AG42/Q9,0)</f>
        <v>2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65</v>
      </c>
      <c r="G43" s="12" t="s">
        <v>91</v>
      </c>
      <c r="H43" s="13">
        <v>10500</v>
      </c>
      <c r="I43" s="270">
        <v>14000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냉)삼치15미</v>
      </c>
      <c r="Z43" s="155">
        <f t="shared" si="11"/>
        <v>180180</v>
      </c>
      <c r="AA43" s="152"/>
      <c r="AB43" s="153"/>
      <c r="AC43" s="150">
        <v>5</v>
      </c>
      <c r="AD43" s="157" t="str">
        <f t="shared" si="12"/>
        <v>전갱이</v>
      </c>
      <c r="AE43" s="158">
        <f>IFERROR(VLOOKUP(AD43,'20'!$Y$8:$Z$69,2,0),0)</f>
        <v>163200</v>
      </c>
      <c r="AF43" s="158">
        <f>IFERROR(VLOOKUP(AD43,$K$51:$L$85,2,0),0)</f>
        <v>0</v>
      </c>
      <c r="AG43" s="159">
        <f>AE43+AF43-S10</f>
        <v>68000</v>
      </c>
      <c r="AH43" s="160">
        <f t="shared" si="13"/>
        <v>0.24444444444444444</v>
      </c>
      <c r="AI43" s="158">
        <f t="shared" si="14"/>
        <v>90000</v>
      </c>
      <c r="AJ43" s="161">
        <f>IFERROR(AG43/Q10,0)</f>
        <v>1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갑오징어8미A</v>
      </c>
      <c r="Z44" s="155">
        <f t="shared" si="11"/>
        <v>55200</v>
      </c>
      <c r="AA44" s="152"/>
      <c r="AB44" s="153"/>
      <c r="AC44" s="150">
        <v>6</v>
      </c>
      <c r="AD44" s="157" t="str">
        <f t="shared" si="12"/>
        <v>쭈꾸미10미</v>
      </c>
      <c r="AE44" s="158">
        <f>IFERROR(VLOOKUP(AD44,'20'!$Y$8:$Z$69,2,0),0)</f>
        <v>189000</v>
      </c>
      <c r="AF44" s="158">
        <f>IFERROR(VLOOKUP(AD44,$K$51:$L$85,2,0),0)</f>
        <v>0</v>
      </c>
      <c r="AG44" s="159">
        <f>AE44+AF44-S11</f>
        <v>42000</v>
      </c>
      <c r="AH44" s="160">
        <f t="shared" si="13"/>
        <v>0.3</v>
      </c>
      <c r="AI44" s="158">
        <f t="shared" si="14"/>
        <v>60000.000000000007</v>
      </c>
      <c r="AJ44" s="161">
        <f>IFERROR(AG44/Q11,0)</f>
        <v>2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생합</v>
      </c>
      <c r="Z45" s="155">
        <f t="shared" si="11"/>
        <v>55640</v>
      </c>
      <c r="AA45" s="152"/>
      <c r="AB45" s="153"/>
      <c r="AC45" s="150">
        <v>7</v>
      </c>
      <c r="AD45" s="157" t="str">
        <f t="shared" si="12"/>
        <v>간재미20미</v>
      </c>
      <c r="AE45" s="158">
        <f>IFERROR(VLOOKUP(AD45,'20'!$Y$8:$Z$69,2,0),0)</f>
        <v>88950</v>
      </c>
      <c r="AF45" s="158">
        <f>IFERROR(VLOOKUP(AD45,$K$51:$L$85,2,0),0)</f>
        <v>0</v>
      </c>
      <c r="AG45" s="159">
        <f>AE45+AF45-S12</f>
        <v>13200</v>
      </c>
      <c r="AH45" s="160">
        <f t="shared" si="13"/>
        <v>0.2857142857142857</v>
      </c>
      <c r="AI45" s="158">
        <f t="shared" si="14"/>
        <v>18480</v>
      </c>
      <c r="AJ45" s="161">
        <f>IFERROR(AG45/Q12,0)</f>
        <v>0.88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전복 17미</v>
      </c>
      <c r="Z46" s="155">
        <f t="shared" si="11"/>
        <v>340000</v>
      </c>
      <c r="AA46" s="152"/>
      <c r="AB46" s="153"/>
      <c r="AC46" s="150">
        <v>8</v>
      </c>
      <c r="AD46" s="157" t="str">
        <f t="shared" si="12"/>
        <v>냉)삼치15미</v>
      </c>
      <c r="AE46" s="158">
        <f>IFERROR(VLOOKUP(AD46,'20'!$Y$8:$Z$69,2,0),0)</f>
        <v>283500</v>
      </c>
      <c r="AF46" s="158">
        <f>IFERROR(VLOOKUP(AD46,$K$51:$L$85,2,0),0)</f>
        <v>0</v>
      </c>
      <c r="AG46" s="159">
        <f>AE46+AF46-S13</f>
        <v>103320</v>
      </c>
      <c r="AH46" s="160">
        <f t="shared" si="13"/>
        <v>0.3</v>
      </c>
      <c r="AI46" s="158">
        <f t="shared" si="14"/>
        <v>147600</v>
      </c>
      <c r="AJ46" s="161">
        <f>IFERROR(AG46/Q13,0)</f>
        <v>1.64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전복9미</v>
      </c>
      <c r="Z47" s="155">
        <f t="shared" si="11"/>
        <v>210000</v>
      </c>
      <c r="AA47" s="152"/>
      <c r="AB47" s="153"/>
      <c r="AC47" s="150">
        <v>9</v>
      </c>
      <c r="AD47" s="157" t="str">
        <f t="shared" si="12"/>
        <v>갑오징어8미A</v>
      </c>
      <c r="AE47" s="158">
        <f>IFERROR(VLOOKUP(AD47,'20'!$Y$8:$Z$69,2,0),0)</f>
        <v>124200</v>
      </c>
      <c r="AF47" s="158">
        <f>IFERROR(VLOOKUP(AD47,$K$51:$L$85,2,0),0)</f>
        <v>0</v>
      </c>
      <c r="AG47" s="159">
        <f>AE47+AF47-S14</f>
        <v>69000</v>
      </c>
      <c r="AH47" s="160">
        <f t="shared" si="13"/>
        <v>0.21590909090909091</v>
      </c>
      <c r="AI47" s="158">
        <f t="shared" si="14"/>
        <v>88000</v>
      </c>
      <c r="AJ47" s="161">
        <f>IFERROR(AG47/Q14,0)</f>
        <v>1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도미</v>
      </c>
      <c r="Z48" s="155">
        <f t="shared" si="11"/>
        <v>69160</v>
      </c>
      <c r="AA48" s="152"/>
      <c r="AB48" s="153"/>
      <c r="AC48" s="150">
        <v>10</v>
      </c>
      <c r="AD48" s="157" t="str">
        <f t="shared" si="12"/>
        <v>생합</v>
      </c>
      <c r="AE48" s="158">
        <f>IFERROR(VLOOKUP(AD48,'20'!$Y$8:$Z$69,2,0),0)</f>
        <v>88400</v>
      </c>
      <c r="AF48" s="158">
        <f>IFERROR(VLOOKUP(AD48,$K$51:$L$85,2,0),0)</f>
        <v>0</v>
      </c>
      <c r="AG48" s="159">
        <f>AE48+AF48-S15</f>
        <v>32760</v>
      </c>
      <c r="AH48" s="160">
        <f t="shared" si="13"/>
        <v>0.25714285714285712</v>
      </c>
      <c r="AI48" s="158">
        <f t="shared" si="14"/>
        <v>44100</v>
      </c>
      <c r="AJ48" s="161">
        <f>IFERROR(AG48/Q15,0)</f>
        <v>0.63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>제주갈치31-35미</v>
      </c>
      <c r="Z49" s="155">
        <f t="shared" si="11"/>
        <v>72000</v>
      </c>
      <c r="AA49" s="152"/>
      <c r="AB49" s="153"/>
      <c r="AC49" s="150">
        <v>11</v>
      </c>
      <c r="AD49" s="157" t="str">
        <f t="shared" si="12"/>
        <v>전복 17미</v>
      </c>
      <c r="AE49" s="158">
        <f>IFERROR(VLOOKUP(AD49,'20'!$Y$8:$Z$69,2,0),0)</f>
        <v>340000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0.29166666666666669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>갑오징어10미</v>
      </c>
      <c r="Z50" s="155">
        <f t="shared" si="11"/>
        <v>124000</v>
      </c>
      <c r="AA50" s="152"/>
      <c r="AB50" s="153"/>
      <c r="AC50" s="150">
        <v>12</v>
      </c>
      <c r="AD50" s="157" t="str">
        <f t="shared" si="12"/>
        <v>전복9미</v>
      </c>
      <c r="AE50" s="158">
        <f>IFERROR(VLOOKUP(AD50,'20'!$Y$8:$Z$69,2,0),0)</f>
        <v>210000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0.3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203</v>
      </c>
      <c r="G51" s="242">
        <v>3</v>
      </c>
      <c r="H51" s="243">
        <v>68000</v>
      </c>
      <c r="I51" s="292">
        <v>204000</v>
      </c>
      <c r="J51" s="293"/>
      <c r="K51" s="235" t="str">
        <f>SUBSTITUTE(SUBSTITUTE(SUBSTITUTE(F51,"[",""),"]","")," ","")</f>
        <v>냉)자반고등어8손</v>
      </c>
      <c r="L51" s="246">
        <f>I51</f>
        <v>204000</v>
      </c>
      <c r="V51" s="4"/>
      <c r="W51" s="151"/>
      <c r="X51" s="152">
        <v>16</v>
      </c>
      <c r="Y51" s="152" t="str">
        <f t="shared" si="10"/>
        <v>낙지15미</v>
      </c>
      <c r="Z51" s="155">
        <f t="shared" si="11"/>
        <v>140000</v>
      </c>
      <c r="AA51" s="152"/>
      <c r="AB51" s="153"/>
      <c r="AC51" s="150">
        <v>13</v>
      </c>
      <c r="AD51" s="157" t="str">
        <f t="shared" si="12"/>
        <v>도미</v>
      </c>
      <c r="AE51" s="158">
        <f>IFERROR(VLOOKUP(AD51,'20'!$Y$8:$Z$69,2,0),0)</f>
        <v>89960</v>
      </c>
      <c r="AF51" s="158">
        <f>IFERROR(VLOOKUP(AD51,$K$51:$L$85,2,0),0)</f>
        <v>0</v>
      </c>
      <c r="AG51" s="159">
        <f>AE51+AF51-S18</f>
        <v>20800</v>
      </c>
      <c r="AH51" s="160">
        <f t="shared" si="13"/>
        <v>0.29729729729729731</v>
      </c>
      <c r="AI51" s="158">
        <f t="shared" si="14"/>
        <v>29600.000000000004</v>
      </c>
      <c r="AJ51" s="161">
        <f>IFERROR(AG51/Q18,0)</f>
        <v>0.4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51" t="s">
        <v>235</v>
      </c>
      <c r="G52" s="244">
        <v>2</v>
      </c>
      <c r="H52" s="243">
        <v>160000</v>
      </c>
      <c r="I52" s="294">
        <v>320000</v>
      </c>
      <c r="J52" s="295"/>
      <c r="K52" s="236" t="str">
        <f t="shared" ref="K52:K85" si="17">SUBSTITUTE(SUBSTITUTE(SUBSTITUTE(F52,"[",""),"]","")," ","")</f>
        <v>제주갈치31-35미</v>
      </c>
      <c r="L52" s="247">
        <f>I52</f>
        <v>320000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>제주갈치31-35미</v>
      </c>
      <c r="AE52" s="158">
        <f>IFERROR(VLOOKUP(AD52,'20'!$Y$8:$Z$69,2,0),0)</f>
        <v>0</v>
      </c>
      <c r="AF52" s="158">
        <f>IFERROR(VLOOKUP(AD52,$K$51:$L$85,2,0),0)</f>
        <v>320000</v>
      </c>
      <c r="AG52" s="159">
        <f>AE52+AF52-S19</f>
        <v>248000</v>
      </c>
      <c r="AH52" s="160">
        <f t="shared" si="13"/>
        <v>0.27272727272727271</v>
      </c>
      <c r="AI52" s="158">
        <f t="shared" si="14"/>
        <v>341000</v>
      </c>
      <c r="AJ52" s="161">
        <f>IFERROR(AG52/Q19,0)</f>
        <v>1.55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323</v>
      </c>
      <c r="G53" s="244">
        <v>2</v>
      </c>
      <c r="H53" s="243">
        <v>62000</v>
      </c>
      <c r="I53" s="294">
        <v>124000</v>
      </c>
      <c r="J53" s="295"/>
      <c r="K53" s="236" t="str">
        <f t="shared" si="17"/>
        <v>갑오징어10미</v>
      </c>
      <c r="L53" s="247">
        <f t="shared" ref="L53:L85" si="18">I53</f>
        <v>124000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>갑오징어10미</v>
      </c>
      <c r="AE53" s="158">
        <f>IFERROR(VLOOKUP(AD53,'20'!$Y$8:$Z$69,2,0),0)</f>
        <v>0</v>
      </c>
      <c r="AF53" s="158">
        <f>IFERROR(VLOOKUP(AD53,$K$51:$L$85,2,0),0)</f>
        <v>124000</v>
      </c>
      <c r="AG53" s="159">
        <f>AE53+AF53-S20</f>
        <v>0</v>
      </c>
      <c r="AH53" s="160">
        <f t="shared" si="13"/>
        <v>0.29545454545454547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180</v>
      </c>
      <c r="G54" s="244">
        <v>3</v>
      </c>
      <c r="H54" s="243">
        <v>40000</v>
      </c>
      <c r="I54" s="294">
        <v>120000</v>
      </c>
      <c r="J54" s="295"/>
      <c r="K54" s="236" t="str">
        <f t="shared" si="17"/>
        <v>황석어</v>
      </c>
      <c r="L54" s="247">
        <f t="shared" si="18"/>
        <v>120000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>낙지15미</v>
      </c>
      <c r="AE54" s="158">
        <f>IFERROR(VLOOKUP(AD54,'20'!$Y$8:$Z$69,2,0),0)</f>
        <v>0</v>
      </c>
      <c r="AF54" s="158">
        <f>IFERROR(VLOOKUP(AD54,$K$51:$L$85,2,0),0)</f>
        <v>200000</v>
      </c>
      <c r="AG54" s="159">
        <f>AE54+AF54-S21</f>
        <v>60000</v>
      </c>
      <c r="AH54" s="160">
        <f t="shared" si="13"/>
        <v>0.2857142857142857</v>
      </c>
      <c r="AI54" s="158">
        <f t="shared" si="14"/>
        <v>84000</v>
      </c>
      <c r="AJ54" s="161">
        <f>IFERROR(AG54/Q21,0)</f>
        <v>3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313</v>
      </c>
      <c r="G55" s="244">
        <v>3</v>
      </c>
      <c r="H55" s="243">
        <v>18000</v>
      </c>
      <c r="I55" s="294">
        <v>54000</v>
      </c>
      <c r="J55" s="295"/>
      <c r="K55" s="236" t="str">
        <f t="shared" si="17"/>
        <v>대구3미A</v>
      </c>
      <c r="L55" s="247">
        <f t="shared" si="18"/>
        <v>54000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IFERROR(VLOOKUP(AD55,'20'!$Y$8:$Z$69,2,0),0)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324</v>
      </c>
      <c r="G56" s="244">
        <v>10</v>
      </c>
      <c r="H56" s="243">
        <v>20000</v>
      </c>
      <c r="I56" s="294">
        <v>200000</v>
      </c>
      <c r="J56" s="295"/>
      <c r="K56" s="236" t="str">
        <f t="shared" si="17"/>
        <v>낙지15미</v>
      </c>
      <c r="L56" s="247">
        <f t="shared" si="18"/>
        <v>200000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IFERROR(VLOOKUP(AD56,'20'!$Y$8:$Z$69,2,0),0)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>냉)꽃게암A</v>
      </c>
      <c r="Z57" s="155">
        <f t="shared" si="11"/>
        <v>33000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IFERROR(VLOOKUP(AD57,'20'!$Y$8:$Z$69,2,0),0)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414000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IFERROR(VLOOKUP(AD58,'20'!$Y$8:$Z$69,2,0),0)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180000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IFERROR(VLOOKUP(AD59,'20'!$Y$8:$Z$69,2,0),0)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>황석어</v>
      </c>
      <c r="Z60" s="152">
        <v>0</v>
      </c>
      <c r="AA60" s="152"/>
      <c r="AB60" s="153"/>
      <c r="AC60" s="150">
        <v>22</v>
      </c>
      <c r="AD60" s="157" t="str">
        <f t="shared" si="12"/>
        <v>냉)꽃게암A</v>
      </c>
      <c r="AE60" s="158">
        <f>IFERROR(VLOOKUP(AD60,'20'!$Y$8:$Z$69,2,0),0)</f>
        <v>33000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0.17499999999999999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>가자미적가자미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IFERROR(VLOOKUP(AD61,'20'!$Y$8:$Z$69,2,0),0)</f>
        <v>414000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0.18823529411764706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>아귀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IFERROR(VLOOKUP(AD62,'20'!$Y$8:$Z$69,2,0),0)</f>
        <v>162000</v>
      </c>
      <c r="AF62" s="158">
        <f>IFERROR(VLOOKUP(AD62,$K$51:$L$85,2,0),0)</f>
        <v>0</v>
      </c>
      <c r="AG62" s="159">
        <f>AE62+AF62-S29</f>
        <v>-18000</v>
      </c>
      <c r="AH62" s="160">
        <f t="shared" si="13"/>
        <v>0</v>
      </c>
      <c r="AI62" s="158">
        <f t="shared" si="14"/>
        <v>-18000</v>
      </c>
      <c r="AJ62" s="161">
        <f>IFERROR(AG62/Q29,0)</f>
        <v>-0.1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낙지10미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2877350</v>
      </c>
      <c r="AF63" s="197">
        <f>SUM(AF39:AF62)</f>
        <v>698000</v>
      </c>
      <c r="AG63" s="197">
        <f>SUM(AG39:AG62)</f>
        <v>1105620</v>
      </c>
      <c r="AH63" s="198"/>
      <c r="AI63" s="197">
        <f>SUM(AI39:AI62)</f>
        <v>1524630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전복11미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냉)꽃게사게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냉)꽃게사게A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황석어</v>
      </c>
      <c r="AE66" s="158">
        <f>IFERROR(VLOOKUP(AD66,'20'!$Y$8:$Z$69,2,0),0)</f>
        <v>67500</v>
      </c>
      <c r="AF66" s="158">
        <f>IFERROR(VLOOKUP(AD66,$K$51:$L$85,2,0),0)</f>
        <v>120000</v>
      </c>
      <c r="AG66" s="159">
        <f>AE66+AF66</f>
        <v>187500</v>
      </c>
      <c r="AH66" s="160">
        <f>IFERROR((I37-H37)/I37,0)</f>
        <v>0.296875</v>
      </c>
      <c r="AI66" s="158">
        <f>IFERROR(AG66/(1-AH66),0)</f>
        <v>266666.66666666669</v>
      </c>
      <c r="AJ66" s="161">
        <f>IFERROR(AG66/H37,0)</f>
        <v>4.166666666666667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가자미적가자미</v>
      </c>
      <c r="AE67" s="158">
        <f>IFERROR(VLOOKUP(AD67,'20'!$Y$8:$Z$69,2,0),0)</f>
        <v>37000</v>
      </c>
      <c r="AF67" s="158">
        <f>IFERROR(VLOOKUP(AD67,$K$51:$L$85,2,0),0)</f>
        <v>0</v>
      </c>
      <c r="AG67" s="159">
        <f t="shared" ref="AG67:AG75" si="21">AE67+AF67</f>
        <v>37000</v>
      </c>
      <c r="AH67" s="160">
        <f t="shared" ref="AH67:AH75" si="22">IFERROR((I38-H38)/I38,0)</f>
        <v>0.17777777777777778</v>
      </c>
      <c r="AI67" s="158">
        <f t="shared" ref="AI67:AI75" si="23">IFERROR(AG67/(1-AH67),0)</f>
        <v>45000</v>
      </c>
      <c r="AJ67" s="161">
        <f>IFERROR(AG67/H38,0)</f>
        <v>1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아귀</v>
      </c>
      <c r="AE68" s="158">
        <f>IFERROR(VLOOKUP(AD68,'20'!$Y$8:$Z$69,2,0),0)</f>
        <v>6000</v>
      </c>
      <c r="AF68" s="158">
        <f>IFERROR(VLOOKUP(AD68,$K$51:$L$85,2,0),0)</f>
        <v>0</v>
      </c>
      <c r="AG68" s="159">
        <f t="shared" si="21"/>
        <v>6000</v>
      </c>
      <c r="AH68" s="160">
        <f t="shared" si="22"/>
        <v>0.29577464788732394</v>
      </c>
      <c r="AI68" s="158">
        <f t="shared" si="23"/>
        <v>8520</v>
      </c>
      <c r="AJ68" s="161">
        <f>IFERROR(AG68/H39,0)</f>
        <v>0.12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낙지10미</v>
      </c>
      <c r="AE69" s="158">
        <f>IFERROR(VLOOKUP(AD69,'20'!$Y$8:$Z$69,2,0),0)</f>
        <v>23000</v>
      </c>
      <c r="AF69" s="158">
        <f>IFERROR(VLOOKUP(AD69,$K$51:$L$85,2,0),0)</f>
        <v>0</v>
      </c>
      <c r="AG69" s="159">
        <f t="shared" si="21"/>
        <v>23000</v>
      </c>
      <c r="AH69" s="160">
        <f t="shared" si="22"/>
        <v>0.28125</v>
      </c>
      <c r="AI69" s="158">
        <f t="shared" si="23"/>
        <v>32000</v>
      </c>
      <c r="AJ69" s="161">
        <f>IFERROR(AG69/H40,0)</f>
        <v>1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전복11미</v>
      </c>
      <c r="AE70" s="158">
        <f>IFERROR(VLOOKUP(AD70,'20'!$Y$8:$Z$69,2,0),0)</f>
        <v>95000</v>
      </c>
      <c r="AF70" s="158">
        <f>IFERROR(VLOOKUP(AD70,$K$51:$L$85,2,0),0)</f>
        <v>0</v>
      </c>
      <c r="AG70" s="159">
        <f t="shared" si="21"/>
        <v>95000</v>
      </c>
      <c r="AH70" s="160">
        <f t="shared" si="22"/>
        <v>0.27756653992395436</v>
      </c>
      <c r="AI70" s="158">
        <f t="shared" si="23"/>
        <v>131500</v>
      </c>
      <c r="AJ70" s="161">
        <f>IFERROR(AG70/H41,0)</f>
        <v>0.5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냉)꽃게사게</v>
      </c>
      <c r="AE71" s="158">
        <f>IFERROR(VLOOKUP(AD71,'20'!$Y$8:$Z$69,2,0),0)</f>
        <v>46000</v>
      </c>
      <c r="AF71" s="158">
        <f>IFERROR(VLOOKUP(AD71,$K$51:$L$85,2,0),0)</f>
        <v>0</v>
      </c>
      <c r="AG71" s="159">
        <f t="shared" si="21"/>
        <v>46000</v>
      </c>
      <c r="AH71" s="160">
        <f t="shared" si="22"/>
        <v>0.17857142857142858</v>
      </c>
      <c r="AI71" s="158">
        <f t="shared" si="23"/>
        <v>56000</v>
      </c>
      <c r="AJ71" s="161">
        <f>IFERROR(AG71/H42,0)</f>
        <v>4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냉)꽃게사게A</v>
      </c>
      <c r="AE72" s="158">
        <f>IFERROR(VLOOKUP(AD72,'20'!$Y$8:$Z$69,2,0),0)</f>
        <v>73500</v>
      </c>
      <c r="AF72" s="158">
        <f>IFERROR(VLOOKUP(AD72,$K$51:$L$85,2,0),0)</f>
        <v>0</v>
      </c>
      <c r="AG72" s="159">
        <f t="shared" si="21"/>
        <v>73500</v>
      </c>
      <c r="AH72" s="160">
        <f t="shared" si="22"/>
        <v>0.25</v>
      </c>
      <c r="AI72" s="158">
        <f t="shared" si="23"/>
        <v>98000</v>
      </c>
      <c r="AJ72" s="161">
        <f>IFERROR(AG72/H43,0)</f>
        <v>7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IFERROR(VLOOKUP(AD73,'20'!$Y$8:$Z$69,2,0),0)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IFERROR(VLOOKUP(AD74,'20'!$Y$8:$Z$69,2,0),0)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IFERROR(VLOOKUP(AD75,'20'!$Y$8:$Z$69,2,0),0)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348000</v>
      </c>
      <c r="AF76" s="197">
        <f>SUM(AF66:AF75)</f>
        <v>120000</v>
      </c>
      <c r="AG76" s="197">
        <f>SUM(AG66:AG75)</f>
        <v>468000</v>
      </c>
      <c r="AH76" s="198"/>
      <c r="AI76" s="197">
        <f>SUM(AI66:AI75)</f>
        <v>637686.66666666674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1022000</v>
      </c>
      <c r="J86" s="264"/>
      <c r="K86" s="240"/>
      <c r="L86" s="249">
        <f>SUM(L51:L85)</f>
        <v>1022000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142" priority="10"/>
  </conditionalFormatting>
  <conditionalFormatting sqref="AE77:AF77">
    <cfRule type="cellIs" dxfId="141" priority="7" operator="lessThan">
      <formula>0</formula>
    </cfRule>
  </conditionalFormatting>
  <conditionalFormatting sqref="AG8:AG35 AG39:AG62 AG66:AG75">
    <cfRule type="cellIs" dxfId="140" priority="8" operator="lessThan">
      <formula>0</formula>
    </cfRule>
  </conditionalFormatting>
  <conditionalFormatting sqref="AH8:AH35">
    <cfRule type="cellIs" dxfId="139" priority="17" operator="equal">
      <formula>0</formula>
    </cfRule>
    <cfRule type="cellIs" dxfId="138" priority="18" operator="greaterThan">
      <formula>0.35</formula>
    </cfRule>
    <cfRule type="cellIs" dxfId="137" priority="19" operator="lessThan">
      <formula>0.25</formula>
    </cfRule>
  </conditionalFormatting>
  <conditionalFormatting sqref="AH39:AH62">
    <cfRule type="cellIs" dxfId="136" priority="14" operator="equal">
      <formula>0</formula>
    </cfRule>
    <cfRule type="cellIs" dxfId="135" priority="15" operator="greaterThan">
      <formula>0.35</formula>
    </cfRule>
    <cfRule type="cellIs" dxfId="134" priority="16" operator="lessThan">
      <formula>0.25</formula>
    </cfRule>
  </conditionalFormatting>
  <conditionalFormatting sqref="AH66:AH75">
    <cfRule type="cellIs" dxfId="133" priority="11" operator="equal">
      <formula>0</formula>
    </cfRule>
    <cfRule type="cellIs" dxfId="132" priority="12" operator="greaterThan">
      <formula>0.35</formula>
    </cfRule>
    <cfRule type="cellIs" dxfId="131" priority="13" operator="lessThan">
      <formula>0.25</formula>
    </cfRule>
  </conditionalFormatting>
  <conditionalFormatting sqref="AH4:AI5">
    <cfRule type="cellIs" dxfId="130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DropDown="1" showInputMessage="1" showErrorMessage="1" xr:uid="{DF0A68B0-C289-4A6F-9AE3-1B5368CD8002}">
          <x14:formula1>
            <xm:f>근무표!$AK$5:$AK$20</xm:f>
          </x14:formula1>
          <xm:sqref>B41:C46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361F-38F6-4038-8221-A3B2CC556F1B}">
  <sheetPr>
    <pageSetUpPr fitToPage="1"/>
  </sheetPr>
  <dimension ref="A1:AV116"/>
  <sheetViews>
    <sheetView showGridLines="0" zoomScaleNormal="100" workbookViewId="0">
      <pane xSplit="3" topLeftCell="D4" activePane="topRight" state="frozen"/>
      <selection pane="topRight" activeCell="H57" sqref="H57"/>
      <selection activeCell="Q40" sqref="Q40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325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2814727.0588235296</v>
      </c>
      <c r="AF4" s="340"/>
      <c r="AG4" s="134" t="s">
        <v>43</v>
      </c>
      <c r="AH4" s="341">
        <f>C5-AE4-(SUM(R34:S38))</f>
        <v>87272.941176470369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2848000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0.26729663057916392</v>
      </c>
      <c r="AF5" s="335"/>
      <c r="AG5" s="141" t="s">
        <v>43</v>
      </c>
      <c r="AH5" s="336">
        <f>IFERROR(C17-AE5-((SUM(R34:S38))/C5),0)</f>
        <v>2.7520785151173146E-2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1.85</v>
      </c>
      <c r="J6" s="2">
        <f t="shared" ref="J6:J33" si="0">H6*I6</f>
        <v>358900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318</v>
      </c>
      <c r="Q6" s="10">
        <v>210000</v>
      </c>
      <c r="R6" s="9">
        <v>1.97</v>
      </c>
      <c r="S6" s="214">
        <f>Q6*R6</f>
        <v>413700</v>
      </c>
      <c r="T6" s="116">
        <v>300000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2245000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0.67</v>
      </c>
      <c r="J7" s="3">
        <f t="shared" si="0"/>
        <v>134000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317</v>
      </c>
      <c r="Q7" s="17">
        <v>170000</v>
      </c>
      <c r="R7" s="16">
        <v>1.6</v>
      </c>
      <c r="S7" s="219">
        <f>Q7*R7</f>
        <v>272000</v>
      </c>
      <c r="T7" s="113">
        <v>240000</v>
      </c>
      <c r="U7" s="215">
        <f>IF(Q7="","",Q7/0.7)</f>
        <v>242857.14285714287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</v>
      </c>
      <c r="J8" s="3">
        <f t="shared" si="0"/>
        <v>30000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102</v>
      </c>
      <c r="P8" s="16" t="s">
        <v>309</v>
      </c>
      <c r="Q8" s="17">
        <v>50000</v>
      </c>
      <c r="R8" s="16">
        <v>1.64</v>
      </c>
      <c r="S8" s="219">
        <f>Q8*R8</f>
        <v>82000</v>
      </c>
      <c r="T8" s="114">
        <v>69000</v>
      </c>
      <c r="U8" s="215">
        <f>IF(Q8="","",Q8/0.7)</f>
        <v>71428.571428571435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358900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IFERROR(VLOOKUP(AD8,'21'!$Y$8:$Z$69,2,0),0)</f>
        <v>180420</v>
      </c>
      <c r="AF8" s="158">
        <f>IFERROR(VLOOKUP(AD8,$K$51:$L$85,2,0),0)</f>
        <v>194000</v>
      </c>
      <c r="AG8" s="159">
        <f>AE8+AF8-J6</f>
        <v>15520</v>
      </c>
      <c r="AH8" s="160">
        <f t="shared" ref="AH8:AH35" si="7">IFERROR((K6-H6)/K6,0)</f>
        <v>0.23921568627450981</v>
      </c>
      <c r="AI8" s="158">
        <f>IFERROR(AG8/(1-AH8),0)</f>
        <v>20400</v>
      </c>
      <c r="AJ8" s="161">
        <f>IFERROR(AG8/H6,0)</f>
        <v>0.08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'21'!C11</f>
        <v>4308190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261</v>
      </c>
      <c r="P9" s="16" t="s">
        <v>126</v>
      </c>
      <c r="Q9" s="17">
        <v>63000</v>
      </c>
      <c r="R9" s="16">
        <v>1.26</v>
      </c>
      <c r="S9" s="219">
        <f>Q9*R9</f>
        <v>79380</v>
      </c>
      <c r="T9" s="115">
        <v>90000</v>
      </c>
      <c r="U9" s="215">
        <f>IF(Q9="","",Q9/0.7)</f>
        <v>90000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134000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IFERROR(VLOOKUP(AD9,'21'!$Y$8:$Z$69,2,0),0)</f>
        <v>222000.00000000003</v>
      </c>
      <c r="AF9" s="158">
        <f>IFERROR(VLOOKUP(AD9,$K$51:$L$85,2,0),0)</f>
        <v>0</v>
      </c>
      <c r="AG9" s="159">
        <f>AE9+AF9-J7</f>
        <v>88000.000000000029</v>
      </c>
      <c r="AH9" s="160">
        <f t="shared" si="7"/>
        <v>0.2857142857142857</v>
      </c>
      <c r="AI9" s="158">
        <f t="shared" ref="AI9:AI35" si="8">IFERROR(AG9/(1-AH9),0)</f>
        <v>123200.00000000004</v>
      </c>
      <c r="AJ9" s="161">
        <f>IFERROR(AG9/H7,0)</f>
        <v>0.44000000000000017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3.18</v>
      </c>
      <c r="J10" s="3">
        <f t="shared" si="0"/>
        <v>429300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87</v>
      </c>
      <c r="P10" s="16"/>
      <c r="Q10" s="17">
        <v>52000</v>
      </c>
      <c r="R10" s="16">
        <v>1.2</v>
      </c>
      <c r="S10" s="220">
        <f>Q10*R10</f>
        <v>62400</v>
      </c>
      <c r="T10" s="117">
        <v>74000</v>
      </c>
      <c r="U10" s="215">
        <f>IF(Q10="","",Q10/0.7)</f>
        <v>74285.71428571429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30000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IFERROR(VLOOKUP(AD10,'21'!$Y$8:$Z$69,2,0),0)</f>
        <v>30000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4490830</v>
      </c>
      <c r="D11" s="4"/>
      <c r="E11" s="150">
        <v>6</v>
      </c>
      <c r="F11" s="11" t="s">
        <v>96</v>
      </c>
      <c r="G11" s="12" t="s">
        <v>97</v>
      </c>
      <c r="H11" s="13">
        <v>35000</v>
      </c>
      <c r="I11" s="12">
        <v>0.73</v>
      </c>
      <c r="J11" s="3">
        <f t="shared" si="0"/>
        <v>25550</v>
      </c>
      <c r="K11" s="109">
        <v>49000</v>
      </c>
      <c r="L11" s="215">
        <f>IF(H11="","",H11/0.7)</f>
        <v>50000</v>
      </c>
      <c r="M11" s="4"/>
      <c r="N11" s="150">
        <v>6</v>
      </c>
      <c r="O11" s="15" t="s">
        <v>83</v>
      </c>
      <c r="P11" s="16" t="s">
        <v>228</v>
      </c>
      <c r="Q11" s="17">
        <v>170000</v>
      </c>
      <c r="R11" s="16">
        <v>1</v>
      </c>
      <c r="S11" s="220">
        <f>Q11*R11</f>
        <v>170000</v>
      </c>
      <c r="T11" s="109">
        <v>240000</v>
      </c>
      <c r="U11" s="215">
        <f>IF(Q11="","",Q11/0.7)</f>
        <v>242857.14285714287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IFERROR(VLOOKUP(AD11,'21'!$Y$8:$Z$69,2,0),0)</f>
        <v>144000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0.31428571428571428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100</v>
      </c>
      <c r="G12" s="12" t="s">
        <v>101</v>
      </c>
      <c r="H12" s="13">
        <v>184000</v>
      </c>
      <c r="I12" s="12">
        <v>2.66</v>
      </c>
      <c r="J12" s="3">
        <f t="shared" si="0"/>
        <v>489440</v>
      </c>
      <c r="K12" s="109">
        <v>253000</v>
      </c>
      <c r="L12" s="215">
        <f>IF(H12="","",H12/0.7)</f>
        <v>262857.1428571429</v>
      </c>
      <c r="M12" s="4"/>
      <c r="N12" s="150">
        <v>7</v>
      </c>
      <c r="O12" s="15" t="s">
        <v>300</v>
      </c>
      <c r="P12" s="16" t="s">
        <v>63</v>
      </c>
      <c r="Q12" s="17">
        <v>62000</v>
      </c>
      <c r="R12" s="12">
        <v>1.7</v>
      </c>
      <c r="S12" s="220">
        <f>Q12*R12</f>
        <v>105400</v>
      </c>
      <c r="T12" s="109">
        <v>88000</v>
      </c>
      <c r="U12" s="215">
        <f>IF(Q12="","",Q12/0.7)</f>
        <v>88571.42857142858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429300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IFERROR(VLOOKUP(AD12,'21'!$Y$8:$Z$69,2,0),0)</f>
        <v>477900</v>
      </c>
      <c r="AF12" s="158">
        <f>IFERROR(VLOOKUP(AD12,$K$51:$L$85,2,0),0)</f>
        <v>0</v>
      </c>
      <c r="AG12" s="159">
        <f>AE12+AF12-J10</f>
        <v>48600</v>
      </c>
      <c r="AH12" s="160">
        <f t="shared" si="7"/>
        <v>0.27807486631016043</v>
      </c>
      <c r="AI12" s="158">
        <f t="shared" si="8"/>
        <v>67320</v>
      </c>
      <c r="AJ12" s="161">
        <f>IFERROR(AG12/H10,0)</f>
        <v>0.36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2062360</v>
      </c>
      <c r="D13" s="4"/>
      <c r="E13" s="150">
        <v>8</v>
      </c>
      <c r="F13" s="11" t="s">
        <v>103</v>
      </c>
      <c r="G13" s="12"/>
      <c r="H13" s="13">
        <v>46000</v>
      </c>
      <c r="I13" s="12">
        <v>1.52</v>
      </c>
      <c r="J13" s="3">
        <f t="shared" si="0"/>
        <v>69920</v>
      </c>
      <c r="K13" s="109">
        <v>65000</v>
      </c>
      <c r="L13" s="215">
        <f>IF(H13="","",H13/0.7)</f>
        <v>65714.285714285725</v>
      </c>
      <c r="M13" s="4"/>
      <c r="N13" s="150">
        <v>8</v>
      </c>
      <c r="O13" s="15" t="s">
        <v>98</v>
      </c>
      <c r="P13" s="16" t="s">
        <v>126</v>
      </c>
      <c r="Q13" s="17">
        <v>20000</v>
      </c>
      <c r="R13" s="16">
        <v>2.33</v>
      </c>
      <c r="S13" s="220">
        <f>Q13*R13</f>
        <v>46600</v>
      </c>
      <c r="T13" s="109">
        <v>28000</v>
      </c>
      <c r="U13" s="215">
        <f>IF(Q13="","",Q13/0.7)</f>
        <v>28571.428571428572</v>
      </c>
      <c r="V13" s="127"/>
      <c r="W13" s="151"/>
      <c r="X13" s="152">
        <v>6</v>
      </c>
      <c r="Y13" s="152" t="str">
        <f t="shared" si="4"/>
        <v>냉)부세150-200A</v>
      </c>
      <c r="Z13" s="155">
        <f t="shared" si="5"/>
        <v>25550</v>
      </c>
      <c r="AA13" s="152"/>
      <c r="AB13" s="153"/>
      <c r="AC13" s="150">
        <v>6</v>
      </c>
      <c r="AD13" s="157" t="str">
        <f t="shared" si="6"/>
        <v>냉)부세150-200A</v>
      </c>
      <c r="AE13" s="158">
        <f>IFERROR(VLOOKUP(AD13,'21'!$Y$8:$Z$69,2,0),0)</f>
        <v>44100</v>
      </c>
      <c r="AF13" s="158">
        <f>IFERROR(VLOOKUP(AD13,$K$51:$L$85,2,0),0)</f>
        <v>0</v>
      </c>
      <c r="AG13" s="159">
        <f>AE13+AF13-J11</f>
        <v>18550</v>
      </c>
      <c r="AH13" s="160">
        <f t="shared" si="7"/>
        <v>0.2857142857142857</v>
      </c>
      <c r="AI13" s="158">
        <f t="shared" si="8"/>
        <v>25970</v>
      </c>
      <c r="AJ13" s="161">
        <f>IFERROR(AG13/H11,0)</f>
        <v>0.53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108</v>
      </c>
      <c r="G14" s="12" t="s">
        <v>109</v>
      </c>
      <c r="H14" s="13">
        <v>33000</v>
      </c>
      <c r="I14" s="12">
        <v>1</v>
      </c>
      <c r="J14" s="3">
        <f t="shared" si="0"/>
        <v>33000</v>
      </c>
      <c r="K14" s="109">
        <v>45000</v>
      </c>
      <c r="L14" s="215">
        <f>IF(H14="","",H14/0.7)</f>
        <v>47142.857142857145</v>
      </c>
      <c r="M14" s="4"/>
      <c r="N14" s="150">
        <v>9</v>
      </c>
      <c r="O14" s="15" t="s">
        <v>180</v>
      </c>
      <c r="P14" s="16"/>
      <c r="Q14" s="17">
        <v>40000</v>
      </c>
      <c r="R14" s="12">
        <v>1</v>
      </c>
      <c r="S14" s="220">
        <f>Q14*R14</f>
        <v>40000</v>
      </c>
      <c r="T14" s="109">
        <v>57000</v>
      </c>
      <c r="U14" s="215">
        <f>IF(Q14="","",Q14/0.7)</f>
        <v>57142.857142857145</v>
      </c>
      <c r="V14" s="127"/>
      <c r="W14" s="151"/>
      <c r="X14" s="152">
        <v>7</v>
      </c>
      <c r="Y14" s="152" t="str">
        <f t="shared" si="4"/>
        <v>냉)흰다리새우20-30</v>
      </c>
      <c r="Z14" s="155">
        <f t="shared" si="5"/>
        <v>489440</v>
      </c>
      <c r="AA14" s="152"/>
      <c r="AB14" s="153"/>
      <c r="AC14" s="150">
        <v>7</v>
      </c>
      <c r="AD14" s="157" t="str">
        <f t="shared" si="6"/>
        <v>냉)흰다리새우20-30</v>
      </c>
      <c r="AE14" s="158">
        <f>IFERROR(VLOOKUP(AD14,'21'!$Y$8:$Z$69,2,0),0)</f>
        <v>218960</v>
      </c>
      <c r="AF14" s="158">
        <f>IFERROR(VLOOKUP(AD14,$K$51:$L$85,2,0),0)</f>
        <v>368000</v>
      </c>
      <c r="AG14" s="159">
        <f>AE14+AF14-J12</f>
        <v>97520</v>
      </c>
      <c r="AH14" s="160">
        <f t="shared" si="7"/>
        <v>0.27272727272727271</v>
      </c>
      <c r="AI14" s="158">
        <f t="shared" si="8"/>
        <v>134090</v>
      </c>
      <c r="AJ14" s="161">
        <f>IFERROR(AG14/H12,0)</f>
        <v>0.53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785640</v>
      </c>
      <c r="D15" s="4"/>
      <c r="E15" s="150">
        <v>10</v>
      </c>
      <c r="F15" s="11" t="s">
        <v>115</v>
      </c>
      <c r="G15" s="106" t="s">
        <v>116</v>
      </c>
      <c r="H15" s="13">
        <v>86000</v>
      </c>
      <c r="I15" s="12">
        <v>0.65</v>
      </c>
      <c r="J15" s="3">
        <f t="shared" si="0"/>
        <v>55900</v>
      </c>
      <c r="K15" s="109">
        <v>120000</v>
      </c>
      <c r="L15" s="215">
        <f>IF(H15="","",H15/0.7)</f>
        <v>122857.14285714287</v>
      </c>
      <c r="M15" s="4"/>
      <c r="N15" s="150">
        <v>10</v>
      </c>
      <c r="O15" s="15" t="s">
        <v>326</v>
      </c>
      <c r="P15" s="16" t="s">
        <v>282</v>
      </c>
      <c r="Q15" s="17">
        <v>38000</v>
      </c>
      <c r="R15" s="16">
        <v>1.1200000000000001</v>
      </c>
      <c r="S15" s="220">
        <f>Q15*R15</f>
        <v>42560.000000000007</v>
      </c>
      <c r="T15" s="109">
        <v>52000</v>
      </c>
      <c r="U15" s="215">
        <f>IF(Q15="","",Q15/0.7)</f>
        <v>54285.71428571429</v>
      </c>
      <c r="V15" s="127"/>
      <c r="W15" s="151"/>
      <c r="X15" s="152">
        <v>8</v>
      </c>
      <c r="Y15" s="152" t="str">
        <f t="shared" si="4"/>
        <v>냉)꽁치</v>
      </c>
      <c r="Z15" s="155">
        <f t="shared" si="5"/>
        <v>69920</v>
      </c>
      <c r="AA15" s="152"/>
      <c r="AB15" s="153"/>
      <c r="AC15" s="150">
        <v>8</v>
      </c>
      <c r="AD15" s="157" t="str">
        <f t="shared" si="6"/>
        <v>냉)꽁치</v>
      </c>
      <c r="AE15" s="158">
        <f>IFERROR(VLOOKUP(AD15,'21'!$Y$8:$Z$69,2,0),0)</f>
        <v>46000</v>
      </c>
      <c r="AF15" s="158">
        <f>IFERROR(VLOOKUP(AD15,$K$51:$L$85,2,0),0)</f>
        <v>92000</v>
      </c>
      <c r="AG15" s="159">
        <f>AE15+AF15-J13</f>
        <v>68080</v>
      </c>
      <c r="AH15" s="160">
        <f t="shared" si="7"/>
        <v>0.29230769230769232</v>
      </c>
      <c r="AI15" s="158">
        <f t="shared" si="8"/>
        <v>96200.000000000015</v>
      </c>
      <c r="AJ15" s="161">
        <f>IFERROR(AG15/H13,0)</f>
        <v>1.48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77</v>
      </c>
      <c r="G16" s="12" t="s">
        <v>231</v>
      </c>
      <c r="H16" s="13">
        <v>29500</v>
      </c>
      <c r="I16" s="12">
        <v>1.2</v>
      </c>
      <c r="J16" s="3">
        <f t="shared" si="0"/>
        <v>35400</v>
      </c>
      <c r="K16" s="109">
        <v>42000</v>
      </c>
      <c r="L16" s="215">
        <f>IF(H16="","",H16/0.7)</f>
        <v>42142.857142857145</v>
      </c>
      <c r="M16" s="4"/>
      <c r="N16" s="150">
        <v>11</v>
      </c>
      <c r="O16" s="15" t="s">
        <v>98</v>
      </c>
      <c r="P16" s="16" t="s">
        <v>63</v>
      </c>
      <c r="Q16" s="17">
        <v>21000</v>
      </c>
      <c r="R16" s="16">
        <v>10</v>
      </c>
      <c r="S16" s="220">
        <f>Q16*R16</f>
        <v>210000</v>
      </c>
      <c r="T16" s="109">
        <v>30000</v>
      </c>
      <c r="U16" s="215">
        <f>IF(Q16="","",Q16/0.7)</f>
        <v>30000.000000000004</v>
      </c>
      <c r="V16" s="127"/>
      <c r="W16" s="151"/>
      <c r="X16" s="152">
        <v>9</v>
      </c>
      <c r="Y16" s="152" t="str">
        <f t="shared" si="4"/>
        <v>냉)갈치200-300</v>
      </c>
      <c r="Z16" s="155">
        <f t="shared" si="5"/>
        <v>33000</v>
      </c>
      <c r="AA16" s="152"/>
      <c r="AB16" s="153"/>
      <c r="AC16" s="150">
        <v>9</v>
      </c>
      <c r="AD16" s="157" t="str">
        <f t="shared" si="6"/>
        <v>냉)갈치200-300</v>
      </c>
      <c r="AE16" s="158">
        <f>IFERROR(VLOOKUP(AD16,'21'!$Y$8:$Z$69,2,0),0)</f>
        <v>33000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0.26666666666666666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0.27585674157303369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0.87</v>
      </c>
      <c r="J17" s="3">
        <f t="shared" si="0"/>
        <v>59160</v>
      </c>
      <c r="K17" s="109">
        <v>95000</v>
      </c>
      <c r="L17" s="215">
        <f>IF(H17="","",H17/0.7)</f>
        <v>97142.857142857145</v>
      </c>
      <c r="M17" s="4"/>
      <c r="N17" s="150">
        <v>12</v>
      </c>
      <c r="O17" s="15" t="s">
        <v>107</v>
      </c>
      <c r="P17" s="16" t="s">
        <v>301</v>
      </c>
      <c r="Q17" s="17">
        <v>45000</v>
      </c>
      <c r="R17" s="16">
        <v>3</v>
      </c>
      <c r="S17" s="220">
        <f>Q17*R17</f>
        <v>135000</v>
      </c>
      <c r="T17" s="109">
        <v>64000</v>
      </c>
      <c r="U17" s="215">
        <f>IF(Q17="","",Q17/0.7)</f>
        <v>64285.71428571429</v>
      </c>
      <c r="V17" s="127"/>
      <c r="W17" s="151"/>
      <c r="X17" s="152">
        <v>10</v>
      </c>
      <c r="Y17" s="152" t="str">
        <f t="shared" si="4"/>
        <v>냉)임연수2L</v>
      </c>
      <c r="Z17" s="155">
        <f t="shared" si="5"/>
        <v>55900</v>
      </c>
      <c r="AA17" s="152"/>
      <c r="AB17" s="153"/>
      <c r="AC17" s="150">
        <v>10</v>
      </c>
      <c r="AD17" s="157" t="str">
        <f t="shared" si="6"/>
        <v>냉)임연수2L</v>
      </c>
      <c r="AE17" s="158">
        <f>IFERROR(VLOOKUP(AD17,'21'!$Y$8:$Z$69,2,0),0)</f>
        <v>154800</v>
      </c>
      <c r="AF17" s="158">
        <f>IFERROR(VLOOKUP(AD17,$K$51:$L$85,2,0),0)</f>
        <v>0</v>
      </c>
      <c r="AG17" s="159">
        <f>AE17+AF17-J15</f>
        <v>98900</v>
      </c>
      <c r="AH17" s="160">
        <f t="shared" si="7"/>
        <v>0.28333333333333333</v>
      </c>
      <c r="AI17" s="158">
        <f t="shared" si="8"/>
        <v>138000</v>
      </c>
      <c r="AJ17" s="161">
        <f>IFERROR(AG17/H15,0)</f>
        <v>1.1499999999999999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88</v>
      </c>
      <c r="G18" s="12" t="s">
        <v>290</v>
      </c>
      <c r="H18" s="13">
        <v>32000</v>
      </c>
      <c r="I18" s="12">
        <v>9.19</v>
      </c>
      <c r="J18" s="3">
        <f t="shared" si="0"/>
        <v>294080</v>
      </c>
      <c r="K18" s="109">
        <v>43000</v>
      </c>
      <c r="L18" s="215">
        <f>IF(H18="","",H18/0.7)</f>
        <v>45714.285714285717</v>
      </c>
      <c r="M18" s="4"/>
      <c r="N18" s="150">
        <v>13</v>
      </c>
      <c r="O18" s="15" t="s">
        <v>110</v>
      </c>
      <c r="P18" s="16" t="s">
        <v>327</v>
      </c>
      <c r="Q18" s="17">
        <v>60000</v>
      </c>
      <c r="R18" s="16">
        <v>1.71</v>
      </c>
      <c r="S18" s="220">
        <f>Q18*R18</f>
        <v>102600</v>
      </c>
      <c r="T18" s="109">
        <v>83000</v>
      </c>
      <c r="U18" s="215">
        <f>IF(Q18="","",Q18/0.7)</f>
        <v>85714.285714285725</v>
      </c>
      <c r="V18" s="127"/>
      <c r="W18" s="151"/>
      <c r="X18" s="152">
        <v>11</v>
      </c>
      <c r="Y18" s="152" t="str">
        <f t="shared" si="4"/>
        <v>냉)동태포15팩A</v>
      </c>
      <c r="Z18" s="155">
        <f t="shared" si="5"/>
        <v>35400</v>
      </c>
      <c r="AA18" s="152"/>
      <c r="AB18" s="153"/>
      <c r="AC18" s="150">
        <v>11</v>
      </c>
      <c r="AD18" s="157" t="str">
        <f t="shared" si="6"/>
        <v>냉)동태포15팩A</v>
      </c>
      <c r="AE18" s="158">
        <f>IFERROR(VLOOKUP(AD18,'21'!$Y$8:$Z$69,2,0),0)</f>
        <v>35400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0.29761904761904762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700640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59160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IFERROR(VLOOKUP(AD19,'21'!$Y$8:$Z$69,2,0),0)</f>
        <v>153000</v>
      </c>
      <c r="AF19" s="158">
        <f>IFERROR(VLOOKUP(AD19,$K$51:$L$85,2,0),0)</f>
        <v>0</v>
      </c>
      <c r="AG19" s="159">
        <f>AE19+AF19-J17</f>
        <v>93840</v>
      </c>
      <c r="AH19" s="160">
        <f t="shared" si="7"/>
        <v>0.28421052631578947</v>
      </c>
      <c r="AI19" s="158">
        <f t="shared" si="8"/>
        <v>131100</v>
      </c>
      <c r="AJ19" s="161">
        <f>IFERROR(AG19/H17,0)</f>
        <v>1.38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냉)참조기40-42A</v>
      </c>
      <c r="Z20" s="155">
        <f t="shared" si="5"/>
        <v>294080</v>
      </c>
      <c r="AA20" s="152"/>
      <c r="AB20" s="153"/>
      <c r="AC20" s="150">
        <v>13</v>
      </c>
      <c r="AD20" s="157" t="str">
        <f t="shared" si="6"/>
        <v>냉)참조기40-42A</v>
      </c>
      <c r="AE20" s="158">
        <f>IFERROR(VLOOKUP(AD20,'21'!$Y$8:$Z$69,2,0),0)</f>
        <v>98880</v>
      </c>
      <c r="AF20" s="158">
        <f>IFERROR(VLOOKUP(AD20,$K$51:$L$85,2,0),0)</f>
        <v>320000</v>
      </c>
      <c r="AG20" s="159">
        <f>AE20+AF20-J18</f>
        <v>124800</v>
      </c>
      <c r="AH20" s="160">
        <f t="shared" si="7"/>
        <v>0.2558139534883721</v>
      </c>
      <c r="AI20" s="158">
        <f t="shared" si="8"/>
        <v>167700</v>
      </c>
      <c r="AJ20" s="161">
        <f>IFERROR(AG20/H18,0)</f>
        <v>3.9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IFERROR(VLOOKUP(AD21,'21'!$Y$8:$Z$69,2,0),0)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763000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IFERROR(VLOOKUP(AD22,'21'!$Y$8:$Z$69,2,0),0)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2000000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IFERROR(VLOOKUP(AD23,'21'!$Y$8:$Z$69,2,0),0)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IFERROR(VLOOKUP(AD24,'21'!$Y$8:$Z$69,2,0),0)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IFERROR(VLOOKUP(AD25,'21'!$Y$8:$Z$69,2,0),0)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IFERROR(VLOOKUP(AD26,'21'!$Y$8:$Z$69,2,0),0)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/>
      <c r="P27" s="16"/>
      <c r="Q27" s="17"/>
      <c r="R27" s="12"/>
      <c r="S27" s="220">
        <f>Q27*R27</f>
        <v>0</v>
      </c>
      <c r="T27" s="109"/>
      <c r="U27" s="215" t="str">
        <f>IF(Q27="","",Q27/0.7)</f>
        <v/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IFERROR(VLOOKUP(AD27,'21'!$Y$8:$Z$69,2,0),0)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28.3</v>
      </c>
      <c r="S28" s="220">
        <f>Q28*R28</f>
        <v>390540</v>
      </c>
      <c r="T28" s="109">
        <v>17000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IFERROR(VLOOKUP(AD28,'21'!$Y$8:$Z$69,2,0),0)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1</v>
      </c>
      <c r="S29" s="220">
        <f>Q29*R29</f>
        <v>180000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IFERROR(VLOOKUP(AD29,'21'!$Y$8:$Z$69,2,0),0)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2332180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IFERROR(VLOOKUP(AD30,'21'!$Y$8:$Z$69,2,0),0)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IFERROR(VLOOKUP(AD31,'21'!$Y$8:$Z$69,2,0),0)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IFERROR(VLOOKUP(AD32,'21'!$Y$8:$Z$69,2,0),0)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IFERROR(VLOOKUP(AD33,'21'!$Y$8:$Z$69,2,0),0)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2158650</v>
      </c>
      <c r="K34" s="321"/>
      <c r="L34" s="4"/>
      <c r="M34" s="4"/>
      <c r="N34" s="175">
        <v>1</v>
      </c>
      <c r="O34" s="9" t="s">
        <v>90</v>
      </c>
      <c r="P34" s="9" t="s">
        <v>122</v>
      </c>
      <c r="Q34" s="9" t="s">
        <v>232</v>
      </c>
      <c r="R34" s="324">
        <v>-16000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IFERROR(VLOOKUP(AD34,'21'!$Y$8:$Z$69,2,0),0)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328</v>
      </c>
      <c r="Q35" s="29" t="s">
        <v>163</v>
      </c>
      <c r="R35" s="298">
        <v>-10000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IFERROR(VLOOKUP(AD35,'21'!$Y$8:$Z$69,2,0),0)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85000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158</v>
      </c>
      <c r="P36" s="29" t="s">
        <v>63</v>
      </c>
      <c r="Q36" s="29" t="s">
        <v>163</v>
      </c>
      <c r="R36" s="298">
        <v>-28000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전복9미</v>
      </c>
      <c r="Z36" s="155">
        <f>S6</f>
        <v>413700</v>
      </c>
      <c r="AA36" s="152"/>
      <c r="AB36" s="153"/>
      <c r="AC36" s="308" t="s">
        <v>33</v>
      </c>
      <c r="AD36" s="309"/>
      <c r="AE36" s="179">
        <f>SUM(AE8:AE35)</f>
        <v>1838460</v>
      </c>
      <c r="AF36" s="179">
        <f>SUM(AF8:AF35)</f>
        <v>974000</v>
      </c>
      <c r="AG36" s="179">
        <f>SUM(AG8:AG35)</f>
        <v>653810</v>
      </c>
      <c r="AH36" s="180"/>
      <c r="AI36" s="179">
        <f>SUM(AI8:AI35)</f>
        <v>903980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83</v>
      </c>
      <c r="G37" s="75" t="s">
        <v>329</v>
      </c>
      <c r="H37" s="76">
        <v>160000</v>
      </c>
      <c r="I37" s="296">
        <v>220000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전복17미</v>
      </c>
      <c r="Z37" s="155">
        <f t="shared" ref="Z37:Z59" si="11">S7</f>
        <v>272000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62</v>
      </c>
      <c r="G38" s="12" t="s">
        <v>282</v>
      </c>
      <c r="H38" s="13">
        <v>210000</v>
      </c>
      <c r="I38" s="270">
        <v>280000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고등어28미A</v>
      </c>
      <c r="Z38" s="155">
        <f t="shared" si="11"/>
        <v>82000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62</v>
      </c>
      <c r="G39" s="12" t="s">
        <v>126</v>
      </c>
      <c r="H39" s="13">
        <v>180000</v>
      </c>
      <c r="I39" s="270">
        <v>250000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냉)삼치15미</v>
      </c>
      <c r="Z39" s="155">
        <f t="shared" si="11"/>
        <v>79380</v>
      </c>
      <c r="AA39" s="152"/>
      <c r="AB39" s="153"/>
      <c r="AC39" s="156">
        <v>1</v>
      </c>
      <c r="AD39" s="157" t="str">
        <f t="shared" ref="AD39:AD62" si="12">O6&amp;P6</f>
        <v>전복9미</v>
      </c>
      <c r="AE39" s="158">
        <f>IFERROR(VLOOKUP(AD39,'21'!$Y$8:$Z$69,2,0),0)</f>
        <v>210000</v>
      </c>
      <c r="AF39" s="158">
        <f>IFERROR(VLOOKUP(AD39,$K$51:$L$85,2,0),0)</f>
        <v>210000</v>
      </c>
      <c r="AG39" s="159">
        <f>AE39+AF39-S6</f>
        <v>6300</v>
      </c>
      <c r="AH39" s="160">
        <f>IFERROR((T6-Q6)/T6,0)</f>
        <v>0.3</v>
      </c>
      <c r="AI39" s="158">
        <f>IFERROR(AG39/(1-AH39),0)</f>
        <v>9000</v>
      </c>
      <c r="AJ39" s="161">
        <f>IFERROR(AG39/Q6,0)</f>
        <v>0.03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104</v>
      </c>
      <c r="G40" s="12" t="s">
        <v>308</v>
      </c>
      <c r="H40" s="13">
        <v>18000</v>
      </c>
      <c r="I40" s="270">
        <v>25000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도미</v>
      </c>
      <c r="Z40" s="155">
        <f t="shared" si="11"/>
        <v>62400</v>
      </c>
      <c r="AA40" s="152"/>
      <c r="AB40" s="153"/>
      <c r="AC40" s="150">
        <v>2</v>
      </c>
      <c r="AD40" s="157" t="str">
        <f>O7&amp;P7</f>
        <v>전복17미</v>
      </c>
      <c r="AE40" s="158">
        <v>340000</v>
      </c>
      <c r="AF40" s="158">
        <f>IFERROR(VLOOKUP(AD40,$K$51:$L$85,2,0),0)</f>
        <v>0</v>
      </c>
      <c r="AG40" s="159">
        <f>AE40+AF40-S7</f>
        <v>68000</v>
      </c>
      <c r="AH40" s="160">
        <f t="shared" ref="AH40:AH62" si="13">IFERROR((T7-Q7)/T7,0)</f>
        <v>0.29166666666666669</v>
      </c>
      <c r="AI40" s="158">
        <f t="shared" ref="AI40:AI62" si="14">IFERROR(AG40/(1-AH40),0)</f>
        <v>96000.000000000015</v>
      </c>
      <c r="AJ40" s="161">
        <f>IFERROR(AG40/Q7,0)</f>
        <v>0.4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65</v>
      </c>
      <c r="G41" s="12" t="s">
        <v>122</v>
      </c>
      <c r="H41" s="13">
        <v>16500</v>
      </c>
      <c r="I41" s="270">
        <v>15000</v>
      </c>
      <c r="J41" s="271"/>
      <c r="K41" s="4"/>
      <c r="L41" s="4"/>
      <c r="M41" s="4"/>
      <c r="N41" s="280" t="s">
        <v>330</v>
      </c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제주갈치31-35미</v>
      </c>
      <c r="Z41" s="155">
        <f t="shared" si="11"/>
        <v>170000</v>
      </c>
      <c r="AA41" s="152"/>
      <c r="AB41" s="153"/>
      <c r="AC41" s="150">
        <v>3</v>
      </c>
      <c r="AD41" s="157" t="str">
        <f t="shared" si="12"/>
        <v>고등어28미A</v>
      </c>
      <c r="AE41" s="158">
        <f>IFERROR(VLOOKUP(AD41,'21'!$Y$8:$Z$69,2,0),0)</f>
        <v>125000</v>
      </c>
      <c r="AF41" s="158">
        <f>IFERROR(VLOOKUP(AD41,$K$51:$L$85,2,0),0)</f>
        <v>0</v>
      </c>
      <c r="AG41" s="159">
        <f>AE41+AF41-S8</f>
        <v>43000</v>
      </c>
      <c r="AH41" s="160">
        <f t="shared" si="13"/>
        <v>0.27536231884057971</v>
      </c>
      <c r="AI41" s="158">
        <f t="shared" si="14"/>
        <v>59340</v>
      </c>
      <c r="AJ41" s="161">
        <f>IFERROR(AG41/Q8,0)</f>
        <v>0.86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107</v>
      </c>
      <c r="G42" s="12"/>
      <c r="H42" s="13">
        <v>52000</v>
      </c>
      <c r="I42" s="270">
        <v>70000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갑오징어10미</v>
      </c>
      <c r="Z42" s="155">
        <f t="shared" si="11"/>
        <v>105400</v>
      </c>
      <c r="AA42" s="152"/>
      <c r="AB42" s="153"/>
      <c r="AC42" s="150">
        <v>4</v>
      </c>
      <c r="AD42" s="157" t="str">
        <f t="shared" si="12"/>
        <v>냉)삼치15미</v>
      </c>
      <c r="AE42" s="158">
        <f>IFERROR(VLOOKUP(AD42,'21'!$Y$8:$Z$69,2,0),0)</f>
        <v>180180</v>
      </c>
      <c r="AF42" s="158">
        <f>IFERROR(VLOOKUP(AD42,$K$51:$L$85,2,0),0)</f>
        <v>0</v>
      </c>
      <c r="AG42" s="159">
        <f>AE42+AF42-S9</f>
        <v>100800</v>
      </c>
      <c r="AH42" s="160">
        <f t="shared" si="13"/>
        <v>0.3</v>
      </c>
      <c r="AI42" s="158">
        <f t="shared" si="14"/>
        <v>144000</v>
      </c>
      <c r="AJ42" s="161">
        <f>IFERROR(AG42/Q9,0)</f>
        <v>1.6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300</v>
      </c>
      <c r="G43" s="12" t="s">
        <v>310</v>
      </c>
      <c r="H43" s="13">
        <v>69000</v>
      </c>
      <c r="I43" s="270">
        <v>88000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낙지15미</v>
      </c>
      <c r="Z43" s="155">
        <f t="shared" si="11"/>
        <v>46600</v>
      </c>
      <c r="AA43" s="152"/>
      <c r="AB43" s="153"/>
      <c r="AC43" s="150">
        <v>5</v>
      </c>
      <c r="AD43" s="157" t="str">
        <f t="shared" si="12"/>
        <v>도미</v>
      </c>
      <c r="AE43" s="158">
        <f>IFERROR(VLOOKUP(AD43,'21'!$Y$8:$Z$69,2,0),0)</f>
        <v>69160</v>
      </c>
      <c r="AF43" s="158">
        <f>IFERROR(VLOOKUP(AD43,$K$51:$L$85,2,0),0)</f>
        <v>0</v>
      </c>
      <c r="AG43" s="159">
        <f>AE43+AF43-S10</f>
        <v>6760</v>
      </c>
      <c r="AH43" s="160">
        <f t="shared" si="13"/>
        <v>0.29729729729729731</v>
      </c>
      <c r="AI43" s="158">
        <f t="shared" si="14"/>
        <v>9620.0000000000018</v>
      </c>
      <c r="AJ43" s="161">
        <f>IFERROR(AG43/Q10,0)</f>
        <v>0.13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 t="s">
        <v>158</v>
      </c>
      <c r="G44" s="12" t="s">
        <v>63</v>
      </c>
      <c r="H44" s="13">
        <v>21000</v>
      </c>
      <c r="I44" s="270">
        <v>26000</v>
      </c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황석어</v>
      </c>
      <c r="Z44" s="155">
        <f t="shared" si="11"/>
        <v>40000</v>
      </c>
      <c r="AA44" s="152"/>
      <c r="AB44" s="153"/>
      <c r="AC44" s="150">
        <v>6</v>
      </c>
      <c r="AD44" s="157" t="str">
        <f t="shared" si="12"/>
        <v>제주갈치31-35미</v>
      </c>
      <c r="AE44" s="158">
        <f>IFERROR(VLOOKUP(AD44,'21'!$Y$8:$Z$69,2,0),0)</f>
        <v>72000</v>
      </c>
      <c r="AF44" s="158">
        <f>IFERROR(VLOOKUP(AD44,$K$51:$L$85,2,0),0)</f>
        <v>340000</v>
      </c>
      <c r="AG44" s="159">
        <f>AE44+AF44-S11</f>
        <v>242000</v>
      </c>
      <c r="AH44" s="160">
        <f t="shared" si="13"/>
        <v>0.29166666666666669</v>
      </c>
      <c r="AI44" s="158">
        <f t="shared" si="14"/>
        <v>341647.05882352946</v>
      </c>
      <c r="AJ44" s="161">
        <f>IFERROR(AG44/Q11,0)</f>
        <v>1.4235294117647059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 t="s">
        <v>156</v>
      </c>
      <c r="G45" s="77" t="s">
        <v>67</v>
      </c>
      <c r="H45" s="78">
        <v>15000</v>
      </c>
      <c r="I45" s="270">
        <v>21000</v>
      </c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덕자병어8미</v>
      </c>
      <c r="Z45" s="155">
        <f t="shared" si="11"/>
        <v>42560.000000000007</v>
      </c>
      <c r="AA45" s="152"/>
      <c r="AB45" s="153"/>
      <c r="AC45" s="150">
        <v>7</v>
      </c>
      <c r="AD45" s="157" t="str">
        <f t="shared" si="12"/>
        <v>갑오징어10미</v>
      </c>
      <c r="AE45" s="158">
        <f>IFERROR(VLOOKUP(AD45,'21'!$Y$8:$Z$69,2,0),0)</f>
        <v>124000</v>
      </c>
      <c r="AF45" s="158">
        <f>IFERROR(VLOOKUP(AD45,$K$51:$L$85,2,0),0)</f>
        <v>0</v>
      </c>
      <c r="AG45" s="159">
        <f>AE45+AF45-S12</f>
        <v>18600</v>
      </c>
      <c r="AH45" s="160">
        <f t="shared" si="13"/>
        <v>0.29545454545454547</v>
      </c>
      <c r="AI45" s="158">
        <f t="shared" si="14"/>
        <v>26400</v>
      </c>
      <c r="AJ45" s="161">
        <f>IFERROR(AG45/Q12,0)</f>
        <v>0.3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 t="s">
        <v>267</v>
      </c>
      <c r="G46" s="28"/>
      <c r="H46" s="79">
        <v>68000</v>
      </c>
      <c r="I46" s="278">
        <v>90000</v>
      </c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낙지10미</v>
      </c>
      <c r="Z46" s="155">
        <f t="shared" si="11"/>
        <v>210000</v>
      </c>
      <c r="AA46" s="152"/>
      <c r="AB46" s="153"/>
      <c r="AC46" s="150">
        <v>8</v>
      </c>
      <c r="AD46" s="157" t="str">
        <f t="shared" si="12"/>
        <v>낙지15미</v>
      </c>
      <c r="AE46" s="158">
        <f>IFERROR(VLOOKUP(AD46,'21'!$Y$8:$Z$69,2,0),0)</f>
        <v>140000</v>
      </c>
      <c r="AF46" s="158">
        <f>IFERROR(VLOOKUP(AD46,$K$51:$L$85,2,0),0)</f>
        <v>0</v>
      </c>
      <c r="AG46" s="159">
        <f>AE46+AF46-S13</f>
        <v>93400</v>
      </c>
      <c r="AH46" s="160">
        <f t="shared" si="13"/>
        <v>0.2857142857142857</v>
      </c>
      <c r="AI46" s="158">
        <f t="shared" si="14"/>
        <v>130760</v>
      </c>
      <c r="AJ46" s="161">
        <f>IFERROR(AG46/Q13,0)</f>
        <v>4.67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>생합B</v>
      </c>
      <c r="Z47" s="155">
        <f t="shared" si="11"/>
        <v>135000</v>
      </c>
      <c r="AA47" s="152"/>
      <c r="AB47" s="153"/>
      <c r="AC47" s="150">
        <v>9</v>
      </c>
      <c r="AD47" s="157" t="str">
        <f t="shared" si="12"/>
        <v>황석어</v>
      </c>
      <c r="AE47" s="158">
        <f>IFERROR(VLOOKUP(AD47,'21'!$Y$8:$Z$69,2,0),0)</f>
        <v>0</v>
      </c>
      <c r="AF47" s="158">
        <f>IFERROR(VLOOKUP(AD47,$K$51:$L$85,2,0),0)</f>
        <v>120000</v>
      </c>
      <c r="AG47" s="159">
        <f>AE47+AF47-S14</f>
        <v>80000</v>
      </c>
      <c r="AH47" s="160">
        <f t="shared" si="13"/>
        <v>0.2982456140350877</v>
      </c>
      <c r="AI47" s="158">
        <f t="shared" si="14"/>
        <v>114000</v>
      </c>
      <c r="AJ47" s="161">
        <f>IFERROR(AG47/Q14,0)</f>
        <v>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>참소라중</v>
      </c>
      <c r="Z48" s="155">
        <f t="shared" si="11"/>
        <v>102600</v>
      </c>
      <c r="AA48" s="152"/>
      <c r="AB48" s="153"/>
      <c r="AC48" s="150">
        <v>10</v>
      </c>
      <c r="AD48" s="157" t="str">
        <f t="shared" si="12"/>
        <v>덕자병어8미</v>
      </c>
      <c r="AE48" s="158">
        <f>IFERROR(VLOOKUP(AD48,'21'!$Y$8:$Z$69,2,0),0)</f>
        <v>0</v>
      </c>
      <c r="AF48" s="158">
        <f>IFERROR(VLOOKUP(AD48,$K$51:$L$85,2,0),0)</f>
        <v>76000</v>
      </c>
      <c r="AG48" s="159">
        <f>AE48+AF48-S15</f>
        <v>33439.999999999993</v>
      </c>
      <c r="AH48" s="160">
        <f t="shared" si="13"/>
        <v>0.26923076923076922</v>
      </c>
      <c r="AI48" s="158">
        <f t="shared" si="14"/>
        <v>45759.999999999985</v>
      </c>
      <c r="AJ48" s="161">
        <f>IFERROR(AG48/Q15,0)</f>
        <v>0.87999999999999978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>낙지10미</v>
      </c>
      <c r="AE49" s="158">
        <f>IFERROR(VLOOKUP(AD49,'21'!$Y$8:$Z$69,2,0),0)</f>
        <v>0</v>
      </c>
      <c r="AF49" s="158">
        <f>IFERROR(VLOOKUP(AD49,$K$51:$L$85,2,0),0)</f>
        <v>210000</v>
      </c>
      <c r="AG49" s="159">
        <f>AE49+AF49-S16</f>
        <v>0</v>
      </c>
      <c r="AH49" s="160">
        <f t="shared" si="13"/>
        <v>0.3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>생합B</v>
      </c>
      <c r="AE50" s="158">
        <f>IFERROR(VLOOKUP(AD50,'21'!$Y$8:$Z$69,2,0),0)</f>
        <v>0</v>
      </c>
      <c r="AF50" s="158">
        <f>IFERROR(VLOOKUP(AD50,$K$51:$L$85,2,0),0)</f>
        <v>135000</v>
      </c>
      <c r="AG50" s="159">
        <f>AE50+AF50-S17</f>
        <v>0</v>
      </c>
      <c r="AH50" s="160">
        <f t="shared" si="13"/>
        <v>0.296875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51" t="s">
        <v>294</v>
      </c>
      <c r="G51" s="242">
        <v>10</v>
      </c>
      <c r="H51" s="243">
        <v>32000</v>
      </c>
      <c r="I51" s="292">
        <v>320000</v>
      </c>
      <c r="J51" s="293"/>
      <c r="K51" s="235" t="str">
        <f>SUBSTITUTE(SUBSTITUTE(SUBSTITUTE(F51,"[",""),"]","")," ","")</f>
        <v>냉)참조기40-42A</v>
      </c>
      <c r="L51" s="246">
        <f>I51</f>
        <v>320000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>참소라중</v>
      </c>
      <c r="AE51" s="158">
        <f>IFERROR(VLOOKUP(AD51,'21'!$Y$8:$Z$69,2,0),0)</f>
        <v>0</v>
      </c>
      <c r="AF51" s="158">
        <f>IFERROR(VLOOKUP(AD51,$K$51:$L$85,2,0),0)</f>
        <v>180000</v>
      </c>
      <c r="AG51" s="159">
        <f>AE51+AF51-S18</f>
        <v>77400</v>
      </c>
      <c r="AH51" s="160">
        <f t="shared" si="13"/>
        <v>0.27710843373493976</v>
      </c>
      <c r="AI51" s="158">
        <f t="shared" si="14"/>
        <v>107070</v>
      </c>
      <c r="AJ51" s="161">
        <f>IFERROR(AG51/Q18,0)</f>
        <v>1.29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306</v>
      </c>
      <c r="G52" s="244">
        <v>1</v>
      </c>
      <c r="H52" s="243">
        <v>194000</v>
      </c>
      <c r="I52" s="294">
        <v>194000</v>
      </c>
      <c r="J52" s="295"/>
      <c r="K52" s="236" t="str">
        <f t="shared" ref="K52:K85" si="17">SUBSTITUTE(SUBSTITUTE(SUBSTITUTE(F52,"[",""),"]","")," ","")</f>
        <v>냉)포크오징어M2</v>
      </c>
      <c r="L52" s="247">
        <f>I52</f>
        <v>194000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IFERROR(VLOOKUP(AD52,'21'!$Y$8:$Z$69,2,0),0)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187</v>
      </c>
      <c r="G53" s="244">
        <v>2</v>
      </c>
      <c r="H53" s="243">
        <v>184000</v>
      </c>
      <c r="I53" s="294">
        <v>368000</v>
      </c>
      <c r="J53" s="295"/>
      <c r="K53" s="236" t="str">
        <f t="shared" si="17"/>
        <v>냉)흰다리새우20-30</v>
      </c>
      <c r="L53" s="247">
        <f t="shared" ref="L53:L85" si="18">I53</f>
        <v>368000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IFERROR(VLOOKUP(AD53,'21'!$Y$8:$Z$69,2,0),0)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103</v>
      </c>
      <c r="G54" s="244">
        <v>2</v>
      </c>
      <c r="H54" s="243">
        <v>46000</v>
      </c>
      <c r="I54" s="294">
        <v>92000</v>
      </c>
      <c r="J54" s="295"/>
      <c r="K54" s="236" t="str">
        <f t="shared" si="17"/>
        <v>냉)꽁치</v>
      </c>
      <c r="L54" s="247">
        <f t="shared" si="18"/>
        <v>92000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IFERROR(VLOOKUP(AD54,'21'!$Y$8:$Z$69,2,0),0)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235</v>
      </c>
      <c r="G55" s="244">
        <v>2</v>
      </c>
      <c r="H55" s="243">
        <v>170000</v>
      </c>
      <c r="I55" s="294">
        <v>340000</v>
      </c>
      <c r="J55" s="295"/>
      <c r="K55" s="236" t="str">
        <f t="shared" si="17"/>
        <v>제주갈치31-35미</v>
      </c>
      <c r="L55" s="247">
        <f t="shared" si="18"/>
        <v>340000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IFERROR(VLOOKUP(AD55,'21'!$Y$8:$Z$69,2,0),0)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180</v>
      </c>
      <c r="G56" s="244">
        <v>3</v>
      </c>
      <c r="H56" s="243">
        <v>40000</v>
      </c>
      <c r="I56" s="294">
        <v>120000</v>
      </c>
      <c r="J56" s="295"/>
      <c r="K56" s="236" t="str">
        <f t="shared" si="17"/>
        <v>황석어</v>
      </c>
      <c r="L56" s="247">
        <f t="shared" si="18"/>
        <v>120000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IFERROR(VLOOKUP(AD56,'21'!$Y$8:$Z$69,2,0),0)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331</v>
      </c>
      <c r="G57" s="244">
        <v>2</v>
      </c>
      <c r="H57" s="243">
        <v>38000</v>
      </c>
      <c r="I57" s="294">
        <v>76000</v>
      </c>
      <c r="J57" s="295"/>
      <c r="K57" s="236" t="str">
        <f t="shared" si="17"/>
        <v>덕자병어8미</v>
      </c>
      <c r="L57" s="247">
        <f t="shared" si="18"/>
        <v>76000</v>
      </c>
      <c r="V57" s="4"/>
      <c r="W57" s="151"/>
      <c r="X57" s="152">
        <v>22</v>
      </c>
      <c r="Y57" s="152" t="str">
        <f t="shared" si="10"/>
        <v/>
      </c>
      <c r="Z57" s="155">
        <f t="shared" si="11"/>
        <v>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IFERROR(VLOOKUP(AD57,'21'!$Y$8:$Z$69,2,0),0)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270</v>
      </c>
      <c r="G58" s="244">
        <v>10</v>
      </c>
      <c r="H58" s="243">
        <v>21000</v>
      </c>
      <c r="I58" s="294">
        <v>210000</v>
      </c>
      <c r="J58" s="295"/>
      <c r="K58" s="236" t="str">
        <f t="shared" si="17"/>
        <v>낙지10미</v>
      </c>
      <c r="L58" s="247">
        <f t="shared" si="18"/>
        <v>210000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390540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IFERROR(VLOOKUP(AD58,'21'!$Y$8:$Z$69,2,0),0)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332</v>
      </c>
      <c r="G59" s="231">
        <v>3</v>
      </c>
      <c r="H59" s="250">
        <v>45000</v>
      </c>
      <c r="I59" s="265">
        <v>135000</v>
      </c>
      <c r="J59" s="260"/>
      <c r="K59" s="236" t="str">
        <f t="shared" si="17"/>
        <v>생합B</v>
      </c>
      <c r="L59" s="247">
        <f t="shared" si="18"/>
        <v>135000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180000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IFERROR(VLOOKUP(AD59,'21'!$Y$8:$Z$69,2,0),0)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333</v>
      </c>
      <c r="G60" s="231">
        <v>3</v>
      </c>
      <c r="H60" s="250">
        <v>60000</v>
      </c>
      <c r="I60" s="265">
        <v>180000</v>
      </c>
      <c r="J60" s="260"/>
      <c r="K60" s="236" t="str">
        <f t="shared" si="17"/>
        <v>참소라중</v>
      </c>
      <c r="L60" s="247">
        <f t="shared" si="18"/>
        <v>180000</v>
      </c>
      <c r="V60" s="4"/>
      <c r="W60" s="151"/>
      <c r="X60" s="152">
        <v>1</v>
      </c>
      <c r="Y60" s="152" t="str">
        <f t="shared" ref="Y60:Y69" si="19">F37&amp;G37</f>
        <v>제주갈치31-35</v>
      </c>
      <c r="Z60" s="152">
        <v>0</v>
      </c>
      <c r="AA60" s="152"/>
      <c r="AB60" s="153"/>
      <c r="AC60" s="150">
        <v>22</v>
      </c>
      <c r="AD60" s="157" t="str">
        <f t="shared" si="12"/>
        <v/>
      </c>
      <c r="AE60" s="158">
        <f>IFERROR(VLOOKUP(AD60,'21'!$Y$8:$Z$69,2,0),0)</f>
        <v>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320</v>
      </c>
      <c r="G61" s="231">
        <v>10</v>
      </c>
      <c r="H61" s="250">
        <v>21000</v>
      </c>
      <c r="I61" s="265">
        <v>210000</v>
      </c>
      <c r="J61" s="260"/>
      <c r="K61" s="236" t="str">
        <f t="shared" si="17"/>
        <v>전복9미</v>
      </c>
      <c r="L61" s="247">
        <f t="shared" si="18"/>
        <v>210000</v>
      </c>
      <c r="V61" s="4"/>
      <c r="W61" s="151"/>
      <c r="X61" s="152">
        <v>2</v>
      </c>
      <c r="Y61" s="152" t="str">
        <f t="shared" si="19"/>
        <v>전복8미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IFERROR(VLOOKUP(AD61,'21'!$Y$8:$Z$69,2,0),0)</f>
        <v>414000</v>
      </c>
      <c r="AF61" s="158">
        <f>IFERROR(VLOOKUP(AD61,$K$51:$L$85,2,0),0)</f>
        <v>0</v>
      </c>
      <c r="AG61" s="159">
        <f>AE61+AF61-S28</f>
        <v>23460</v>
      </c>
      <c r="AH61" s="160">
        <f t="shared" si="13"/>
        <v>0.18823529411764706</v>
      </c>
      <c r="AI61" s="158">
        <f t="shared" si="14"/>
        <v>28900</v>
      </c>
      <c r="AJ61" s="161">
        <f>IFERROR(AG61/Q28,0)</f>
        <v>1.7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>전복15미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IFERROR(VLOOKUP(AD62,'21'!$Y$8:$Z$69,2,0),0)</f>
        <v>180000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대구3미A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1854340</v>
      </c>
      <c r="AF63" s="197">
        <f>SUM(AF39:AF62)</f>
        <v>1271000</v>
      </c>
      <c r="AG63" s="197">
        <f>SUM(AG39:AG62)</f>
        <v>793160</v>
      </c>
      <c r="AH63" s="198"/>
      <c r="AI63" s="197">
        <f>SUM(AI39:AI62)</f>
        <v>1112497.0588235294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냉)꽃게암A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생합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갑오징어8미A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제주갈치31-35</v>
      </c>
      <c r="AE66" s="158">
        <f>IFERROR(VLOOKUP(AD66,'21'!$Y$8:$Z$69,2,0),0)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0.27272727272727271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>쭈꾸미10미</v>
      </c>
      <c r="Z67" s="152">
        <v>0</v>
      </c>
      <c r="AA67" s="152"/>
      <c r="AB67" s="153"/>
      <c r="AC67" s="150">
        <v>2</v>
      </c>
      <c r="AD67" s="157" t="str">
        <f t="shared" si="20"/>
        <v>전복8미</v>
      </c>
      <c r="AE67" s="158">
        <f>IFERROR(VLOOKUP(AD67,'21'!$Y$8:$Z$69,2,0),0)</f>
        <v>79800</v>
      </c>
      <c r="AF67" s="158">
        <f>IFERROR(VLOOKUP(AD67,$K$51:$L$85,2,0),0)</f>
        <v>0</v>
      </c>
      <c r="AG67" s="159">
        <f t="shared" ref="AG67:AG75" si="21">AE67+AF67</f>
        <v>79800</v>
      </c>
      <c r="AH67" s="160">
        <f t="shared" ref="AH67:AH75" si="22">IFERROR((I38-H38)/I38,0)</f>
        <v>0.25</v>
      </c>
      <c r="AI67" s="158">
        <f t="shared" ref="AI67:AI75" si="23">IFERROR(AG67/(1-AH67),0)</f>
        <v>106400</v>
      </c>
      <c r="AJ67" s="161">
        <f>IFERROR(AG67/H38,0)</f>
        <v>0.38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>간재미20미</v>
      </c>
      <c r="Z68" s="152">
        <v>0</v>
      </c>
      <c r="AA68" s="152"/>
      <c r="AB68" s="153"/>
      <c r="AC68" s="150">
        <v>3</v>
      </c>
      <c r="AD68" s="157" t="str">
        <f t="shared" si="20"/>
        <v>전복15미</v>
      </c>
      <c r="AE68" s="158">
        <f>IFERROR(VLOOKUP(AD68,'21'!$Y$8:$Z$69,2,0),0)</f>
        <v>55800</v>
      </c>
      <c r="AF68" s="158">
        <f>IFERROR(VLOOKUP(AD68,$K$51:$L$85,2,0),0)</f>
        <v>0</v>
      </c>
      <c r="AG68" s="159">
        <f t="shared" si="21"/>
        <v>55800</v>
      </c>
      <c r="AH68" s="160">
        <f t="shared" si="22"/>
        <v>0.28000000000000003</v>
      </c>
      <c r="AI68" s="158">
        <f t="shared" si="23"/>
        <v>77500</v>
      </c>
      <c r="AJ68" s="161">
        <f>IFERROR(AG68/H39,0)</f>
        <v>0.31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>전갱이</v>
      </c>
      <c r="Z69" s="152">
        <v>0</v>
      </c>
      <c r="AA69" s="152"/>
      <c r="AB69" s="153"/>
      <c r="AC69" s="150">
        <v>4</v>
      </c>
      <c r="AD69" s="157" t="str">
        <f t="shared" si="20"/>
        <v>대구3미A</v>
      </c>
      <c r="AE69" s="158">
        <f>IFERROR(VLOOKUP(AD69,'21'!$Y$8:$Z$69,2,0),0)</f>
        <v>18000</v>
      </c>
      <c r="AF69" s="158">
        <f>IFERROR(VLOOKUP(AD69,$K$51:$L$85,2,0),0)</f>
        <v>0</v>
      </c>
      <c r="AG69" s="159">
        <f t="shared" si="21"/>
        <v>18000</v>
      </c>
      <c r="AH69" s="160">
        <f t="shared" si="22"/>
        <v>0.28000000000000003</v>
      </c>
      <c r="AI69" s="158">
        <f t="shared" si="23"/>
        <v>25000</v>
      </c>
      <c r="AJ69" s="161">
        <f>IFERROR(AG69/H40,0)</f>
        <v>1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냉)꽃게암A</v>
      </c>
      <c r="AE70" s="158">
        <f>IFERROR(VLOOKUP(AD70,'21'!$Y$8:$Z$69,2,0),0)</f>
        <v>33000</v>
      </c>
      <c r="AF70" s="158">
        <f>IFERROR(VLOOKUP(AD70,$K$51:$L$85,2,0),0)</f>
        <v>0</v>
      </c>
      <c r="AG70" s="159">
        <f t="shared" si="21"/>
        <v>33000</v>
      </c>
      <c r="AH70" s="160">
        <f t="shared" si="22"/>
        <v>-0.1</v>
      </c>
      <c r="AI70" s="158">
        <f t="shared" si="23"/>
        <v>29999.999999999996</v>
      </c>
      <c r="AJ70" s="161">
        <f>IFERROR(AG70/H41,0)</f>
        <v>2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생합</v>
      </c>
      <c r="AE71" s="158">
        <f>IFERROR(VLOOKUP(AD71,'21'!$Y$8:$Z$69,2,0),0)</f>
        <v>55640</v>
      </c>
      <c r="AF71" s="158">
        <f>IFERROR(VLOOKUP(AD71,$K$51:$L$85,2,0),0)</f>
        <v>0</v>
      </c>
      <c r="AG71" s="159">
        <f t="shared" si="21"/>
        <v>55640</v>
      </c>
      <c r="AH71" s="160">
        <f t="shared" si="22"/>
        <v>0.25714285714285712</v>
      </c>
      <c r="AI71" s="158">
        <f t="shared" si="23"/>
        <v>74900</v>
      </c>
      <c r="AJ71" s="161">
        <f>IFERROR(AG71/H42,0)</f>
        <v>1.07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갑오징어8미A</v>
      </c>
      <c r="AE72" s="158">
        <f>IFERROR(VLOOKUP(AD72,'21'!$Y$8:$Z$69,2,0),0)</f>
        <v>55200</v>
      </c>
      <c r="AF72" s="158">
        <f>IFERROR(VLOOKUP(AD72,$K$51:$L$85,2,0),0)</f>
        <v>0</v>
      </c>
      <c r="AG72" s="159">
        <f t="shared" si="21"/>
        <v>55200</v>
      </c>
      <c r="AH72" s="160">
        <f t="shared" si="22"/>
        <v>0.21590909090909091</v>
      </c>
      <c r="AI72" s="158">
        <f t="shared" si="23"/>
        <v>70400</v>
      </c>
      <c r="AJ72" s="161">
        <f>IFERROR(AG72/H43,0)</f>
        <v>0.8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>쭈꾸미10미</v>
      </c>
      <c r="AE73" s="158">
        <f>IFERROR(VLOOKUP(AD73,'21'!$Y$8:$Z$69,2,0),0)</f>
        <v>147000</v>
      </c>
      <c r="AF73" s="158">
        <f>IFERROR(VLOOKUP(AD73,$K$51:$L$85,2,0),0)</f>
        <v>0</v>
      </c>
      <c r="AG73" s="159">
        <f t="shared" si="21"/>
        <v>147000</v>
      </c>
      <c r="AH73" s="160">
        <f t="shared" si="22"/>
        <v>0.19230769230769232</v>
      </c>
      <c r="AI73" s="158">
        <f t="shared" si="23"/>
        <v>182000</v>
      </c>
      <c r="AJ73" s="161">
        <f>IFERROR(AG73/H44,0)</f>
        <v>7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>간재미20미</v>
      </c>
      <c r="AE74" s="158">
        <f>IFERROR(VLOOKUP(AD74,'21'!$Y$8:$Z$69,2,0),0)</f>
        <v>75750</v>
      </c>
      <c r="AF74" s="158">
        <f>IFERROR(VLOOKUP(AD74,$K$51:$L$85,2,0),0)</f>
        <v>0</v>
      </c>
      <c r="AG74" s="159">
        <f t="shared" si="21"/>
        <v>75750</v>
      </c>
      <c r="AH74" s="160">
        <f t="shared" si="22"/>
        <v>0.2857142857142857</v>
      </c>
      <c r="AI74" s="158">
        <f t="shared" si="23"/>
        <v>106050</v>
      </c>
      <c r="AJ74" s="161">
        <f>IFERROR(AG74/H45,0)</f>
        <v>5.05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>전갱이</v>
      </c>
      <c r="AE75" s="158">
        <f>IFERROR(VLOOKUP(AD75,'21'!$Y$8:$Z$69,2,0),0)</f>
        <v>95200</v>
      </c>
      <c r="AF75" s="158">
        <f>IFERROR(VLOOKUP(AD75,$K$51:$L$85,2,0),0)</f>
        <v>0</v>
      </c>
      <c r="AG75" s="159">
        <f t="shared" si="21"/>
        <v>95200</v>
      </c>
      <c r="AH75" s="160">
        <f t="shared" si="22"/>
        <v>0.24444444444444444</v>
      </c>
      <c r="AI75" s="158">
        <f t="shared" si="23"/>
        <v>126000</v>
      </c>
      <c r="AJ75" s="161">
        <f>IFERROR(AG75/H46,0)</f>
        <v>1.4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615390</v>
      </c>
      <c r="AF76" s="197">
        <f>SUM(AF66:AF75)</f>
        <v>0</v>
      </c>
      <c r="AG76" s="197">
        <f>SUM(AG66:AG75)</f>
        <v>615390</v>
      </c>
      <c r="AH76" s="198"/>
      <c r="AI76" s="197">
        <f>SUM(AI66:AI75)</f>
        <v>798250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2245000</v>
      </c>
      <c r="J86" s="264"/>
      <c r="K86" s="240"/>
      <c r="L86" s="249">
        <f>SUM(L51:L85)</f>
        <v>2245000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129" priority="10"/>
  </conditionalFormatting>
  <conditionalFormatting sqref="AE77:AF77">
    <cfRule type="cellIs" dxfId="128" priority="7" operator="lessThan">
      <formula>0</formula>
    </cfRule>
  </conditionalFormatting>
  <conditionalFormatting sqref="AG8:AG35 AG39:AG62 AG66:AG75">
    <cfRule type="cellIs" dxfId="127" priority="8" operator="lessThan">
      <formula>0</formula>
    </cfRule>
  </conditionalFormatting>
  <conditionalFormatting sqref="AH8:AH35">
    <cfRule type="cellIs" dxfId="126" priority="17" operator="equal">
      <formula>0</formula>
    </cfRule>
    <cfRule type="cellIs" dxfId="125" priority="18" operator="greaterThan">
      <formula>0.35</formula>
    </cfRule>
    <cfRule type="cellIs" dxfId="124" priority="19" operator="lessThan">
      <formula>0.25</formula>
    </cfRule>
  </conditionalFormatting>
  <conditionalFormatting sqref="AH39:AH62">
    <cfRule type="cellIs" dxfId="123" priority="14" operator="equal">
      <formula>0</formula>
    </cfRule>
    <cfRule type="cellIs" dxfId="122" priority="15" operator="greaterThan">
      <formula>0.35</formula>
    </cfRule>
    <cfRule type="cellIs" dxfId="121" priority="16" operator="lessThan">
      <formula>0.25</formula>
    </cfRule>
  </conditionalFormatting>
  <conditionalFormatting sqref="AH66:AH75">
    <cfRule type="cellIs" dxfId="120" priority="11" operator="equal">
      <formula>0</formula>
    </cfRule>
    <cfRule type="cellIs" dxfId="119" priority="12" operator="greaterThan">
      <formula>0.35</formula>
    </cfRule>
    <cfRule type="cellIs" dxfId="118" priority="13" operator="lessThan">
      <formula>0.25</formula>
    </cfRule>
  </conditionalFormatting>
  <conditionalFormatting sqref="AH4:AI5">
    <cfRule type="cellIs" dxfId="117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325A9054-380A-47E7-BBB9-E8B723C2C95C}">
          <x14:formula1>
            <xm:f>근무표!$AK$5:$AK$20</xm:f>
          </x14:formula1>
          <xm:sqref>B41:C46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93FE-67A7-4793-857C-AB23C175CDE1}">
  <sheetPr>
    <pageSetUpPr fitToPage="1"/>
  </sheetPr>
  <dimension ref="A1:AV116"/>
  <sheetViews>
    <sheetView showGridLines="0" zoomScaleNormal="100" workbookViewId="0">
      <pane xSplit="3" topLeftCell="F15" activePane="topRight" state="frozen"/>
      <selection pane="topRight" activeCell="T6" sqref="T6:T29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334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3954760</v>
      </c>
      <c r="AF4" s="340"/>
      <c r="AG4" s="134" t="s">
        <v>43</v>
      </c>
      <c r="AH4" s="341">
        <f>C5-AE4-(SUM(R34:S38))</f>
        <v>-27760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3874000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0.29010609999089704</v>
      </c>
      <c r="AF5" s="335"/>
      <c r="AG5" s="141" t="s">
        <v>43</v>
      </c>
      <c r="AH5" s="336">
        <f>IFERROR(C17-AE5-((SUM(R34:S38))/C5),0)</f>
        <v>-1.1179740229052861E-3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1.31</v>
      </c>
      <c r="J6" s="2">
        <f t="shared" ref="J6:J33" si="0">H6*I6</f>
        <v>254140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318</v>
      </c>
      <c r="Q6" s="10">
        <v>210000</v>
      </c>
      <c r="R6" s="9">
        <v>1.6</v>
      </c>
      <c r="S6" s="214">
        <f>Q6*R6</f>
        <v>336000</v>
      </c>
      <c r="T6" s="116">
        <v>300000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2581000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2.2400000000000002</v>
      </c>
      <c r="J7" s="3">
        <f t="shared" si="0"/>
        <v>448000.00000000006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317</v>
      </c>
      <c r="Q7" s="17">
        <v>170000</v>
      </c>
      <c r="R7" s="16">
        <v>1</v>
      </c>
      <c r="S7" s="219">
        <f>Q7*R7</f>
        <v>170000</v>
      </c>
      <c r="T7" s="113">
        <v>240000</v>
      </c>
      <c r="U7" s="215">
        <f>IF(Q7="","",Q7/0.7)</f>
        <v>242857.14285714287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</v>
      </c>
      <c r="J8" s="3">
        <f t="shared" si="0"/>
        <v>30000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62</v>
      </c>
      <c r="P8" s="16" t="s">
        <v>126</v>
      </c>
      <c r="Q8" s="17">
        <v>180000</v>
      </c>
      <c r="R8" s="16">
        <v>1</v>
      </c>
      <c r="S8" s="219">
        <f>Q8*R8</f>
        <v>180000</v>
      </c>
      <c r="T8" s="114">
        <v>250000</v>
      </c>
      <c r="U8" s="215">
        <f>IF(Q8="","",Q8/0.7)</f>
        <v>257142.85714285716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254140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IFERROR(VLOOKUP(AD8,'22'!$Y$8:$Z$69,2,0),0)</f>
        <v>358900</v>
      </c>
      <c r="AF8" s="158">
        <f>IFERROR(VLOOKUP(AD8,$K$51:$L$85,2,0),0)</f>
        <v>0</v>
      </c>
      <c r="AG8" s="159">
        <f>AE8+AF8-J6</f>
        <v>104760</v>
      </c>
      <c r="AH8" s="160">
        <f t="shared" ref="AH8:AH35" si="7">IFERROR((K6-H6)/K6,0)</f>
        <v>0.23921568627450981</v>
      </c>
      <c r="AI8" s="158">
        <f>IFERROR(AG8/(1-AH8),0)</f>
        <v>137700</v>
      </c>
      <c r="AJ8" s="161">
        <f>IFERROR(AG8/H6,0)</f>
        <v>0.54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'22'!C11</f>
        <v>4490830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261</v>
      </c>
      <c r="P9" s="16" t="s">
        <v>126</v>
      </c>
      <c r="Q9" s="17">
        <v>63000</v>
      </c>
      <c r="R9" s="16">
        <v>1.8</v>
      </c>
      <c r="S9" s="219">
        <f>Q9*R9</f>
        <v>113400</v>
      </c>
      <c r="T9" s="115">
        <v>90000</v>
      </c>
      <c r="U9" s="215">
        <f>IF(Q9="","",Q9/0.7)</f>
        <v>90000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448000.00000000006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IFERROR(VLOOKUP(AD9,'22'!$Y$8:$Z$69,2,0),0)</f>
        <v>134000</v>
      </c>
      <c r="AF9" s="158">
        <f>IFERROR(VLOOKUP(AD9,$K$51:$L$85,2,0),0)</f>
        <v>400000</v>
      </c>
      <c r="AG9" s="159">
        <f>AE9+AF9-J7</f>
        <v>85999.999999999942</v>
      </c>
      <c r="AH9" s="160">
        <f t="shared" si="7"/>
        <v>0.2857142857142857</v>
      </c>
      <c r="AI9" s="158">
        <f t="shared" ref="AI9:AI35" si="8">IFERROR(AG9/(1-AH9),0)</f>
        <v>120399.99999999991</v>
      </c>
      <c r="AJ9" s="161">
        <f>IFERROR(AG9/H7,0)</f>
        <v>0.42999999999999972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5</v>
      </c>
      <c r="J10" s="3">
        <f t="shared" si="0"/>
        <v>675000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87</v>
      </c>
      <c r="P10" s="16"/>
      <c r="Q10" s="17">
        <v>52000</v>
      </c>
      <c r="R10" s="16">
        <v>0.53</v>
      </c>
      <c r="S10" s="220">
        <f>Q10*R10</f>
        <v>27560</v>
      </c>
      <c r="T10" s="117">
        <v>74000</v>
      </c>
      <c r="U10" s="215">
        <f>IF(Q10="","",Q10/0.7)</f>
        <v>74285.71428571429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30000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IFERROR(VLOOKUP(AD10,'22'!$Y$8:$Z$69,2,0),0)</f>
        <v>30000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4264370</v>
      </c>
      <c r="D11" s="4"/>
      <c r="E11" s="150">
        <v>6</v>
      </c>
      <c r="F11" s="11" t="s">
        <v>96</v>
      </c>
      <c r="G11" s="12" t="s">
        <v>97</v>
      </c>
      <c r="H11" s="13">
        <v>35000</v>
      </c>
      <c r="I11" s="12">
        <v>3.21</v>
      </c>
      <c r="J11" s="3">
        <f t="shared" si="0"/>
        <v>112350</v>
      </c>
      <c r="K11" s="109">
        <v>49000</v>
      </c>
      <c r="L11" s="215">
        <f>IF(H11="","",H11/0.7)</f>
        <v>50000</v>
      </c>
      <c r="M11" s="4"/>
      <c r="N11" s="150">
        <v>6</v>
      </c>
      <c r="O11" s="15" t="s">
        <v>326</v>
      </c>
      <c r="P11" s="16" t="s">
        <v>282</v>
      </c>
      <c r="Q11" s="17">
        <v>38000</v>
      </c>
      <c r="R11" s="16">
        <v>0.87</v>
      </c>
      <c r="S11" s="220">
        <f>Q11*R11</f>
        <v>33060</v>
      </c>
      <c r="T11" s="109">
        <v>52000</v>
      </c>
      <c r="U11" s="215">
        <f>IF(Q11="","",Q11/0.7)</f>
        <v>54285.71428571429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IFERROR(VLOOKUP(AD11,'22'!$Y$8:$Z$69,2,0),0)</f>
        <v>144000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0.31428571428571428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100</v>
      </c>
      <c r="G12" s="12" t="s">
        <v>101</v>
      </c>
      <c r="H12" s="13">
        <v>184000</v>
      </c>
      <c r="I12" s="12">
        <v>1.29</v>
      </c>
      <c r="J12" s="3">
        <f t="shared" si="0"/>
        <v>237360</v>
      </c>
      <c r="K12" s="109">
        <v>253000</v>
      </c>
      <c r="L12" s="215">
        <f>IF(H12="","",H12/0.7)</f>
        <v>262857.1428571429</v>
      </c>
      <c r="M12" s="4"/>
      <c r="N12" s="150">
        <v>7</v>
      </c>
      <c r="O12" s="15" t="s">
        <v>107</v>
      </c>
      <c r="P12" s="16" t="s">
        <v>301</v>
      </c>
      <c r="Q12" s="17">
        <v>45000</v>
      </c>
      <c r="R12" s="12">
        <v>1.03</v>
      </c>
      <c r="S12" s="220">
        <f>Q12*R12</f>
        <v>46350</v>
      </c>
      <c r="T12" s="109">
        <v>64000</v>
      </c>
      <c r="U12" s="215">
        <f>IF(Q12="","",Q12/0.7)</f>
        <v>64285.71428571429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675000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IFERROR(VLOOKUP(AD12,'22'!$Y$8:$Z$69,2,0),0)</f>
        <v>429300</v>
      </c>
      <c r="AF12" s="158">
        <f>IFERROR(VLOOKUP(AD12,$K$51:$L$85,2,0),0)</f>
        <v>405000</v>
      </c>
      <c r="AG12" s="159">
        <f>AE12+AF12-J10</f>
        <v>159300</v>
      </c>
      <c r="AH12" s="160">
        <f t="shared" si="7"/>
        <v>0.27807486631016043</v>
      </c>
      <c r="AI12" s="158">
        <f t="shared" si="8"/>
        <v>220660</v>
      </c>
      <c r="AJ12" s="161">
        <f>IFERROR(AG12/H10,0)</f>
        <v>1.18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2807460</v>
      </c>
      <c r="D13" s="4"/>
      <c r="E13" s="150">
        <v>8</v>
      </c>
      <c r="F13" s="11" t="s">
        <v>103</v>
      </c>
      <c r="G13" s="12"/>
      <c r="H13" s="13">
        <v>46000</v>
      </c>
      <c r="I13" s="12">
        <v>2</v>
      </c>
      <c r="J13" s="3">
        <f t="shared" si="0"/>
        <v>92000</v>
      </c>
      <c r="K13" s="109">
        <v>65000</v>
      </c>
      <c r="L13" s="215">
        <f>IF(H13="","",H13/0.7)</f>
        <v>65714.285714285725</v>
      </c>
      <c r="M13" s="4"/>
      <c r="N13" s="150">
        <v>8</v>
      </c>
      <c r="O13" s="15" t="s">
        <v>110</v>
      </c>
      <c r="P13" s="16" t="s">
        <v>327</v>
      </c>
      <c r="Q13" s="17">
        <v>60000</v>
      </c>
      <c r="R13" s="16">
        <v>1.77</v>
      </c>
      <c r="S13" s="220">
        <f>Q13*R13</f>
        <v>106200</v>
      </c>
      <c r="T13" s="109">
        <v>83000</v>
      </c>
      <c r="U13" s="215">
        <f>IF(Q13="","",Q13/0.7)</f>
        <v>85714.285714285725</v>
      </c>
      <c r="V13" s="127"/>
      <c r="W13" s="151"/>
      <c r="X13" s="152">
        <v>6</v>
      </c>
      <c r="Y13" s="152" t="str">
        <f t="shared" si="4"/>
        <v>냉)부세150-200A</v>
      </c>
      <c r="Z13" s="155">
        <f t="shared" si="5"/>
        <v>112350</v>
      </c>
      <c r="AA13" s="152"/>
      <c r="AB13" s="153"/>
      <c r="AC13" s="150">
        <v>6</v>
      </c>
      <c r="AD13" s="157" t="str">
        <f t="shared" si="6"/>
        <v>냉)부세150-200A</v>
      </c>
      <c r="AE13" s="158">
        <f>IFERROR(VLOOKUP(AD13,'22'!$Y$8:$Z$69,2,0),0)</f>
        <v>25550</v>
      </c>
      <c r="AF13" s="158">
        <f>IFERROR(VLOOKUP(AD13,$K$51:$L$85,2,0),0)</f>
        <v>105000</v>
      </c>
      <c r="AG13" s="159">
        <f>AE13+AF13-J11</f>
        <v>18200</v>
      </c>
      <c r="AH13" s="160">
        <f t="shared" si="7"/>
        <v>0.2857142857142857</v>
      </c>
      <c r="AI13" s="158">
        <f t="shared" si="8"/>
        <v>25480</v>
      </c>
      <c r="AJ13" s="161">
        <f>IFERROR(AG13/H11,0)</f>
        <v>0.52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108</v>
      </c>
      <c r="G14" s="12" t="s">
        <v>109</v>
      </c>
      <c r="H14" s="13">
        <v>33000</v>
      </c>
      <c r="I14" s="12">
        <v>1</v>
      </c>
      <c r="J14" s="3">
        <f t="shared" si="0"/>
        <v>33000</v>
      </c>
      <c r="K14" s="109">
        <v>45000</v>
      </c>
      <c r="L14" s="215">
        <f>IF(H14="","",H14/0.7)</f>
        <v>47142.857142857145</v>
      </c>
      <c r="M14" s="4"/>
      <c r="N14" s="150">
        <v>9</v>
      </c>
      <c r="O14" s="15" t="s">
        <v>102</v>
      </c>
      <c r="P14" s="16" t="s">
        <v>335</v>
      </c>
      <c r="Q14" s="17">
        <v>55000</v>
      </c>
      <c r="R14" s="12">
        <v>2.09</v>
      </c>
      <c r="S14" s="220">
        <f>Q14*R14</f>
        <v>114949.99999999999</v>
      </c>
      <c r="T14" s="109">
        <v>76000</v>
      </c>
      <c r="U14" s="215">
        <f>IF(Q14="","",Q14/0.7)</f>
        <v>78571.42857142858</v>
      </c>
      <c r="V14" s="127"/>
      <c r="W14" s="151"/>
      <c r="X14" s="152">
        <v>7</v>
      </c>
      <c r="Y14" s="152" t="str">
        <f t="shared" si="4"/>
        <v>냉)흰다리새우20-30</v>
      </c>
      <c r="Z14" s="155">
        <f t="shared" si="5"/>
        <v>237360</v>
      </c>
      <c r="AA14" s="152"/>
      <c r="AB14" s="153"/>
      <c r="AC14" s="150">
        <v>7</v>
      </c>
      <c r="AD14" s="157" t="str">
        <f t="shared" si="6"/>
        <v>냉)흰다리새우20-30</v>
      </c>
      <c r="AE14" s="158">
        <f>IFERROR(VLOOKUP(AD14,'22'!$Y$8:$Z$69,2,0),0)</f>
        <v>489440</v>
      </c>
      <c r="AF14" s="158">
        <f>IFERROR(VLOOKUP(AD14,$K$51:$L$85,2,0),0)</f>
        <v>0</v>
      </c>
      <c r="AG14" s="159">
        <f>AE14+AF14-J12</f>
        <v>252080</v>
      </c>
      <c r="AH14" s="160">
        <f t="shared" si="7"/>
        <v>0.27272727272727271</v>
      </c>
      <c r="AI14" s="158">
        <f t="shared" si="8"/>
        <v>346610</v>
      </c>
      <c r="AJ14" s="161">
        <f>IFERROR(AG14/H12,0)</f>
        <v>1.37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1066540</v>
      </c>
      <c r="D15" s="4"/>
      <c r="E15" s="150">
        <v>10</v>
      </c>
      <c r="F15" s="11" t="s">
        <v>115</v>
      </c>
      <c r="G15" s="106" t="s">
        <v>116</v>
      </c>
      <c r="H15" s="13">
        <v>86000</v>
      </c>
      <c r="I15" s="12">
        <v>1.6</v>
      </c>
      <c r="J15" s="3">
        <f t="shared" si="0"/>
        <v>137600</v>
      </c>
      <c r="K15" s="109">
        <v>120000</v>
      </c>
      <c r="L15" s="215">
        <f>IF(H15="","",H15/0.7)</f>
        <v>122857.14285714287</v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>냉)꽁치</v>
      </c>
      <c r="Z15" s="155">
        <f t="shared" si="5"/>
        <v>92000</v>
      </c>
      <c r="AA15" s="152"/>
      <c r="AB15" s="153"/>
      <c r="AC15" s="150">
        <v>8</v>
      </c>
      <c r="AD15" s="157" t="str">
        <f t="shared" si="6"/>
        <v>냉)꽁치</v>
      </c>
      <c r="AE15" s="158">
        <f>IFERROR(VLOOKUP(AD15,'22'!$Y$8:$Z$69,2,0),0)</f>
        <v>69920</v>
      </c>
      <c r="AF15" s="158">
        <f>IFERROR(VLOOKUP(AD15,$K$51:$L$85,2,0),0)</f>
        <v>92000</v>
      </c>
      <c r="AG15" s="159">
        <f>AE15+AF15-J13</f>
        <v>69920</v>
      </c>
      <c r="AH15" s="160">
        <f t="shared" si="7"/>
        <v>0.29230769230769232</v>
      </c>
      <c r="AI15" s="158">
        <f t="shared" si="8"/>
        <v>98800.000000000015</v>
      </c>
      <c r="AJ15" s="161">
        <f>IFERROR(AG15/H13,0)</f>
        <v>1.52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77</v>
      </c>
      <c r="G16" s="12" t="s">
        <v>231</v>
      </c>
      <c r="H16" s="13">
        <v>29500</v>
      </c>
      <c r="I16" s="12">
        <v>0.6</v>
      </c>
      <c r="J16" s="3">
        <f t="shared" si="0"/>
        <v>17700</v>
      </c>
      <c r="K16" s="109">
        <v>42000</v>
      </c>
      <c r="L16" s="215">
        <f>IF(H16="","",H16/0.7)</f>
        <v>42142.857142857145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냉)갈치200-300</v>
      </c>
      <c r="Z16" s="155">
        <f t="shared" si="5"/>
        <v>33000</v>
      </c>
      <c r="AA16" s="152"/>
      <c r="AB16" s="153"/>
      <c r="AC16" s="150">
        <v>9</v>
      </c>
      <c r="AD16" s="157" t="str">
        <f t="shared" si="6"/>
        <v>냉)갈치200-300</v>
      </c>
      <c r="AE16" s="158">
        <f>IFERROR(VLOOKUP(AD16,'22'!$Y$8:$Z$69,2,0),0)</f>
        <v>33000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0.26666666666666666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0.27530717604543109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2.37</v>
      </c>
      <c r="J17" s="3">
        <f t="shared" si="0"/>
        <v>161160</v>
      </c>
      <c r="K17" s="109">
        <v>95000</v>
      </c>
      <c r="L17" s="215">
        <f>IF(H17="","",H17/0.7)</f>
        <v>97142.857142857145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냉)임연수2L</v>
      </c>
      <c r="Z17" s="155">
        <f t="shared" si="5"/>
        <v>137600</v>
      </c>
      <c r="AA17" s="152"/>
      <c r="AB17" s="153"/>
      <c r="AC17" s="150">
        <v>10</v>
      </c>
      <c r="AD17" s="157" t="str">
        <f t="shared" si="6"/>
        <v>냉)임연수2L</v>
      </c>
      <c r="AE17" s="158">
        <f>IFERROR(VLOOKUP(AD17,'22'!$Y$8:$Z$69,2,0),0)</f>
        <v>55900</v>
      </c>
      <c r="AF17" s="158">
        <f>IFERROR(VLOOKUP(AD17,$K$51:$L$85,2,0),0)</f>
        <v>172000</v>
      </c>
      <c r="AG17" s="159">
        <f>AE17+AF17-J15</f>
        <v>90300</v>
      </c>
      <c r="AH17" s="160">
        <f t="shared" si="7"/>
        <v>0.28333333333333333</v>
      </c>
      <c r="AI17" s="158">
        <f t="shared" si="8"/>
        <v>126000</v>
      </c>
      <c r="AJ17" s="161">
        <f>IFERROR(AG17/H15,0)</f>
        <v>1.05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88</v>
      </c>
      <c r="G18" s="12" t="s">
        <v>290</v>
      </c>
      <c r="H18" s="13">
        <v>32000</v>
      </c>
      <c r="I18" s="12">
        <v>7</v>
      </c>
      <c r="J18" s="3">
        <f t="shared" si="0"/>
        <v>224000</v>
      </c>
      <c r="K18" s="109">
        <v>43000</v>
      </c>
      <c r="L18" s="215">
        <f>IF(H18="","",H18/0.7)</f>
        <v>45714.285714285717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냉)동태포15팩A</v>
      </c>
      <c r="Z18" s="155">
        <f t="shared" si="5"/>
        <v>17700</v>
      </c>
      <c r="AA18" s="152"/>
      <c r="AB18" s="153"/>
      <c r="AC18" s="150">
        <v>11</v>
      </c>
      <c r="AD18" s="157" t="str">
        <f t="shared" si="6"/>
        <v>냉)동태포15팩A</v>
      </c>
      <c r="AE18" s="158">
        <f>IFERROR(VLOOKUP(AD18,'22'!$Y$8:$Z$69,2,0),0)</f>
        <v>35400</v>
      </c>
      <c r="AF18" s="158">
        <f>IFERROR(VLOOKUP(AD18,$K$51:$L$85,2,0),0)</f>
        <v>0</v>
      </c>
      <c r="AG18" s="159">
        <f>AE18+AF18-J16</f>
        <v>17700</v>
      </c>
      <c r="AH18" s="160">
        <f t="shared" si="7"/>
        <v>0.29761904761904762</v>
      </c>
      <c r="AI18" s="158">
        <f t="shared" si="8"/>
        <v>25200.000000000004</v>
      </c>
      <c r="AJ18" s="161">
        <f>IFERROR(AG18/H16,0)</f>
        <v>0.6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961540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161160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IFERROR(VLOOKUP(AD19,'22'!$Y$8:$Z$69,2,0),0)</f>
        <v>59160</v>
      </c>
      <c r="AF19" s="158">
        <f>IFERROR(VLOOKUP(AD19,$K$51:$L$85,2,0),0)</f>
        <v>204000</v>
      </c>
      <c r="AG19" s="159">
        <f>AE19+AF19-J17</f>
        <v>102000</v>
      </c>
      <c r="AH19" s="160">
        <f t="shared" si="7"/>
        <v>0.28421052631578947</v>
      </c>
      <c r="AI19" s="158">
        <f t="shared" si="8"/>
        <v>142500</v>
      </c>
      <c r="AJ19" s="161">
        <f>IFERROR(AG19/H17,0)</f>
        <v>1.5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냉)참조기40-42A</v>
      </c>
      <c r="Z20" s="155">
        <f t="shared" si="5"/>
        <v>224000</v>
      </c>
      <c r="AA20" s="152"/>
      <c r="AB20" s="153"/>
      <c r="AC20" s="150">
        <v>13</v>
      </c>
      <c r="AD20" s="157" t="str">
        <f t="shared" si="6"/>
        <v>냉)참조기40-42A</v>
      </c>
      <c r="AE20" s="158">
        <f>IFERROR(VLOOKUP(AD20,'22'!$Y$8:$Z$69,2,0),0)</f>
        <v>294080</v>
      </c>
      <c r="AF20" s="158">
        <f>IFERROR(VLOOKUP(AD20,$K$51:$L$85,2,0),0)</f>
        <v>0</v>
      </c>
      <c r="AG20" s="159">
        <f>AE20+AF20-J18</f>
        <v>70080</v>
      </c>
      <c r="AH20" s="160">
        <f t="shared" si="7"/>
        <v>0.2558139534883721</v>
      </c>
      <c r="AI20" s="158">
        <f t="shared" si="8"/>
        <v>94170</v>
      </c>
      <c r="AJ20" s="161">
        <f>IFERROR(AG20/H18,0)</f>
        <v>2.19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IFERROR(VLOOKUP(AD21,'22'!$Y$8:$Z$69,2,0),0)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903000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IFERROR(VLOOKUP(AD22,'22'!$Y$8:$Z$69,2,0),0)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2866000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IFERROR(VLOOKUP(AD23,'22'!$Y$8:$Z$69,2,0),0)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IFERROR(VLOOKUP(AD24,'22'!$Y$8:$Z$69,2,0),0)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IFERROR(VLOOKUP(AD25,'22'!$Y$8:$Z$69,2,0),0)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IFERROR(VLOOKUP(AD26,'22'!$Y$8:$Z$69,2,0),0)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/>
      <c r="P27" s="16"/>
      <c r="Q27" s="17"/>
      <c r="R27" s="12"/>
      <c r="S27" s="220">
        <f>Q27*R27</f>
        <v>0</v>
      </c>
      <c r="T27" s="109"/>
      <c r="U27" s="215" t="str">
        <f>IF(Q27="","",Q27/0.7)</f>
        <v/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IFERROR(VLOOKUP(AD27,'22'!$Y$8:$Z$69,2,0),0)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28.3</v>
      </c>
      <c r="S28" s="220">
        <f>Q28*R28</f>
        <v>390540</v>
      </c>
      <c r="T28" s="109">
        <v>15000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IFERROR(VLOOKUP(AD28,'22'!$Y$8:$Z$69,2,0),0)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60000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1</v>
      </c>
      <c r="S29" s="220">
        <f>Q29*R29</f>
        <v>180000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IFERROR(VLOOKUP(AD29,'22'!$Y$8:$Z$69,2,0),0)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1698060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IFERROR(VLOOKUP(AD30,'22'!$Y$8:$Z$69,2,0),0)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IFERROR(VLOOKUP(AD31,'22'!$Y$8:$Z$69,2,0),0)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IFERROR(VLOOKUP(AD32,'22'!$Y$8:$Z$69,2,0),0)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IFERROR(VLOOKUP(AD33,'22'!$Y$8:$Z$69,2,0),0)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2566310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162</v>
      </c>
      <c r="R34" s="324">
        <v>-25000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IFERROR(VLOOKUP(AD34,'22'!$Y$8:$Z$69,2,0),0)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90</v>
      </c>
      <c r="P35" s="29" t="s">
        <v>159</v>
      </c>
      <c r="Q35" s="29" t="s">
        <v>163</v>
      </c>
      <c r="R35" s="298">
        <v>-10000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IFERROR(VLOOKUP(AD35,'22'!$Y$8:$Z$69,2,0),0)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105000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 t="s">
        <v>102</v>
      </c>
      <c r="P36" s="29" t="s">
        <v>309</v>
      </c>
      <c r="Q36" s="29" t="s">
        <v>163</v>
      </c>
      <c r="R36" s="298">
        <v>-10000</v>
      </c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전복9미</v>
      </c>
      <c r="Z36" s="155">
        <f>S6</f>
        <v>336000</v>
      </c>
      <c r="AA36" s="152"/>
      <c r="AB36" s="153"/>
      <c r="AC36" s="308" t="s">
        <v>33</v>
      </c>
      <c r="AD36" s="309"/>
      <c r="AE36" s="179">
        <f>SUM(AE8:AE35)</f>
        <v>2158650</v>
      </c>
      <c r="AF36" s="179">
        <f>SUM(AF8:AF35)</f>
        <v>1378000</v>
      </c>
      <c r="AG36" s="179">
        <f>SUM(AG8:AG35)</f>
        <v>970340</v>
      </c>
      <c r="AH36" s="180"/>
      <c r="AI36" s="179">
        <f>SUM(AI8:AI35)</f>
        <v>1337520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90</v>
      </c>
      <c r="G37" s="75" t="s">
        <v>159</v>
      </c>
      <c r="H37" s="76">
        <v>9500</v>
      </c>
      <c r="I37" s="296">
        <v>14000</v>
      </c>
      <c r="J37" s="297"/>
      <c r="K37" s="4"/>
      <c r="L37" s="4"/>
      <c r="M37" s="4"/>
      <c r="N37" s="184">
        <v>4</v>
      </c>
      <c r="O37" s="16" t="s">
        <v>300</v>
      </c>
      <c r="P37" s="16" t="s">
        <v>63</v>
      </c>
      <c r="Q37" s="16" t="s">
        <v>163</v>
      </c>
      <c r="R37" s="298">
        <v>-8000</v>
      </c>
      <c r="S37" s="299"/>
      <c r="T37" s="46"/>
      <c r="U37" s="111"/>
      <c r="V37" s="127"/>
      <c r="W37" s="151"/>
      <c r="X37" s="152">
        <v>2</v>
      </c>
      <c r="Y37" s="152" t="str">
        <f t="shared" si="10"/>
        <v>전복17미</v>
      </c>
      <c r="Z37" s="155">
        <f t="shared" ref="Z37:Z59" si="11">S7</f>
        <v>170000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180</v>
      </c>
      <c r="G38" s="12"/>
      <c r="H38" s="13">
        <v>40000</v>
      </c>
      <c r="I38" s="270">
        <v>57000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전복15미</v>
      </c>
      <c r="Z38" s="155">
        <f t="shared" si="11"/>
        <v>180000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98</v>
      </c>
      <c r="G39" s="12" t="s">
        <v>126</v>
      </c>
      <c r="H39" s="13">
        <v>20000</v>
      </c>
      <c r="I39" s="270">
        <v>28000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냉)삼치15미</v>
      </c>
      <c r="Z39" s="155">
        <f t="shared" si="11"/>
        <v>113400</v>
      </c>
      <c r="AA39" s="152"/>
      <c r="AB39" s="153"/>
      <c r="AC39" s="156">
        <v>1</v>
      </c>
      <c r="AD39" s="157" t="str">
        <f t="shared" ref="AD39:AD62" si="12">O6&amp;P6</f>
        <v>전복9미</v>
      </c>
      <c r="AE39" s="158">
        <f>IFERROR(VLOOKUP(AD39,'22'!$Y$8:$Z$69,2,0),0)</f>
        <v>413700</v>
      </c>
      <c r="AF39" s="158">
        <f>IFERROR(VLOOKUP(AD39,$K$51:$L$85,2,0),0)</f>
        <v>210000</v>
      </c>
      <c r="AG39" s="159">
        <f>AE39+AF39-S6</f>
        <v>287700</v>
      </c>
      <c r="AH39" s="160">
        <f>IFERROR((T6-Q6)/T6,0)</f>
        <v>0.3</v>
      </c>
      <c r="AI39" s="158">
        <f>IFERROR(AG39/(1-AH39),0)</f>
        <v>411000</v>
      </c>
      <c r="AJ39" s="161">
        <f>IFERROR(AG39/Q6,0)</f>
        <v>1.37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98</v>
      </c>
      <c r="G40" s="12" t="s">
        <v>63</v>
      </c>
      <c r="H40" s="13">
        <v>21000</v>
      </c>
      <c r="I40" s="270">
        <v>30000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도미</v>
      </c>
      <c r="Z40" s="155">
        <f t="shared" si="11"/>
        <v>27560</v>
      </c>
      <c r="AA40" s="152"/>
      <c r="AB40" s="153"/>
      <c r="AC40" s="150">
        <v>2</v>
      </c>
      <c r="AD40" s="157" t="str">
        <f t="shared" si="12"/>
        <v>전복17미</v>
      </c>
      <c r="AE40" s="158">
        <f>IFERROR(VLOOKUP(AD40,'22'!$Y$8:$Z$69,2,0),0)</f>
        <v>272000</v>
      </c>
      <c r="AF40" s="158">
        <f>IFERROR(VLOOKUP(AD40,$K$51:$L$85,2,0),0)</f>
        <v>0</v>
      </c>
      <c r="AG40" s="159">
        <f>AE40+AF40-S7</f>
        <v>102000</v>
      </c>
      <c r="AH40" s="160">
        <f t="shared" ref="AH40:AH62" si="13">IFERROR((T7-Q7)/T7,0)</f>
        <v>0.29166666666666669</v>
      </c>
      <c r="AI40" s="158">
        <f t="shared" ref="AI40:AI62" si="14">IFERROR(AG40/(1-AH40),0)</f>
        <v>144000.00000000003</v>
      </c>
      <c r="AJ40" s="161">
        <f>IFERROR(AG40/Q7,0)</f>
        <v>0.6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102</v>
      </c>
      <c r="G41" s="12" t="s">
        <v>309</v>
      </c>
      <c r="H41" s="13">
        <v>50000</v>
      </c>
      <c r="I41" s="270">
        <v>69000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덕자병어8미</v>
      </c>
      <c r="Z41" s="155">
        <f t="shared" si="11"/>
        <v>33060</v>
      </c>
      <c r="AA41" s="152"/>
      <c r="AB41" s="153"/>
      <c r="AC41" s="150">
        <v>3</v>
      </c>
      <c r="AD41" s="157" t="str">
        <f t="shared" si="12"/>
        <v>전복15미</v>
      </c>
      <c r="AE41" s="158">
        <f>IFERROR(VLOOKUP(AD41,'22'!$Y$8:$Z$69,2,0),0)</f>
        <v>0</v>
      </c>
      <c r="AF41" s="158">
        <f>IFERROR(VLOOKUP(AD41,$K$51:$L$85,2,0),0)</f>
        <v>180000</v>
      </c>
      <c r="AG41" s="159">
        <f>AE41+AF41-S8</f>
        <v>0</v>
      </c>
      <c r="AH41" s="160">
        <f t="shared" si="13"/>
        <v>0.28000000000000003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83</v>
      </c>
      <c r="G42" s="12" t="s">
        <v>228</v>
      </c>
      <c r="H42" s="13">
        <v>170000</v>
      </c>
      <c r="I42" s="270">
        <v>240000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생합B</v>
      </c>
      <c r="Z42" s="155">
        <f t="shared" si="11"/>
        <v>46350</v>
      </c>
      <c r="AA42" s="152"/>
      <c r="AB42" s="153"/>
      <c r="AC42" s="150">
        <v>4</v>
      </c>
      <c r="AD42" s="157" t="str">
        <f t="shared" si="12"/>
        <v>냉)삼치15미</v>
      </c>
      <c r="AE42" s="158">
        <f>IFERROR(VLOOKUP(AD42,'22'!$Y$8:$Z$69,2,0),0)</f>
        <v>79380</v>
      </c>
      <c r="AF42" s="158">
        <f>IFERROR(VLOOKUP(AD42,$K$51:$L$85,2,0),0)</f>
        <v>126000</v>
      </c>
      <c r="AG42" s="159">
        <f>AE42+AF42-S9</f>
        <v>91980</v>
      </c>
      <c r="AH42" s="160">
        <f t="shared" si="13"/>
        <v>0.3</v>
      </c>
      <c r="AI42" s="158">
        <f t="shared" si="14"/>
        <v>131400</v>
      </c>
      <c r="AJ42" s="161">
        <f>IFERROR(AG42/Q9,0)</f>
        <v>1.46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 t="s">
        <v>300</v>
      </c>
      <c r="G43" s="12" t="s">
        <v>63</v>
      </c>
      <c r="H43" s="13">
        <v>62000</v>
      </c>
      <c r="I43" s="270">
        <v>88000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참소라중</v>
      </c>
      <c r="Z43" s="155">
        <f t="shared" si="11"/>
        <v>106200</v>
      </c>
      <c r="AA43" s="152"/>
      <c r="AB43" s="153"/>
      <c r="AC43" s="150">
        <v>5</v>
      </c>
      <c r="AD43" s="157" t="str">
        <f t="shared" si="12"/>
        <v>도미</v>
      </c>
      <c r="AE43" s="158">
        <f>IFERROR(VLOOKUP(AD43,'22'!$Y$8:$Z$69,2,0),0)</f>
        <v>62400</v>
      </c>
      <c r="AF43" s="158">
        <f>IFERROR(VLOOKUP(AD43,$K$51:$L$85,2,0),0)</f>
        <v>0</v>
      </c>
      <c r="AG43" s="159">
        <f>AE43+AF43-S10</f>
        <v>34840</v>
      </c>
      <c r="AH43" s="160">
        <f t="shared" si="13"/>
        <v>0.29729729729729731</v>
      </c>
      <c r="AI43" s="158">
        <f t="shared" si="14"/>
        <v>49580.000000000007</v>
      </c>
      <c r="AJ43" s="161">
        <f>IFERROR(AG43/Q10,0)</f>
        <v>0.67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고등어22미</v>
      </c>
      <c r="Z44" s="155">
        <f t="shared" si="11"/>
        <v>114949.99999999999</v>
      </c>
      <c r="AA44" s="152"/>
      <c r="AB44" s="153"/>
      <c r="AC44" s="150">
        <v>6</v>
      </c>
      <c r="AD44" s="157" t="str">
        <f t="shared" si="12"/>
        <v>덕자병어8미</v>
      </c>
      <c r="AE44" s="158">
        <f>IFERROR(VLOOKUP(AD44,'22'!$Y$8:$Z$69,2,0),0)</f>
        <v>42560.000000000007</v>
      </c>
      <c r="AF44" s="158">
        <f>IFERROR(VLOOKUP(AD44,$K$51:$L$85,2,0),0)</f>
        <v>0</v>
      </c>
      <c r="AG44" s="159">
        <f>AE44+AF44-S11</f>
        <v>9500.0000000000073</v>
      </c>
      <c r="AH44" s="160">
        <f t="shared" si="13"/>
        <v>0.26923076923076922</v>
      </c>
      <c r="AI44" s="158">
        <f t="shared" si="14"/>
        <v>13000.000000000009</v>
      </c>
      <c r="AJ44" s="161">
        <f>IFERROR(AG44/Q11,0)</f>
        <v>0.25000000000000017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>생합B</v>
      </c>
      <c r="AE45" s="158">
        <f>IFERROR(VLOOKUP(AD45,'22'!$Y$8:$Z$69,2,0),0)</f>
        <v>135000</v>
      </c>
      <c r="AF45" s="158">
        <f>IFERROR(VLOOKUP(AD45,$K$51:$L$85,2,0),0)</f>
        <v>0</v>
      </c>
      <c r="AG45" s="159">
        <f>AE45+AF45-S12</f>
        <v>88650</v>
      </c>
      <c r="AH45" s="160">
        <f t="shared" si="13"/>
        <v>0.296875</v>
      </c>
      <c r="AI45" s="158">
        <f t="shared" si="14"/>
        <v>126080</v>
      </c>
      <c r="AJ45" s="161">
        <f>IFERROR(AG45/Q12,0)</f>
        <v>1.97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>참소라중</v>
      </c>
      <c r="AE46" s="158">
        <f>IFERROR(VLOOKUP(AD46,'22'!$Y$8:$Z$69,2,0),0)</f>
        <v>102600</v>
      </c>
      <c r="AF46" s="158">
        <f>IFERROR(VLOOKUP(AD46,$K$51:$L$85,2,0),0)</f>
        <v>180000</v>
      </c>
      <c r="AG46" s="159">
        <f>AE46+AF46-S13</f>
        <v>176400</v>
      </c>
      <c r="AH46" s="160">
        <f t="shared" si="13"/>
        <v>0.27710843373493976</v>
      </c>
      <c r="AI46" s="158">
        <f t="shared" si="14"/>
        <v>244020</v>
      </c>
      <c r="AJ46" s="161">
        <f>IFERROR(AG46/Q13,0)</f>
        <v>2.94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고등어22미</v>
      </c>
      <c r="AE47" s="158">
        <f>IFERROR(VLOOKUP(AD47,'22'!$Y$8:$Z$69,2,0),0)</f>
        <v>0</v>
      </c>
      <c r="AF47" s="158">
        <f>IFERROR(VLOOKUP(AD47,$K$51:$L$85,2,0),0)</f>
        <v>165000</v>
      </c>
      <c r="AG47" s="159">
        <f>AE47+AF47-S14</f>
        <v>50050.000000000015</v>
      </c>
      <c r="AH47" s="160">
        <f t="shared" si="13"/>
        <v>0.27631578947368424</v>
      </c>
      <c r="AI47" s="158">
        <f t="shared" si="14"/>
        <v>69160.000000000029</v>
      </c>
      <c r="AJ47" s="161">
        <f>IFERROR(AG47/Q14,0)</f>
        <v>0.91000000000000025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IFERROR(VLOOKUP(AD48,'22'!$Y$8:$Z$69,2,0),0)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IFERROR(VLOOKUP(AD49,'22'!$Y$8:$Z$69,2,0),0)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IFERROR(VLOOKUP(AD50,'22'!$Y$8:$Z$69,2,0),0)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336</v>
      </c>
      <c r="G51" s="242">
        <v>3</v>
      </c>
      <c r="H51" s="243">
        <v>55000</v>
      </c>
      <c r="I51" s="292">
        <v>165000</v>
      </c>
      <c r="J51" s="293"/>
      <c r="K51" s="235" t="str">
        <f>SUBSTITUTE(SUBSTITUTE(SUBSTITUTE(F51,"[",""),"]","")," ","")</f>
        <v>고등어22미</v>
      </c>
      <c r="L51" s="246">
        <f>I51</f>
        <v>165000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IFERROR(VLOOKUP(AD51,'22'!$Y$8:$Z$69,2,0),0)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263</v>
      </c>
      <c r="G52" s="244">
        <v>2</v>
      </c>
      <c r="H52" s="243">
        <v>63000</v>
      </c>
      <c r="I52" s="294">
        <v>126000</v>
      </c>
      <c r="J52" s="295"/>
      <c r="K52" s="236" t="str">
        <f t="shared" ref="K52:K85" si="17">SUBSTITUTE(SUBSTITUTE(SUBSTITUTE(F52,"[",""),"]","")," ","")</f>
        <v>냉)삼치15미</v>
      </c>
      <c r="L52" s="247">
        <f>I52</f>
        <v>126000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IFERROR(VLOOKUP(AD52,'22'!$Y$8:$Z$69,2,0),0)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333</v>
      </c>
      <c r="G53" s="244">
        <v>3</v>
      </c>
      <c r="H53" s="243">
        <v>60000</v>
      </c>
      <c r="I53" s="294">
        <v>180000</v>
      </c>
      <c r="J53" s="295"/>
      <c r="K53" s="236" t="str">
        <f t="shared" si="17"/>
        <v>참소라중</v>
      </c>
      <c r="L53" s="247">
        <f t="shared" ref="L53:L85" si="18">I53</f>
        <v>180000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IFERROR(VLOOKUP(AD53,'22'!$Y$8:$Z$69,2,0),0)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172</v>
      </c>
      <c r="G54" s="244">
        <v>36</v>
      </c>
      <c r="H54" s="243">
        <v>9500</v>
      </c>
      <c r="I54" s="294">
        <v>342000</v>
      </c>
      <c r="J54" s="295"/>
      <c r="K54" s="236" t="str">
        <f t="shared" si="17"/>
        <v>꽃게사게</v>
      </c>
      <c r="L54" s="247">
        <f t="shared" si="18"/>
        <v>342000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IFERROR(VLOOKUP(AD54,'22'!$Y$8:$Z$69,2,0),0)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320</v>
      </c>
      <c r="G55" s="244">
        <v>10</v>
      </c>
      <c r="H55" s="243">
        <v>21000</v>
      </c>
      <c r="I55" s="294">
        <v>210000</v>
      </c>
      <c r="J55" s="295"/>
      <c r="K55" s="236" t="str">
        <f t="shared" si="17"/>
        <v>전복9미</v>
      </c>
      <c r="L55" s="247">
        <f t="shared" si="18"/>
        <v>210000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IFERROR(VLOOKUP(AD55,'22'!$Y$8:$Z$69,2,0),0)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264</v>
      </c>
      <c r="G56" s="244">
        <v>10</v>
      </c>
      <c r="H56" s="243">
        <v>18000</v>
      </c>
      <c r="I56" s="294">
        <v>180000</v>
      </c>
      <c r="J56" s="295"/>
      <c r="K56" s="236" t="str">
        <f t="shared" si="17"/>
        <v>전복15미</v>
      </c>
      <c r="L56" s="247">
        <f t="shared" si="18"/>
        <v>180000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IFERROR(VLOOKUP(AD56,'22'!$Y$8:$Z$69,2,0),0)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51" t="s">
        <v>337</v>
      </c>
      <c r="G57" s="244">
        <v>3</v>
      </c>
      <c r="H57" s="243">
        <v>35000</v>
      </c>
      <c r="I57" s="294">
        <v>105000</v>
      </c>
      <c r="J57" s="295"/>
      <c r="K57" s="236" t="str">
        <f t="shared" si="17"/>
        <v>냉)부세150-200A</v>
      </c>
      <c r="L57" s="247">
        <f t="shared" si="18"/>
        <v>105000</v>
      </c>
      <c r="V57" s="4"/>
      <c r="W57" s="151"/>
      <c r="X57" s="152">
        <v>22</v>
      </c>
      <c r="Y57" s="152" t="str">
        <f t="shared" si="10"/>
        <v/>
      </c>
      <c r="Z57" s="155">
        <f t="shared" si="11"/>
        <v>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IFERROR(VLOOKUP(AD57,'22'!$Y$8:$Z$69,2,0),0)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174</v>
      </c>
      <c r="G58" s="244">
        <v>3</v>
      </c>
      <c r="H58" s="243">
        <v>135000</v>
      </c>
      <c r="I58" s="294">
        <v>405000</v>
      </c>
      <c r="J58" s="295"/>
      <c r="K58" s="236" t="str">
        <f t="shared" si="17"/>
        <v>냉)선동제주갈치31-33</v>
      </c>
      <c r="L58" s="247">
        <f t="shared" si="18"/>
        <v>405000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390540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IFERROR(VLOOKUP(AD58,'22'!$Y$8:$Z$69,2,0),0)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175</v>
      </c>
      <c r="G59" s="231">
        <v>2</v>
      </c>
      <c r="H59" s="250">
        <v>200000</v>
      </c>
      <c r="I59" s="265">
        <v>400000</v>
      </c>
      <c r="J59" s="260"/>
      <c r="K59" s="236" t="str">
        <f t="shared" si="17"/>
        <v>냉)포크오징어M</v>
      </c>
      <c r="L59" s="247">
        <f t="shared" si="18"/>
        <v>400000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180000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IFERROR(VLOOKUP(AD59,'22'!$Y$8:$Z$69,2,0),0)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203</v>
      </c>
      <c r="G60" s="231">
        <v>3</v>
      </c>
      <c r="H60" s="250">
        <v>68000</v>
      </c>
      <c r="I60" s="265">
        <v>204000</v>
      </c>
      <c r="J60" s="260"/>
      <c r="K60" s="236" t="str">
        <f t="shared" si="17"/>
        <v>냉)자반고등어8손</v>
      </c>
      <c r="L60" s="247">
        <f t="shared" si="18"/>
        <v>204000</v>
      </c>
      <c r="V60" s="4"/>
      <c r="W60" s="151"/>
      <c r="X60" s="152">
        <v>1</v>
      </c>
      <c r="Y60" s="152" t="str">
        <f t="shared" ref="Y60:Y69" si="19">F37&amp;G37</f>
        <v>꽃게사게</v>
      </c>
      <c r="Z60" s="152">
        <v>0</v>
      </c>
      <c r="AA60" s="152"/>
      <c r="AB60" s="153"/>
      <c r="AC60" s="150">
        <v>22</v>
      </c>
      <c r="AD60" s="157" t="str">
        <f t="shared" si="12"/>
        <v/>
      </c>
      <c r="AE60" s="158">
        <f>IFERROR(VLOOKUP(AD60,'22'!$Y$8:$Z$69,2,0),0)</f>
        <v>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176</v>
      </c>
      <c r="G61" s="231">
        <v>2</v>
      </c>
      <c r="H61" s="250">
        <v>86000</v>
      </c>
      <c r="I61" s="265">
        <v>172000</v>
      </c>
      <c r="J61" s="260"/>
      <c r="K61" s="236" t="str">
        <f t="shared" si="17"/>
        <v>냉)임연수2L</v>
      </c>
      <c r="L61" s="247">
        <f t="shared" si="18"/>
        <v>172000</v>
      </c>
      <c r="V61" s="4"/>
      <c r="W61" s="151"/>
      <c r="X61" s="152">
        <v>2</v>
      </c>
      <c r="Y61" s="152" t="str">
        <f t="shared" si="19"/>
        <v>황석어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IFERROR(VLOOKUP(AD61,'22'!$Y$8:$Z$69,2,0),0)</f>
        <v>390540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0.08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 t="s">
        <v>103</v>
      </c>
      <c r="G62" s="231">
        <v>2</v>
      </c>
      <c r="H62" s="250">
        <v>46000</v>
      </c>
      <c r="I62" s="265">
        <v>92000</v>
      </c>
      <c r="J62" s="260"/>
      <c r="K62" s="236" t="str">
        <f t="shared" si="17"/>
        <v>냉)꽁치</v>
      </c>
      <c r="L62" s="247">
        <f t="shared" si="18"/>
        <v>92000</v>
      </c>
      <c r="V62" s="4"/>
      <c r="W62" s="151"/>
      <c r="X62" s="152">
        <v>3</v>
      </c>
      <c r="Y62" s="152" t="str">
        <f t="shared" si="19"/>
        <v>낙지15미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IFERROR(VLOOKUP(AD62,'22'!$Y$8:$Z$69,2,0),0)</f>
        <v>180000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낙지10미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1678180</v>
      </c>
      <c r="AF63" s="197">
        <f>SUM(AF39:AF62)</f>
        <v>861000</v>
      </c>
      <c r="AG63" s="197">
        <f>SUM(AG39:AG62)</f>
        <v>841120</v>
      </c>
      <c r="AH63" s="198"/>
      <c r="AI63" s="197">
        <f>SUM(AI39:AI62)</f>
        <v>1188240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고등어28미A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제주갈치31-35미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갑오징어10미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꽃게사게</v>
      </c>
      <c r="AE66" s="158">
        <f>IFERROR(VLOOKUP(AD66,'22'!$Y$8:$Z$69,2,0),0)</f>
        <v>0</v>
      </c>
      <c r="AF66" s="158">
        <f>IFERROR(VLOOKUP(AD66,$K$51:$L$85,2,0),0)</f>
        <v>342000</v>
      </c>
      <c r="AG66" s="159">
        <f>AE66+AF66</f>
        <v>342000</v>
      </c>
      <c r="AH66" s="160">
        <f>IFERROR((I37-H37)/I37,0)</f>
        <v>0.32142857142857145</v>
      </c>
      <c r="AI66" s="158">
        <f>IFERROR(AG66/(1-AH66),0)</f>
        <v>504000</v>
      </c>
      <c r="AJ66" s="161">
        <f>IFERROR(AG66/H37,0)</f>
        <v>36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황석어</v>
      </c>
      <c r="AE67" s="158">
        <f>IFERROR(VLOOKUP(AD67,'22'!$Y$8:$Z$69,2,0),0)</f>
        <v>40000</v>
      </c>
      <c r="AF67" s="158">
        <f>IFERROR(VLOOKUP(AD67,$K$51:$L$85,2,0),0)</f>
        <v>0</v>
      </c>
      <c r="AG67" s="159">
        <f t="shared" ref="AG67:AG75" si="21">AE67+AF67</f>
        <v>40000</v>
      </c>
      <c r="AH67" s="160">
        <f t="shared" ref="AH67:AH75" si="22">IFERROR((I38-H38)/I38,0)</f>
        <v>0.2982456140350877</v>
      </c>
      <c r="AI67" s="158">
        <f t="shared" ref="AI67:AI75" si="23">IFERROR(AG67/(1-AH67),0)</f>
        <v>57000</v>
      </c>
      <c r="AJ67" s="161">
        <f>IFERROR(AG67/H38,0)</f>
        <v>1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낙지15미</v>
      </c>
      <c r="AE68" s="158">
        <f>IFERROR(VLOOKUP(AD68,'22'!$Y$8:$Z$69,2,0),0)</f>
        <v>46600</v>
      </c>
      <c r="AF68" s="158">
        <f>IFERROR(VLOOKUP(AD68,$K$51:$L$85,2,0),0)</f>
        <v>0</v>
      </c>
      <c r="AG68" s="159">
        <f t="shared" si="21"/>
        <v>46600</v>
      </c>
      <c r="AH68" s="160">
        <f t="shared" si="22"/>
        <v>0.2857142857142857</v>
      </c>
      <c r="AI68" s="158">
        <f t="shared" si="23"/>
        <v>65240</v>
      </c>
      <c r="AJ68" s="161">
        <f>IFERROR(AG68/H39,0)</f>
        <v>2.33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낙지10미</v>
      </c>
      <c r="AE69" s="158">
        <f>IFERROR(VLOOKUP(AD69,'22'!$Y$8:$Z$69,2,0),0)</f>
        <v>210000</v>
      </c>
      <c r="AF69" s="158">
        <f>IFERROR(VLOOKUP(AD69,$K$51:$L$85,2,0),0)</f>
        <v>0</v>
      </c>
      <c r="AG69" s="159">
        <f t="shared" si="21"/>
        <v>210000</v>
      </c>
      <c r="AH69" s="160">
        <f t="shared" si="22"/>
        <v>0.3</v>
      </c>
      <c r="AI69" s="158">
        <f t="shared" si="23"/>
        <v>300000</v>
      </c>
      <c r="AJ69" s="161">
        <f>IFERROR(AG69/H40,0)</f>
        <v>10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고등어28미A</v>
      </c>
      <c r="AE70" s="158">
        <f>IFERROR(VLOOKUP(AD70,'22'!$Y$8:$Z$69,2,0),0)</f>
        <v>82000</v>
      </c>
      <c r="AF70" s="158">
        <f>IFERROR(VLOOKUP(AD70,$K$51:$L$85,2,0),0)</f>
        <v>0</v>
      </c>
      <c r="AG70" s="159">
        <f t="shared" si="21"/>
        <v>82000</v>
      </c>
      <c r="AH70" s="160">
        <f t="shared" si="22"/>
        <v>0.27536231884057971</v>
      </c>
      <c r="AI70" s="158">
        <f t="shared" si="23"/>
        <v>113160</v>
      </c>
      <c r="AJ70" s="161">
        <f>IFERROR(AG70/H41,0)</f>
        <v>1.64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제주갈치31-35미</v>
      </c>
      <c r="AE71" s="158">
        <f>IFERROR(VLOOKUP(AD71,'22'!$Y$8:$Z$69,2,0),0)</f>
        <v>170000</v>
      </c>
      <c r="AF71" s="158">
        <f>IFERROR(VLOOKUP(AD71,$K$51:$L$85,2,0),0)</f>
        <v>0</v>
      </c>
      <c r="AG71" s="159">
        <f t="shared" si="21"/>
        <v>170000</v>
      </c>
      <c r="AH71" s="160">
        <f t="shared" si="22"/>
        <v>0.29166666666666669</v>
      </c>
      <c r="AI71" s="158">
        <f t="shared" si="23"/>
        <v>240000.00000000003</v>
      </c>
      <c r="AJ71" s="161">
        <f>IFERROR(AG71/H42,0)</f>
        <v>1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갑오징어10미</v>
      </c>
      <c r="AE72" s="158">
        <f>IFERROR(VLOOKUP(AD72,'22'!$Y$8:$Z$69,2,0),0)</f>
        <v>105400</v>
      </c>
      <c r="AF72" s="158">
        <f>IFERROR(VLOOKUP(AD72,$K$51:$L$85,2,0),0)</f>
        <v>0</v>
      </c>
      <c r="AG72" s="159">
        <f t="shared" si="21"/>
        <v>105400</v>
      </c>
      <c r="AH72" s="160">
        <f t="shared" si="22"/>
        <v>0.29545454545454547</v>
      </c>
      <c r="AI72" s="158">
        <f t="shared" si="23"/>
        <v>149600</v>
      </c>
      <c r="AJ72" s="161">
        <f>IFERROR(AG72/H43,0)</f>
        <v>1.7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IFERROR(VLOOKUP(AD73,'22'!$Y$8:$Z$69,2,0),0)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IFERROR(VLOOKUP(AD74,'22'!$Y$8:$Z$69,2,0),0)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IFERROR(VLOOKUP(AD75,'22'!$Y$8:$Z$69,2,0),0)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654000</v>
      </c>
      <c r="AF76" s="197">
        <f>SUM(AF66:AF75)</f>
        <v>342000</v>
      </c>
      <c r="AG76" s="197">
        <f>SUM(AG66:AG75)</f>
        <v>996000</v>
      </c>
      <c r="AH76" s="198"/>
      <c r="AI76" s="197">
        <f>SUM(AI66:AI75)</f>
        <v>1429000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2581000</v>
      </c>
      <c r="J86" s="264"/>
      <c r="K86" s="240"/>
      <c r="L86" s="249">
        <f>SUM(L51:L85)</f>
        <v>2581000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116" priority="10"/>
  </conditionalFormatting>
  <conditionalFormatting sqref="AE77:AF77">
    <cfRule type="cellIs" dxfId="115" priority="7" operator="lessThan">
      <formula>0</formula>
    </cfRule>
  </conditionalFormatting>
  <conditionalFormatting sqref="AG8:AG35 AG39:AG62 AG66:AG75">
    <cfRule type="cellIs" dxfId="114" priority="8" operator="lessThan">
      <formula>0</formula>
    </cfRule>
  </conditionalFormatting>
  <conditionalFormatting sqref="AH8:AH35">
    <cfRule type="cellIs" dxfId="113" priority="17" operator="equal">
      <formula>0</formula>
    </cfRule>
    <cfRule type="cellIs" dxfId="112" priority="18" operator="greaterThan">
      <formula>0.35</formula>
    </cfRule>
    <cfRule type="cellIs" dxfId="111" priority="19" operator="lessThan">
      <formula>0.25</formula>
    </cfRule>
  </conditionalFormatting>
  <conditionalFormatting sqref="AH39:AH62">
    <cfRule type="cellIs" dxfId="110" priority="14" operator="equal">
      <formula>0</formula>
    </cfRule>
    <cfRule type="cellIs" dxfId="109" priority="15" operator="greaterThan">
      <formula>0.35</formula>
    </cfRule>
    <cfRule type="cellIs" dxfId="108" priority="16" operator="lessThan">
      <formula>0.25</formula>
    </cfRule>
  </conditionalFormatting>
  <conditionalFormatting sqref="AH66:AH75">
    <cfRule type="cellIs" dxfId="107" priority="11" operator="equal">
      <formula>0</formula>
    </cfRule>
    <cfRule type="cellIs" dxfId="106" priority="12" operator="greaterThan">
      <formula>0.35</formula>
    </cfRule>
    <cfRule type="cellIs" dxfId="105" priority="13" operator="lessThan">
      <formula>0.25</formula>
    </cfRule>
  </conditionalFormatting>
  <conditionalFormatting sqref="AH4:AI5">
    <cfRule type="cellIs" dxfId="104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BD9CE746-7847-4724-81EE-7F9038B3345F}">
          <x14:formula1>
            <xm:f>근무표!$AK$5:$AK$20</xm:f>
          </x14:formula1>
          <xm:sqref>B41:C46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B61D-E8EB-4C33-8E98-CA386D31486B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R28" sqref="R28:R29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256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0</v>
      </c>
      <c r="AF4" s="340"/>
      <c r="AG4" s="134" t="s">
        <v>43</v>
      </c>
      <c r="AH4" s="341">
        <f>C5-AE4-(SUM(R34:S38))</f>
        <v>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1.31</v>
      </c>
      <c r="J6" s="2">
        <f t="shared" ref="J6:J33" si="0">H6*I6</f>
        <v>254140</v>
      </c>
      <c r="K6" s="108"/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318</v>
      </c>
      <c r="Q6" s="10">
        <v>210000</v>
      </c>
      <c r="R6" s="9">
        <v>1.6</v>
      </c>
      <c r="S6" s="214">
        <f>Q6*R6</f>
        <v>336000</v>
      </c>
      <c r="T6" s="116"/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2.2400000000000002</v>
      </c>
      <c r="J7" s="3">
        <f t="shared" si="0"/>
        <v>448000.00000000006</v>
      </c>
      <c r="K7" s="109"/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317</v>
      </c>
      <c r="Q7" s="17">
        <v>170000</v>
      </c>
      <c r="R7" s="16">
        <v>1</v>
      </c>
      <c r="S7" s="219">
        <f>Q7*R7</f>
        <v>170000</v>
      </c>
      <c r="T7" s="113"/>
      <c r="U7" s="215">
        <f>IF(Q7="","",Q7/0.7)</f>
        <v>242857.14285714287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</v>
      </c>
      <c r="J8" s="3">
        <f t="shared" si="0"/>
        <v>30000</v>
      </c>
      <c r="K8" s="109"/>
      <c r="L8" s="215">
        <f>IF(H8="","",H8/0.7)</f>
        <v>42857.142857142862</v>
      </c>
      <c r="M8" s="4"/>
      <c r="N8" s="150">
        <v>3</v>
      </c>
      <c r="O8" s="15" t="s">
        <v>62</v>
      </c>
      <c r="P8" s="16" t="s">
        <v>126</v>
      </c>
      <c r="Q8" s="17">
        <v>180000</v>
      </c>
      <c r="R8" s="16">
        <v>1</v>
      </c>
      <c r="S8" s="219">
        <f>Q8*R8</f>
        <v>180000</v>
      </c>
      <c r="T8" s="114"/>
      <c r="U8" s="215">
        <f>IF(Q8="","",Q8/0.7)</f>
        <v>257142.85714285716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254140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IFERROR(VLOOKUP(AD8,'23'!$Y$8:$Z$69,2,0),0)</f>
        <v>254140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'23'!C11</f>
        <v>4264370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3</v>
      </c>
      <c r="J9" s="3">
        <f t="shared" si="0"/>
        <v>144000</v>
      </c>
      <c r="K9" s="109"/>
      <c r="L9" s="215">
        <f>IF(H9="","",H9/0.7)</f>
        <v>68571.42857142858</v>
      </c>
      <c r="M9" s="4"/>
      <c r="N9" s="150">
        <v>4</v>
      </c>
      <c r="O9" s="15" t="s">
        <v>261</v>
      </c>
      <c r="P9" s="16" t="s">
        <v>126</v>
      </c>
      <c r="Q9" s="17">
        <v>63000</v>
      </c>
      <c r="R9" s="16">
        <v>1.8</v>
      </c>
      <c r="S9" s="219">
        <f>Q9*R9</f>
        <v>113400</v>
      </c>
      <c r="T9" s="115"/>
      <c r="U9" s="215">
        <f>IF(Q9="","",Q9/0.7)</f>
        <v>90000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448000.00000000006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IFERROR(VLOOKUP(AD9,'23'!$Y$8:$Z$69,2,0),0)</f>
        <v>448000.00000000006</v>
      </c>
      <c r="AF9" s="158">
        <f>IFERROR(VLOOKUP(AD9,$K$51:$L$85,2,0),0)</f>
        <v>0</v>
      </c>
      <c r="AG9" s="159">
        <f>AE9+AF9-J7</f>
        <v>0</v>
      </c>
      <c r="AH9" s="160">
        <f t="shared" si="7"/>
        <v>0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5</v>
      </c>
      <c r="J10" s="3">
        <f t="shared" si="0"/>
        <v>675000</v>
      </c>
      <c r="K10" s="109"/>
      <c r="L10" s="215">
        <f>IF(H10="","",H10/0.7)</f>
        <v>192857.14285714287</v>
      </c>
      <c r="M10" s="4"/>
      <c r="N10" s="150">
        <v>5</v>
      </c>
      <c r="O10" s="15" t="s">
        <v>87</v>
      </c>
      <c r="P10" s="16"/>
      <c r="Q10" s="17">
        <v>52000</v>
      </c>
      <c r="R10" s="16">
        <v>0.53</v>
      </c>
      <c r="S10" s="220">
        <f>Q10*R10</f>
        <v>27560</v>
      </c>
      <c r="T10" s="117"/>
      <c r="U10" s="215">
        <f>IF(Q10="","",Q10/0.7)</f>
        <v>74285.71428571429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30000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IFERROR(VLOOKUP(AD10,'23'!$Y$8:$Z$69,2,0),0)</f>
        <v>30000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4264370</v>
      </c>
      <c r="D11" s="4"/>
      <c r="E11" s="150">
        <v>6</v>
      </c>
      <c r="F11" s="11" t="s">
        <v>96</v>
      </c>
      <c r="G11" s="12" t="s">
        <v>97</v>
      </c>
      <c r="H11" s="13">
        <v>35000</v>
      </c>
      <c r="I11" s="12">
        <v>3.21</v>
      </c>
      <c r="J11" s="3">
        <f t="shared" si="0"/>
        <v>112350</v>
      </c>
      <c r="K11" s="109"/>
      <c r="L11" s="215">
        <f>IF(H11="","",H11/0.7)</f>
        <v>50000</v>
      </c>
      <c r="M11" s="4"/>
      <c r="N11" s="150">
        <v>6</v>
      </c>
      <c r="O11" s="15" t="s">
        <v>326</v>
      </c>
      <c r="P11" s="16" t="s">
        <v>282</v>
      </c>
      <c r="Q11" s="17">
        <v>38000</v>
      </c>
      <c r="R11" s="16">
        <v>0.87</v>
      </c>
      <c r="S11" s="220">
        <f>Q11*R11</f>
        <v>33060</v>
      </c>
      <c r="T11" s="109"/>
      <c r="U11" s="215">
        <f>IF(Q11="","",Q11/0.7)</f>
        <v>54285.71428571429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144000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IFERROR(VLOOKUP(AD11,'23'!$Y$8:$Z$69,2,0),0)</f>
        <v>144000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100</v>
      </c>
      <c r="G12" s="12" t="s">
        <v>101</v>
      </c>
      <c r="H12" s="13">
        <v>184000</v>
      </c>
      <c r="I12" s="12">
        <v>1.29</v>
      </c>
      <c r="J12" s="3">
        <f t="shared" si="0"/>
        <v>237360</v>
      </c>
      <c r="K12" s="109"/>
      <c r="L12" s="215">
        <f>IF(H12="","",H12/0.7)</f>
        <v>262857.1428571429</v>
      </c>
      <c r="M12" s="4"/>
      <c r="N12" s="150">
        <v>7</v>
      </c>
      <c r="O12" s="15" t="s">
        <v>107</v>
      </c>
      <c r="P12" s="16" t="s">
        <v>301</v>
      </c>
      <c r="Q12" s="17">
        <v>45000</v>
      </c>
      <c r="R12" s="12">
        <v>1.03</v>
      </c>
      <c r="S12" s="220">
        <f>Q12*R12</f>
        <v>46350</v>
      </c>
      <c r="T12" s="109"/>
      <c r="U12" s="215">
        <f>IF(Q12="","",Q12/0.7)</f>
        <v>64285.71428571429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675000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IFERROR(VLOOKUP(AD12,'23'!$Y$8:$Z$69,2,0),0)</f>
        <v>675000</v>
      </c>
      <c r="AF12" s="158">
        <f>IFERROR(VLOOKUP(AD12,$K$51:$L$85,2,0),0)</f>
        <v>0</v>
      </c>
      <c r="AG12" s="159">
        <f>AE12+AF12-J10</f>
        <v>0</v>
      </c>
      <c r="AH12" s="160">
        <f t="shared" si="7"/>
        <v>0</v>
      </c>
      <c r="AI12" s="158">
        <f t="shared" si="8"/>
        <v>0</v>
      </c>
      <c r="AJ12" s="161">
        <f>IFERROR(AG12/H10,0)</f>
        <v>0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0</v>
      </c>
      <c r="D13" s="4"/>
      <c r="E13" s="150">
        <v>8</v>
      </c>
      <c r="F13" s="11" t="s">
        <v>103</v>
      </c>
      <c r="G13" s="12"/>
      <c r="H13" s="13">
        <v>46000</v>
      </c>
      <c r="I13" s="12">
        <v>2</v>
      </c>
      <c r="J13" s="3">
        <f t="shared" si="0"/>
        <v>92000</v>
      </c>
      <c r="K13" s="109"/>
      <c r="L13" s="215">
        <f>IF(H13="","",H13/0.7)</f>
        <v>65714.285714285725</v>
      </c>
      <c r="M13" s="4"/>
      <c r="N13" s="150">
        <v>8</v>
      </c>
      <c r="O13" s="15" t="s">
        <v>110</v>
      </c>
      <c r="P13" s="16" t="s">
        <v>327</v>
      </c>
      <c r="Q13" s="17">
        <v>60000</v>
      </c>
      <c r="R13" s="16">
        <v>1.77</v>
      </c>
      <c r="S13" s="220">
        <f>Q13*R13</f>
        <v>106200</v>
      </c>
      <c r="T13" s="109"/>
      <c r="U13" s="215">
        <f>IF(Q13="","",Q13/0.7)</f>
        <v>85714.285714285725</v>
      </c>
      <c r="V13" s="127"/>
      <c r="W13" s="151"/>
      <c r="X13" s="152">
        <v>6</v>
      </c>
      <c r="Y13" s="152" t="str">
        <f t="shared" si="4"/>
        <v>냉)부세150-200A</v>
      </c>
      <c r="Z13" s="155">
        <f t="shared" si="5"/>
        <v>112350</v>
      </c>
      <c r="AA13" s="152"/>
      <c r="AB13" s="153"/>
      <c r="AC13" s="150">
        <v>6</v>
      </c>
      <c r="AD13" s="157" t="str">
        <f t="shared" si="6"/>
        <v>냉)부세150-200A</v>
      </c>
      <c r="AE13" s="158">
        <f>IFERROR(VLOOKUP(AD13,'23'!$Y$8:$Z$69,2,0),0)</f>
        <v>112350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108</v>
      </c>
      <c r="G14" s="12" t="s">
        <v>109</v>
      </c>
      <c r="H14" s="13">
        <v>33000</v>
      </c>
      <c r="I14" s="12">
        <v>1</v>
      </c>
      <c r="J14" s="3">
        <f t="shared" si="0"/>
        <v>33000</v>
      </c>
      <c r="K14" s="109"/>
      <c r="L14" s="215">
        <f>IF(H14="","",H14/0.7)</f>
        <v>47142.857142857145</v>
      </c>
      <c r="M14" s="4"/>
      <c r="N14" s="150">
        <v>9</v>
      </c>
      <c r="O14" s="15" t="s">
        <v>102</v>
      </c>
      <c r="P14" s="16" t="s">
        <v>335</v>
      </c>
      <c r="Q14" s="17">
        <v>55000</v>
      </c>
      <c r="R14" s="12">
        <v>2.09</v>
      </c>
      <c r="S14" s="220">
        <f>Q14*R14</f>
        <v>114949.99999999999</v>
      </c>
      <c r="T14" s="109"/>
      <c r="U14" s="215">
        <f>IF(Q14="","",Q14/0.7)</f>
        <v>78571.42857142858</v>
      </c>
      <c r="V14" s="127"/>
      <c r="W14" s="151"/>
      <c r="X14" s="152">
        <v>7</v>
      </c>
      <c r="Y14" s="152" t="str">
        <f t="shared" si="4"/>
        <v>냉)흰다리새우20-30</v>
      </c>
      <c r="Z14" s="155">
        <f t="shared" si="5"/>
        <v>237360</v>
      </c>
      <c r="AA14" s="152"/>
      <c r="AB14" s="153"/>
      <c r="AC14" s="150">
        <v>7</v>
      </c>
      <c r="AD14" s="157" t="str">
        <f t="shared" si="6"/>
        <v>냉)흰다리새우20-30</v>
      </c>
      <c r="AE14" s="158">
        <f>IFERROR(VLOOKUP(AD14,'23'!$Y$8:$Z$69,2,0),0)</f>
        <v>237360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0</v>
      </c>
      <c r="D15" s="4"/>
      <c r="E15" s="150">
        <v>10</v>
      </c>
      <c r="F15" s="11" t="s">
        <v>115</v>
      </c>
      <c r="G15" s="106" t="s">
        <v>116</v>
      </c>
      <c r="H15" s="13">
        <v>86000</v>
      </c>
      <c r="I15" s="12">
        <v>1.6</v>
      </c>
      <c r="J15" s="3">
        <f t="shared" si="0"/>
        <v>137600</v>
      </c>
      <c r="K15" s="109"/>
      <c r="L15" s="215">
        <f>IF(H15="","",H15/0.7)</f>
        <v>122857.14285714287</v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>냉)꽁치</v>
      </c>
      <c r="Z15" s="155">
        <f t="shared" si="5"/>
        <v>92000</v>
      </c>
      <c r="AA15" s="152"/>
      <c r="AB15" s="153"/>
      <c r="AC15" s="150">
        <v>8</v>
      </c>
      <c r="AD15" s="157" t="str">
        <f t="shared" si="6"/>
        <v>냉)꽁치</v>
      </c>
      <c r="AE15" s="158">
        <f>IFERROR(VLOOKUP(AD15,'23'!$Y$8:$Z$69,2,0),0)</f>
        <v>92000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77</v>
      </c>
      <c r="G16" s="12" t="s">
        <v>231</v>
      </c>
      <c r="H16" s="13">
        <v>29500</v>
      </c>
      <c r="I16" s="12">
        <v>0.6</v>
      </c>
      <c r="J16" s="3">
        <f t="shared" si="0"/>
        <v>17700</v>
      </c>
      <c r="K16" s="109"/>
      <c r="L16" s="215">
        <f>IF(H16="","",H16/0.7)</f>
        <v>42142.857142857145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냉)갈치200-300</v>
      </c>
      <c r="Z16" s="155">
        <f t="shared" si="5"/>
        <v>33000</v>
      </c>
      <c r="AA16" s="152"/>
      <c r="AB16" s="153"/>
      <c r="AC16" s="150">
        <v>9</v>
      </c>
      <c r="AD16" s="157" t="str">
        <f t="shared" si="6"/>
        <v>냉)갈치200-300</v>
      </c>
      <c r="AE16" s="158">
        <f>IFERROR(VLOOKUP(AD16,'23'!$Y$8:$Z$69,2,0),0)</f>
        <v>33000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2.37</v>
      </c>
      <c r="J17" s="3">
        <f t="shared" si="0"/>
        <v>161160</v>
      </c>
      <c r="K17" s="109"/>
      <c r="L17" s="215">
        <f>IF(H17="","",H17/0.7)</f>
        <v>97142.857142857145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냉)임연수2L</v>
      </c>
      <c r="Z17" s="155">
        <f t="shared" si="5"/>
        <v>137600</v>
      </c>
      <c r="AA17" s="152"/>
      <c r="AB17" s="153"/>
      <c r="AC17" s="150">
        <v>10</v>
      </c>
      <c r="AD17" s="157" t="str">
        <f t="shared" si="6"/>
        <v>냉)임연수2L</v>
      </c>
      <c r="AE17" s="158">
        <f>IFERROR(VLOOKUP(AD17,'23'!$Y$8:$Z$69,2,0),0)</f>
        <v>137600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88</v>
      </c>
      <c r="G18" s="12" t="s">
        <v>290</v>
      </c>
      <c r="H18" s="13">
        <v>32000</v>
      </c>
      <c r="I18" s="12">
        <v>7</v>
      </c>
      <c r="J18" s="3">
        <f t="shared" si="0"/>
        <v>224000</v>
      </c>
      <c r="K18" s="109"/>
      <c r="L18" s="215">
        <f>IF(H18="","",H18/0.7)</f>
        <v>45714.285714285717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냉)동태포15팩A</v>
      </c>
      <c r="Z18" s="155">
        <f t="shared" si="5"/>
        <v>17700</v>
      </c>
      <c r="AA18" s="152"/>
      <c r="AB18" s="153"/>
      <c r="AC18" s="150">
        <v>11</v>
      </c>
      <c r="AD18" s="157" t="str">
        <f t="shared" si="6"/>
        <v>냉)동태포15팩A</v>
      </c>
      <c r="AE18" s="158">
        <f>IFERROR(VLOOKUP(AD18,'23'!$Y$8:$Z$69,2,0),0)</f>
        <v>17700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161160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IFERROR(VLOOKUP(AD19,'23'!$Y$8:$Z$69,2,0),0)</f>
        <v>161160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냉)참조기40-42A</v>
      </c>
      <c r="Z20" s="155">
        <f t="shared" si="5"/>
        <v>224000</v>
      </c>
      <c r="AA20" s="152"/>
      <c r="AB20" s="153"/>
      <c r="AC20" s="150">
        <v>13</v>
      </c>
      <c r="AD20" s="157" t="str">
        <f t="shared" si="6"/>
        <v>냉)참조기40-42A</v>
      </c>
      <c r="AE20" s="158">
        <f>IFERROR(VLOOKUP(AD20,'23'!$Y$8:$Z$69,2,0),0)</f>
        <v>224000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IFERROR(VLOOKUP(AD21,'23'!$Y$8:$Z$69,2,0),0)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IFERROR(VLOOKUP(AD22,'23'!$Y$8:$Z$69,2,0),0)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IFERROR(VLOOKUP(AD23,'23'!$Y$8:$Z$69,2,0),0)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IFERROR(VLOOKUP(AD24,'23'!$Y$8:$Z$69,2,0),0)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IFERROR(VLOOKUP(AD25,'23'!$Y$8:$Z$69,2,0),0)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IFERROR(VLOOKUP(AD26,'23'!$Y$8:$Z$69,2,0),0)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/>
      <c r="P27" s="16"/>
      <c r="Q27" s="17"/>
      <c r="R27" s="12"/>
      <c r="S27" s="220">
        <f>Q27*R27</f>
        <v>0</v>
      </c>
      <c r="T27" s="109"/>
      <c r="U27" s="215" t="str">
        <f>IF(Q27="","",Q27/0.7)</f>
        <v/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IFERROR(VLOOKUP(AD27,'23'!$Y$8:$Z$69,2,0),0)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28.3</v>
      </c>
      <c r="S28" s="220">
        <f>Q28*R28</f>
        <v>390540</v>
      </c>
      <c r="T28" s="109"/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IFERROR(VLOOKUP(AD28,'23'!$Y$8:$Z$69,2,0),0)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1</v>
      </c>
      <c r="S29" s="220">
        <f>Q29*R29</f>
        <v>180000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IFERROR(VLOOKUP(AD29,'23'!$Y$8:$Z$69,2,0),0)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1698060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IFERROR(VLOOKUP(AD30,'23'!$Y$8:$Z$69,2,0),0)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IFERROR(VLOOKUP(AD31,'23'!$Y$8:$Z$69,2,0),0)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IFERROR(VLOOKUP(AD32,'23'!$Y$8:$Z$69,2,0),0)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IFERROR(VLOOKUP(AD33,'23'!$Y$8:$Z$69,2,0),0)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2566310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IFERROR(VLOOKUP(AD34,'23'!$Y$8:$Z$69,2,0),0)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IFERROR(VLOOKUP(AD35,'23'!$Y$8:$Z$69,2,0),0)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전복9미</v>
      </c>
      <c r="Z36" s="155">
        <f>S6</f>
        <v>336000</v>
      </c>
      <c r="AA36" s="152"/>
      <c r="AB36" s="153"/>
      <c r="AC36" s="308" t="s">
        <v>33</v>
      </c>
      <c r="AD36" s="309"/>
      <c r="AE36" s="179">
        <f>SUM(AE8:AE35)</f>
        <v>2566310</v>
      </c>
      <c r="AF36" s="179">
        <f>SUM(AF8:AF35)</f>
        <v>0</v>
      </c>
      <c r="AG36" s="179">
        <f>SUM(AG8:AG35)</f>
        <v>0</v>
      </c>
      <c r="AH36" s="180"/>
      <c r="AI36" s="179">
        <f>SUM(AI8:AI35)</f>
        <v>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전복17미</v>
      </c>
      <c r="Z37" s="155">
        <f t="shared" ref="Z37:Z59" si="11">S7</f>
        <v>170000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전복15미</v>
      </c>
      <c r="Z38" s="155">
        <f t="shared" si="11"/>
        <v>180000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냉)삼치15미</v>
      </c>
      <c r="Z39" s="155">
        <f t="shared" si="11"/>
        <v>113400</v>
      </c>
      <c r="AA39" s="152"/>
      <c r="AB39" s="153"/>
      <c r="AC39" s="156">
        <v>1</v>
      </c>
      <c r="AD39" s="157" t="str">
        <f t="shared" ref="AD39:AD62" si="12">O6&amp;P6</f>
        <v>전복9미</v>
      </c>
      <c r="AE39" s="158">
        <f>IFERROR(VLOOKUP(AD39,'23'!$Y$8:$Z$69,2,0),0)</f>
        <v>336000</v>
      </c>
      <c r="AF39" s="158">
        <f>IFERROR(VLOOKUP(AD39,$K$51:$L$85,2,0),0)</f>
        <v>0</v>
      </c>
      <c r="AG39" s="159">
        <f>AE39+AF39-S6</f>
        <v>0</v>
      </c>
      <c r="AH39" s="160">
        <f>IFERROR((T6-Q6)/T6,0)</f>
        <v>0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도미</v>
      </c>
      <c r="Z40" s="155">
        <f t="shared" si="11"/>
        <v>27560</v>
      </c>
      <c r="AA40" s="152"/>
      <c r="AB40" s="153"/>
      <c r="AC40" s="150">
        <v>2</v>
      </c>
      <c r="AD40" s="157" t="str">
        <f t="shared" si="12"/>
        <v>전복17미</v>
      </c>
      <c r="AE40" s="158">
        <f>IFERROR(VLOOKUP(AD40,'23'!$Y$8:$Z$69,2,0),0)</f>
        <v>170000</v>
      </c>
      <c r="AF40" s="158">
        <f>IFERROR(VLOOKUP(AD40,$K$51:$L$85,2,0),0)</f>
        <v>0</v>
      </c>
      <c r="AG40" s="159">
        <f>AE40+AF40-S7</f>
        <v>0</v>
      </c>
      <c r="AH40" s="160">
        <f t="shared" ref="AH40:AH62" si="13">IFERROR((T7-Q7)/T7,0)</f>
        <v>0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덕자병어8미</v>
      </c>
      <c r="Z41" s="155">
        <f t="shared" si="11"/>
        <v>33060</v>
      </c>
      <c r="AA41" s="152"/>
      <c r="AB41" s="153"/>
      <c r="AC41" s="150">
        <v>3</v>
      </c>
      <c r="AD41" s="157" t="str">
        <f t="shared" si="12"/>
        <v>전복15미</v>
      </c>
      <c r="AE41" s="158">
        <f>IFERROR(VLOOKUP(AD41,'23'!$Y$8:$Z$69,2,0),0)</f>
        <v>180000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생합B</v>
      </c>
      <c r="Z42" s="155">
        <f t="shared" si="11"/>
        <v>46350</v>
      </c>
      <c r="AA42" s="152"/>
      <c r="AB42" s="153"/>
      <c r="AC42" s="150">
        <v>4</v>
      </c>
      <c r="AD42" s="157" t="str">
        <f t="shared" si="12"/>
        <v>냉)삼치15미</v>
      </c>
      <c r="AE42" s="158">
        <f>IFERROR(VLOOKUP(AD42,'23'!$Y$8:$Z$69,2,0),0)</f>
        <v>113400</v>
      </c>
      <c r="AF42" s="158">
        <f>IFERROR(VLOOKUP(AD42,$K$51:$L$85,2,0),0)</f>
        <v>0</v>
      </c>
      <c r="AG42" s="159">
        <f>AE42+AF42-S9</f>
        <v>0</v>
      </c>
      <c r="AH42" s="160">
        <f t="shared" si="13"/>
        <v>0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참소라중</v>
      </c>
      <c r="Z43" s="155">
        <f t="shared" si="11"/>
        <v>106200</v>
      </c>
      <c r="AA43" s="152"/>
      <c r="AB43" s="153"/>
      <c r="AC43" s="150">
        <v>5</v>
      </c>
      <c r="AD43" s="157" t="str">
        <f t="shared" si="12"/>
        <v>도미</v>
      </c>
      <c r="AE43" s="158">
        <f>IFERROR(VLOOKUP(AD43,'23'!$Y$8:$Z$69,2,0),0)</f>
        <v>27560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고등어22미</v>
      </c>
      <c r="Z44" s="155">
        <f t="shared" si="11"/>
        <v>114949.99999999999</v>
      </c>
      <c r="AA44" s="152"/>
      <c r="AB44" s="153"/>
      <c r="AC44" s="150">
        <v>6</v>
      </c>
      <c r="AD44" s="157" t="str">
        <f t="shared" si="12"/>
        <v>덕자병어8미</v>
      </c>
      <c r="AE44" s="158">
        <f>IFERROR(VLOOKUP(AD44,'23'!$Y$8:$Z$69,2,0),0)</f>
        <v>33060</v>
      </c>
      <c r="AF44" s="158">
        <f>IFERROR(VLOOKUP(AD44,$K$51:$L$85,2,0),0)</f>
        <v>0</v>
      </c>
      <c r="AG44" s="159">
        <f>AE44+AF44-S11</f>
        <v>0</v>
      </c>
      <c r="AH44" s="160">
        <f t="shared" si="13"/>
        <v>0</v>
      </c>
      <c r="AI44" s="158">
        <f t="shared" si="14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>생합B</v>
      </c>
      <c r="AE45" s="158">
        <f>IFERROR(VLOOKUP(AD45,'23'!$Y$8:$Z$69,2,0),0)</f>
        <v>46350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>참소라중</v>
      </c>
      <c r="AE46" s="158">
        <f>IFERROR(VLOOKUP(AD46,'23'!$Y$8:$Z$69,2,0),0)</f>
        <v>106200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고등어22미</v>
      </c>
      <c r="AE47" s="158">
        <f>IFERROR(VLOOKUP(AD47,'23'!$Y$8:$Z$69,2,0),0)</f>
        <v>114949.99999999999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IFERROR(VLOOKUP(AD48,'23'!$Y$8:$Z$69,2,0),0)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IFERROR(VLOOKUP(AD49,'23'!$Y$8:$Z$69,2,0),0)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IFERROR(VLOOKUP(AD50,'23'!$Y$8:$Z$69,2,0),0)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IFERROR(VLOOKUP(AD51,'23'!$Y$8:$Z$69,2,0),0)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7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IFERROR(VLOOKUP(AD52,'23'!$Y$8:$Z$69,2,0),0)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7"/>
        <v/>
      </c>
      <c r="L53" s="247">
        <f t="shared" ref="L53:L85" si="18">I53</f>
        <v>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IFERROR(VLOOKUP(AD53,'23'!$Y$8:$Z$69,2,0),0)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7"/>
        <v/>
      </c>
      <c r="L54" s="247">
        <f t="shared" si="18"/>
        <v>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IFERROR(VLOOKUP(AD54,'23'!$Y$8:$Z$69,2,0),0)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7"/>
        <v/>
      </c>
      <c r="L55" s="247">
        <f t="shared" si="18"/>
        <v>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IFERROR(VLOOKUP(AD55,'23'!$Y$8:$Z$69,2,0),0)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7"/>
        <v/>
      </c>
      <c r="L56" s="247">
        <f t="shared" si="18"/>
        <v>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IFERROR(VLOOKUP(AD56,'23'!$Y$8:$Z$69,2,0),0)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/>
      </c>
      <c r="Z57" s="155">
        <f t="shared" si="11"/>
        <v>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IFERROR(VLOOKUP(AD57,'23'!$Y$8:$Z$69,2,0),0)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390540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IFERROR(VLOOKUP(AD58,'23'!$Y$8:$Z$69,2,0),0)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180000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IFERROR(VLOOKUP(AD59,'23'!$Y$8:$Z$69,2,0),0)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/>
      </c>
      <c r="Z60" s="152">
        <v>0</v>
      </c>
      <c r="AA60" s="152"/>
      <c r="AB60" s="153"/>
      <c r="AC60" s="150">
        <v>22</v>
      </c>
      <c r="AD60" s="157" t="str">
        <f t="shared" si="12"/>
        <v/>
      </c>
      <c r="AE60" s="158">
        <f>IFERROR(VLOOKUP(AD60,'23'!$Y$8:$Z$69,2,0),0)</f>
        <v>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/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IFERROR(VLOOKUP(AD61,'23'!$Y$8:$Z$69,2,0),0)</f>
        <v>390540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IFERROR(VLOOKUP(AD62,'23'!$Y$8:$Z$69,2,0),0)</f>
        <v>180000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1698060</v>
      </c>
      <c r="AF63" s="197">
        <f>SUM(AF39:AF62)</f>
        <v>0</v>
      </c>
      <c r="AG63" s="197">
        <f>SUM(AG39:AG62)</f>
        <v>0</v>
      </c>
      <c r="AH63" s="198"/>
      <c r="AI63" s="197">
        <f>SUM(AI39:AI62)</f>
        <v>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/>
      </c>
      <c r="AE66" s="158">
        <f>IFERROR(VLOOKUP(AD66,'23'!$Y$8:$Z$69,2,0),0)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/>
      </c>
      <c r="AE67" s="158">
        <f>IFERROR(VLOOKUP(AD67,'23'!$Y$8:$Z$69,2,0),0)</f>
        <v>0</v>
      </c>
      <c r="AF67" s="158">
        <f>IFERROR(VLOOKUP(AD67,$K$51:$L$85,2,0),0)</f>
        <v>0</v>
      </c>
      <c r="AG67" s="159">
        <f t="shared" ref="AG67:AG75" si="21">AE67+AF67</f>
        <v>0</v>
      </c>
      <c r="AH67" s="160">
        <f t="shared" ref="AH67:AH75" si="22">IFERROR((I38-H38)/I38,0)</f>
        <v>0</v>
      </c>
      <c r="AI67" s="158">
        <f t="shared" ref="AI67:AI75" si="23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IFERROR(VLOOKUP(AD68,'23'!$Y$8:$Z$69,2,0),0)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IFERROR(VLOOKUP(AD69,'23'!$Y$8:$Z$69,2,0),0)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IFERROR(VLOOKUP(AD70,'23'!$Y$8:$Z$69,2,0),0)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IFERROR(VLOOKUP(AD71,'23'!$Y$8:$Z$69,2,0),0)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IFERROR(VLOOKUP(AD72,'23'!$Y$8:$Z$69,2,0),0)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IFERROR(VLOOKUP(AD73,'23'!$Y$8:$Z$69,2,0),0)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IFERROR(VLOOKUP(AD74,'23'!$Y$8:$Z$69,2,0),0)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IFERROR(VLOOKUP(AD75,'23'!$Y$8:$Z$69,2,0),0)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103" priority="10"/>
  </conditionalFormatting>
  <conditionalFormatting sqref="AE77:AF77">
    <cfRule type="cellIs" dxfId="102" priority="7" operator="lessThan">
      <formula>0</formula>
    </cfRule>
  </conditionalFormatting>
  <conditionalFormatting sqref="AG8:AG35 AG39:AG62 AG66:AG75">
    <cfRule type="cellIs" dxfId="101" priority="8" operator="lessThan">
      <formula>0</formula>
    </cfRule>
  </conditionalFormatting>
  <conditionalFormatting sqref="AH8:AH35">
    <cfRule type="cellIs" dxfId="100" priority="17" operator="equal">
      <formula>0</formula>
    </cfRule>
    <cfRule type="cellIs" dxfId="99" priority="18" operator="greaterThan">
      <formula>0.35</formula>
    </cfRule>
    <cfRule type="cellIs" dxfId="98" priority="19" operator="lessThan">
      <formula>0.25</formula>
    </cfRule>
  </conditionalFormatting>
  <conditionalFormatting sqref="AH39:AH62">
    <cfRule type="cellIs" dxfId="97" priority="14" operator="equal">
      <formula>0</formula>
    </cfRule>
    <cfRule type="cellIs" dxfId="96" priority="15" operator="greaterThan">
      <formula>0.35</formula>
    </cfRule>
    <cfRule type="cellIs" dxfId="95" priority="16" operator="lessThan">
      <formula>0.25</formula>
    </cfRule>
  </conditionalFormatting>
  <conditionalFormatting sqref="AH66:AH75">
    <cfRule type="cellIs" dxfId="94" priority="11" operator="equal">
      <formula>0</formula>
    </cfRule>
    <cfRule type="cellIs" dxfId="93" priority="12" operator="greaterThan">
      <formula>0.35</formula>
    </cfRule>
    <cfRule type="cellIs" dxfId="92" priority="13" operator="lessThan">
      <formula>0.25</formula>
    </cfRule>
  </conditionalFormatting>
  <conditionalFormatting sqref="AH4:AI5">
    <cfRule type="cellIs" dxfId="91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DropDown="1" showInputMessage="1" showErrorMessage="1" xr:uid="{B79E6BC4-BEE9-485F-A4DC-6C0BD36E09A3}">
          <x14:formula1>
            <xm:f>근무표!$AK$5:$AK$20</xm:f>
          </x14:formula1>
          <xm:sqref>B41:C46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551E-7CE0-49B3-B4C2-F9B6F580F827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T22" sqref="T22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338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3099020</v>
      </c>
      <c r="AF4" s="340"/>
      <c r="AG4" s="134" t="s">
        <v>43</v>
      </c>
      <c r="AH4" s="341">
        <f>C5-AE4-(SUM(R34:S38))</f>
        <v>-61020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3008000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0.30025943685423134</v>
      </c>
      <c r="AF5" s="335"/>
      <c r="AG5" s="141" t="s">
        <v>43</v>
      </c>
      <c r="AH5" s="336">
        <f>IFERROR(C17-AE5-((SUM(R34:S38))/C5),0)</f>
        <v>-1.1200261322316465E-2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1.19</v>
      </c>
      <c r="J6" s="2">
        <f t="shared" ref="J6:J33" si="0">H6*I6</f>
        <v>230860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318</v>
      </c>
      <c r="Q6" s="10">
        <v>210000</v>
      </c>
      <c r="R6" s="9">
        <v>0.6</v>
      </c>
      <c r="S6" s="214">
        <f>Q6*R6</f>
        <v>126000</v>
      </c>
      <c r="T6" s="116">
        <v>300000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2290000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1.88</v>
      </c>
      <c r="J7" s="3">
        <f t="shared" si="0"/>
        <v>376000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317</v>
      </c>
      <c r="Q7" s="17">
        <v>170000</v>
      </c>
      <c r="R7" s="16">
        <v>0.25</v>
      </c>
      <c r="S7" s="219">
        <f>Q7*R7</f>
        <v>42500</v>
      </c>
      <c r="T7" s="113">
        <v>240000</v>
      </c>
      <c r="U7" s="215">
        <f>IF(Q7="","",Q7/0.7)</f>
        <v>242857.14285714287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</v>
      </c>
      <c r="J8" s="3">
        <f t="shared" si="0"/>
        <v>30000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62</v>
      </c>
      <c r="P8" s="16" t="s">
        <v>126</v>
      </c>
      <c r="Q8" s="17">
        <v>180000</v>
      </c>
      <c r="R8" s="16">
        <v>1</v>
      </c>
      <c r="S8" s="219">
        <f>Q8*R8</f>
        <v>180000</v>
      </c>
      <c r="T8" s="114">
        <v>250000</v>
      </c>
      <c r="U8" s="215">
        <f>IF(Q8="","",Q8/0.7)</f>
        <v>257142.85714285716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230860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IFERROR(VLOOKUP(AD8,'24'!$Y$8:$Z$69,2,0),0)</f>
        <v>254140</v>
      </c>
      <c r="AF8" s="158">
        <f>IFERROR(VLOOKUP(AD8,$K$51:$L$85,2,0),0)</f>
        <v>0</v>
      </c>
      <c r="AG8" s="159">
        <f>AE8+AF8-J6</f>
        <v>23280</v>
      </c>
      <c r="AH8" s="160">
        <f t="shared" ref="AH8:AH35" si="7">IFERROR((K6-H6)/K6,0)</f>
        <v>0.23921568627450981</v>
      </c>
      <c r="AI8" s="158">
        <f>IFERROR(AG8/(1-AH8),0)</f>
        <v>30600</v>
      </c>
      <c r="AJ8" s="161">
        <f>IFERROR(AG8/H6,0)</f>
        <v>0.12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'24'!C11</f>
        <v>4264370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2.83</v>
      </c>
      <c r="J9" s="3">
        <f t="shared" si="0"/>
        <v>135840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261</v>
      </c>
      <c r="P9" s="16" t="s">
        <v>126</v>
      </c>
      <c r="Q9" s="17">
        <v>63000</v>
      </c>
      <c r="R9" s="16">
        <v>2.6</v>
      </c>
      <c r="S9" s="219">
        <f>Q9*R9</f>
        <v>163800</v>
      </c>
      <c r="T9" s="115">
        <v>90000</v>
      </c>
      <c r="U9" s="215">
        <f>IF(Q9="","",Q9/0.7)</f>
        <v>90000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376000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IFERROR(VLOOKUP(AD9,'24'!$Y$8:$Z$69,2,0),0)</f>
        <v>448000.00000000006</v>
      </c>
      <c r="AF9" s="158">
        <f>IFERROR(VLOOKUP(AD9,$K$51:$L$85,2,0),0)</f>
        <v>0</v>
      </c>
      <c r="AG9" s="159">
        <f>AE9+AF9-J7</f>
        <v>72000.000000000058</v>
      </c>
      <c r="AH9" s="160">
        <f t="shared" si="7"/>
        <v>0.2857142857142857</v>
      </c>
      <c r="AI9" s="158">
        <f t="shared" ref="AI9:AI35" si="8">IFERROR(AG9/(1-AH9),0)</f>
        <v>100800.00000000007</v>
      </c>
      <c r="AJ9" s="161">
        <f>IFERROR(AG9/H7,0)</f>
        <v>0.36000000000000026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4</v>
      </c>
      <c r="J10" s="3">
        <f t="shared" si="0"/>
        <v>540000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110</v>
      </c>
      <c r="P10" s="16" t="s">
        <v>339</v>
      </c>
      <c r="Q10" s="17">
        <v>70000</v>
      </c>
      <c r="R10" s="16">
        <v>1.36</v>
      </c>
      <c r="S10" s="220">
        <f>Q10*R10</f>
        <v>95200</v>
      </c>
      <c r="T10" s="117">
        <v>100000</v>
      </c>
      <c r="U10" s="215">
        <f>IF(Q10="","",Q10/0.7)</f>
        <v>100000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30000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IFERROR(VLOOKUP(AD10,'24'!$Y$8:$Z$69,2,0),0)</f>
        <v>30000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4385860</v>
      </c>
      <c r="D11" s="4"/>
      <c r="E11" s="150">
        <v>6</v>
      </c>
      <c r="F11" s="11" t="s">
        <v>96</v>
      </c>
      <c r="G11" s="12" t="s">
        <v>97</v>
      </c>
      <c r="H11" s="13">
        <v>35000</v>
      </c>
      <c r="I11" s="12">
        <v>2.68</v>
      </c>
      <c r="J11" s="3">
        <f t="shared" si="0"/>
        <v>93800</v>
      </c>
      <c r="K11" s="109">
        <v>49000</v>
      </c>
      <c r="L11" s="215">
        <f>IF(H11="","",H11/0.7)</f>
        <v>50000</v>
      </c>
      <c r="M11" s="4"/>
      <c r="N11" s="150">
        <v>6</v>
      </c>
      <c r="O11" s="15" t="s">
        <v>102</v>
      </c>
      <c r="P11" s="16" t="s">
        <v>335</v>
      </c>
      <c r="Q11" s="17">
        <v>55000</v>
      </c>
      <c r="R11" s="16">
        <v>0.72</v>
      </c>
      <c r="S11" s="220">
        <f>Q11*R11</f>
        <v>39600</v>
      </c>
      <c r="T11" s="109">
        <v>76000</v>
      </c>
      <c r="U11" s="215">
        <f>IF(Q11="","",Q11/0.7)</f>
        <v>78571.42857142858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135840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IFERROR(VLOOKUP(AD11,'24'!$Y$8:$Z$69,2,0),0)</f>
        <v>144000</v>
      </c>
      <c r="AF11" s="158">
        <f>IFERROR(VLOOKUP(AD11,$K$51:$L$85,2,0),0)</f>
        <v>0</v>
      </c>
      <c r="AG11" s="159">
        <f>AE11+AF11-J9</f>
        <v>8160</v>
      </c>
      <c r="AH11" s="160">
        <f t="shared" si="7"/>
        <v>0.31428571428571428</v>
      </c>
      <c r="AI11" s="158">
        <f t="shared" si="8"/>
        <v>11900</v>
      </c>
      <c r="AJ11" s="161">
        <f>IFERROR(AG11/H9,0)</f>
        <v>0.17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100</v>
      </c>
      <c r="G12" s="12" t="s">
        <v>101</v>
      </c>
      <c r="H12" s="13">
        <v>184000</v>
      </c>
      <c r="I12" s="12">
        <v>2.64</v>
      </c>
      <c r="J12" s="3">
        <f t="shared" si="0"/>
        <v>485760</v>
      </c>
      <c r="K12" s="109">
        <v>253000</v>
      </c>
      <c r="L12" s="215">
        <f>IF(H12="","",H12/0.7)</f>
        <v>262857.1428571429</v>
      </c>
      <c r="M12" s="4"/>
      <c r="N12" s="150">
        <v>7</v>
      </c>
      <c r="O12" s="15" t="s">
        <v>104</v>
      </c>
      <c r="P12" s="16" t="s">
        <v>251</v>
      </c>
      <c r="Q12" s="17">
        <v>39000</v>
      </c>
      <c r="R12" s="12">
        <v>0.75</v>
      </c>
      <c r="S12" s="220">
        <f>Q12*R12</f>
        <v>29250</v>
      </c>
      <c r="T12" s="109">
        <v>52000</v>
      </c>
      <c r="U12" s="215">
        <f>IF(Q12="","",Q12/0.7)</f>
        <v>55714.285714285717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540000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IFERROR(VLOOKUP(AD12,'24'!$Y$8:$Z$69,2,0),0)</f>
        <v>675000</v>
      </c>
      <c r="AF12" s="158">
        <f>IFERROR(VLOOKUP(AD12,$K$51:$L$85,2,0),0)</f>
        <v>0</v>
      </c>
      <c r="AG12" s="159">
        <f>AE12+AF12-J10</f>
        <v>135000</v>
      </c>
      <c r="AH12" s="160">
        <f t="shared" si="7"/>
        <v>0.27807486631016043</v>
      </c>
      <c r="AI12" s="158">
        <f t="shared" si="8"/>
        <v>187000</v>
      </c>
      <c r="AJ12" s="161">
        <f>IFERROR(AG12/H10,0)</f>
        <v>1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2168510</v>
      </c>
      <c r="D13" s="4"/>
      <c r="E13" s="150">
        <v>8</v>
      </c>
      <c r="F13" s="11" t="s">
        <v>103</v>
      </c>
      <c r="G13" s="12"/>
      <c r="H13" s="13">
        <v>46000</v>
      </c>
      <c r="I13" s="12">
        <v>3</v>
      </c>
      <c r="J13" s="3">
        <f t="shared" si="0"/>
        <v>138000</v>
      </c>
      <c r="K13" s="109">
        <v>65000</v>
      </c>
      <c r="L13" s="215">
        <f>IF(H13="","",H13/0.7)</f>
        <v>65714.285714285725</v>
      </c>
      <c r="M13" s="4"/>
      <c r="N13" s="150">
        <v>8</v>
      </c>
      <c r="O13" s="15" t="s">
        <v>300</v>
      </c>
      <c r="P13" s="16" t="s">
        <v>111</v>
      </c>
      <c r="Q13" s="17">
        <v>250000</v>
      </c>
      <c r="R13" s="16">
        <v>0.23</v>
      </c>
      <c r="S13" s="220">
        <f>Q13*R13</f>
        <v>57500</v>
      </c>
      <c r="T13" s="109">
        <v>337000</v>
      </c>
      <c r="U13" s="215">
        <f>IF(Q13="","",Q13/0.7)</f>
        <v>357142.85714285716</v>
      </c>
      <c r="V13" s="127"/>
      <c r="W13" s="151"/>
      <c r="X13" s="152">
        <v>6</v>
      </c>
      <c r="Y13" s="152" t="str">
        <f t="shared" si="4"/>
        <v>냉)부세150-200A</v>
      </c>
      <c r="Z13" s="155">
        <f t="shared" si="5"/>
        <v>93800</v>
      </c>
      <c r="AA13" s="152"/>
      <c r="AB13" s="153"/>
      <c r="AC13" s="150">
        <v>6</v>
      </c>
      <c r="AD13" s="157" t="str">
        <f t="shared" si="6"/>
        <v>냉)부세150-200A</v>
      </c>
      <c r="AE13" s="158">
        <f>IFERROR(VLOOKUP(AD13,'24'!$Y$8:$Z$69,2,0),0)</f>
        <v>112350</v>
      </c>
      <c r="AF13" s="158">
        <f>IFERROR(VLOOKUP(AD13,$K$51:$L$85,2,0),0)</f>
        <v>0</v>
      </c>
      <c r="AG13" s="159">
        <f>AE13+AF13-J11</f>
        <v>18550</v>
      </c>
      <c r="AH13" s="160">
        <f t="shared" si="7"/>
        <v>0.2857142857142857</v>
      </c>
      <c r="AI13" s="158">
        <f t="shared" si="8"/>
        <v>25970</v>
      </c>
      <c r="AJ13" s="161">
        <f>IFERROR(AG13/H11,0)</f>
        <v>0.53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108</v>
      </c>
      <c r="G14" s="12" t="s">
        <v>109</v>
      </c>
      <c r="H14" s="13">
        <v>33000</v>
      </c>
      <c r="I14" s="12">
        <v>1</v>
      </c>
      <c r="J14" s="3">
        <f t="shared" si="0"/>
        <v>33000</v>
      </c>
      <c r="K14" s="109">
        <v>45000</v>
      </c>
      <c r="L14" s="215">
        <f>IF(H14="","",H14/0.7)</f>
        <v>47142.857142857145</v>
      </c>
      <c r="M14" s="4"/>
      <c r="N14" s="150">
        <v>9</v>
      </c>
      <c r="O14" s="15" t="s">
        <v>102</v>
      </c>
      <c r="P14" s="16" t="s">
        <v>252</v>
      </c>
      <c r="Q14" s="17">
        <v>56000</v>
      </c>
      <c r="R14" s="12">
        <v>3</v>
      </c>
      <c r="S14" s="220">
        <f>Q14*R14</f>
        <v>168000</v>
      </c>
      <c r="T14" s="109">
        <v>80000</v>
      </c>
      <c r="U14" s="215">
        <f>IF(Q14="","",Q14/0.7)</f>
        <v>80000</v>
      </c>
      <c r="V14" s="127"/>
      <c r="W14" s="151"/>
      <c r="X14" s="152">
        <v>7</v>
      </c>
      <c r="Y14" s="152" t="str">
        <f t="shared" si="4"/>
        <v>냉)흰다리새우20-30</v>
      </c>
      <c r="Z14" s="155">
        <f t="shared" si="5"/>
        <v>485760</v>
      </c>
      <c r="AA14" s="152"/>
      <c r="AB14" s="153"/>
      <c r="AC14" s="150">
        <v>7</v>
      </c>
      <c r="AD14" s="157" t="str">
        <f t="shared" si="6"/>
        <v>냉)흰다리새우20-30</v>
      </c>
      <c r="AE14" s="158">
        <f>IFERROR(VLOOKUP(AD14,'24'!$Y$8:$Z$69,2,0),0)</f>
        <v>237360</v>
      </c>
      <c r="AF14" s="158">
        <f>IFERROR(VLOOKUP(AD14,$K$51:$L$85,2,0),0)</f>
        <v>552000</v>
      </c>
      <c r="AG14" s="159">
        <f>AE14+AF14-J12</f>
        <v>303600</v>
      </c>
      <c r="AH14" s="160">
        <f t="shared" si="7"/>
        <v>0.27272727272727271</v>
      </c>
      <c r="AI14" s="158">
        <f t="shared" si="8"/>
        <v>417450</v>
      </c>
      <c r="AJ14" s="161">
        <f>IFERROR(AG14/H12,0)</f>
        <v>1.65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839490</v>
      </c>
      <c r="D15" s="4"/>
      <c r="E15" s="150">
        <v>10</v>
      </c>
      <c r="F15" s="11" t="s">
        <v>115</v>
      </c>
      <c r="G15" s="106" t="s">
        <v>116</v>
      </c>
      <c r="H15" s="13">
        <v>86000</v>
      </c>
      <c r="I15" s="12">
        <v>0.95</v>
      </c>
      <c r="J15" s="3">
        <f t="shared" si="0"/>
        <v>81700</v>
      </c>
      <c r="K15" s="109">
        <v>120000</v>
      </c>
      <c r="L15" s="215">
        <f>IF(H15="","",H15/0.7)</f>
        <v>122857.14285714287</v>
      </c>
      <c r="M15" s="4"/>
      <c r="N15" s="150">
        <v>10</v>
      </c>
      <c r="O15" s="15" t="s">
        <v>90</v>
      </c>
      <c r="P15" s="16" t="s">
        <v>159</v>
      </c>
      <c r="Q15" s="17">
        <v>9500</v>
      </c>
      <c r="R15" s="16">
        <v>10.5</v>
      </c>
      <c r="S15" s="220">
        <f>Q15*R15</f>
        <v>99750</v>
      </c>
      <c r="T15" s="109">
        <v>14000</v>
      </c>
      <c r="U15" s="215">
        <f>IF(Q15="","",Q15/0.7)</f>
        <v>13571.428571428572</v>
      </c>
      <c r="V15" s="127"/>
      <c r="W15" s="151"/>
      <c r="X15" s="152">
        <v>8</v>
      </c>
      <c r="Y15" s="152" t="str">
        <f t="shared" si="4"/>
        <v>냉)꽁치</v>
      </c>
      <c r="Z15" s="155">
        <f t="shared" si="5"/>
        <v>138000</v>
      </c>
      <c r="AA15" s="152"/>
      <c r="AB15" s="153"/>
      <c r="AC15" s="150">
        <v>8</v>
      </c>
      <c r="AD15" s="157" t="str">
        <f t="shared" si="6"/>
        <v>냉)꽁치</v>
      </c>
      <c r="AE15" s="158">
        <f>IFERROR(VLOOKUP(AD15,'24'!$Y$8:$Z$69,2,0),0)</f>
        <v>92000</v>
      </c>
      <c r="AF15" s="158">
        <f>IFERROR(VLOOKUP(AD15,$K$51:$L$85,2,0),0)</f>
        <v>92000</v>
      </c>
      <c r="AG15" s="159">
        <f>AE15+AF15-J13</f>
        <v>46000</v>
      </c>
      <c r="AH15" s="160">
        <f t="shared" si="7"/>
        <v>0.29230769230769232</v>
      </c>
      <c r="AI15" s="158">
        <f t="shared" si="8"/>
        <v>65000.000000000007</v>
      </c>
      <c r="AJ15" s="161">
        <f>IFERROR(AG15/H13,0)</f>
        <v>1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77</v>
      </c>
      <c r="G16" s="12" t="s">
        <v>231</v>
      </c>
      <c r="H16" s="13">
        <v>29500</v>
      </c>
      <c r="I16" s="12">
        <v>0.6</v>
      </c>
      <c r="J16" s="3">
        <f t="shared" si="0"/>
        <v>17700</v>
      </c>
      <c r="K16" s="109">
        <v>42000</v>
      </c>
      <c r="L16" s="215">
        <f>IF(H16="","",H16/0.7)</f>
        <v>42142.857142857145</v>
      </c>
      <c r="M16" s="4"/>
      <c r="N16" s="150">
        <v>11</v>
      </c>
      <c r="O16" s="15" t="s">
        <v>62</v>
      </c>
      <c r="P16" s="16" t="s">
        <v>252</v>
      </c>
      <c r="Q16" s="17">
        <v>155000</v>
      </c>
      <c r="R16" s="16">
        <v>1.58</v>
      </c>
      <c r="S16" s="220">
        <f>Q16*R16</f>
        <v>244900</v>
      </c>
      <c r="T16" s="109">
        <v>220000</v>
      </c>
      <c r="U16" s="215">
        <f>IF(Q16="","",Q16/0.7)</f>
        <v>221428.57142857145</v>
      </c>
      <c r="V16" s="127"/>
      <c r="W16" s="151"/>
      <c r="X16" s="152">
        <v>9</v>
      </c>
      <c r="Y16" s="152" t="str">
        <f t="shared" si="4"/>
        <v>냉)갈치200-300</v>
      </c>
      <c r="Z16" s="155">
        <f t="shared" si="5"/>
        <v>33000</v>
      </c>
      <c r="AA16" s="152"/>
      <c r="AB16" s="153"/>
      <c r="AC16" s="150">
        <v>9</v>
      </c>
      <c r="AD16" s="157" t="str">
        <f t="shared" si="6"/>
        <v>냉)갈치200-300</v>
      </c>
      <c r="AE16" s="158">
        <f>IFERROR(VLOOKUP(AD16,'24'!$Y$8:$Z$69,2,0),0)</f>
        <v>33000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0.26666666666666666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0.27908577127659573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3.37</v>
      </c>
      <c r="J17" s="3">
        <f t="shared" si="0"/>
        <v>229160</v>
      </c>
      <c r="K17" s="109">
        <v>95000</v>
      </c>
      <c r="L17" s="215">
        <f>IF(H17="","",H17/0.7)</f>
        <v>97142.857142857145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냉)임연수2L</v>
      </c>
      <c r="Z17" s="155">
        <f t="shared" si="5"/>
        <v>81700</v>
      </c>
      <c r="AA17" s="152"/>
      <c r="AB17" s="153"/>
      <c r="AC17" s="150">
        <v>10</v>
      </c>
      <c r="AD17" s="157" t="str">
        <f t="shared" si="6"/>
        <v>냉)임연수2L</v>
      </c>
      <c r="AE17" s="158">
        <f>IFERROR(VLOOKUP(AD17,'24'!$Y$8:$Z$69,2,0),0)</f>
        <v>137600</v>
      </c>
      <c r="AF17" s="158">
        <f>IFERROR(VLOOKUP(AD17,$K$51:$L$85,2,0),0)</f>
        <v>0</v>
      </c>
      <c r="AG17" s="159">
        <f>AE17+AF17-J15</f>
        <v>55900</v>
      </c>
      <c r="AH17" s="160">
        <f t="shared" si="7"/>
        <v>0.28333333333333333</v>
      </c>
      <c r="AI17" s="158">
        <f t="shared" si="8"/>
        <v>78000</v>
      </c>
      <c r="AJ17" s="161">
        <f>IFERROR(AG17/H15,0)</f>
        <v>0.65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/>
      <c r="G18" s="12"/>
      <c r="H18" s="13"/>
      <c r="I18" s="12"/>
      <c r="J18" s="3">
        <f t="shared" si="0"/>
        <v>0</v>
      </c>
      <c r="K18" s="109"/>
      <c r="L18" s="215" t="str">
        <f>IF(H18="","",H18/0.7)</f>
        <v/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냉)동태포15팩A</v>
      </c>
      <c r="Z18" s="155">
        <f t="shared" si="5"/>
        <v>17700</v>
      </c>
      <c r="AA18" s="152"/>
      <c r="AB18" s="153"/>
      <c r="AC18" s="150">
        <v>11</v>
      </c>
      <c r="AD18" s="157" t="str">
        <f t="shared" si="6"/>
        <v>냉)동태포15팩A</v>
      </c>
      <c r="AE18" s="158">
        <f>IFERROR(VLOOKUP(AD18,'24'!$Y$8:$Z$69,2,0),0)</f>
        <v>17700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0.29761904761904762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726490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229160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IFERROR(VLOOKUP(AD19,'24'!$Y$8:$Z$69,2,0),0)</f>
        <v>161160</v>
      </c>
      <c r="AF19" s="158">
        <f>IFERROR(VLOOKUP(AD19,$K$51:$L$85,2,0),0)</f>
        <v>136000</v>
      </c>
      <c r="AG19" s="159">
        <f>AE19+AF19-J17</f>
        <v>68000</v>
      </c>
      <c r="AH19" s="160">
        <f t="shared" si="7"/>
        <v>0.28421052631578947</v>
      </c>
      <c r="AI19" s="158">
        <f t="shared" si="8"/>
        <v>95000</v>
      </c>
      <c r="AJ19" s="161">
        <f>IFERROR(AG19/H17,0)</f>
        <v>1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/>
      </c>
      <c r="Z20" s="155">
        <f t="shared" si="5"/>
        <v>0</v>
      </c>
      <c r="AA20" s="152"/>
      <c r="AB20" s="153"/>
      <c r="AC20" s="150">
        <v>13</v>
      </c>
      <c r="AD20" s="157" t="str">
        <f t="shared" si="6"/>
        <v/>
      </c>
      <c r="AE20" s="158">
        <f>IFERROR(VLOOKUP(AD20,'24'!$Y$8:$Z$69,2,0),0)</f>
        <v>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IFERROR(VLOOKUP(AD21,'24'!$Y$8:$Z$69,2,0),0)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890000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IFERROR(VLOOKUP(AD22,'24'!$Y$8:$Z$69,2,0),0)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2005000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IFERROR(VLOOKUP(AD23,'24'!$Y$8:$Z$69,2,0),0)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IFERROR(VLOOKUP(AD24,'24'!$Y$8:$Z$69,2,0),0)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IFERROR(VLOOKUP(AD25,'24'!$Y$8:$Z$69,2,0),0)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IFERROR(VLOOKUP(AD26,'24'!$Y$8:$Z$69,2,0),0)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125</v>
      </c>
      <c r="P27" s="16" t="s">
        <v>318</v>
      </c>
      <c r="Q27" s="17">
        <v>210000</v>
      </c>
      <c r="R27" s="12">
        <v>0.5</v>
      </c>
      <c r="S27" s="220">
        <f>Q27*R27</f>
        <v>105000</v>
      </c>
      <c r="T27" s="109"/>
      <c r="U27" s="215">
        <f>IF(Q27="","",Q27/0.7)</f>
        <v>300000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IFERROR(VLOOKUP(AD27,'24'!$Y$8:$Z$69,2,0),0)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45000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28.3</v>
      </c>
      <c r="S28" s="220">
        <f>Q28*R28</f>
        <v>390540</v>
      </c>
      <c r="T28" s="109">
        <v>15000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IFERROR(VLOOKUP(AD28,'24'!$Y$8:$Z$69,2,0),0)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60000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1.4</v>
      </c>
      <c r="S29" s="220">
        <f>Q29*R29</f>
        <v>251999.99999999997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IFERROR(VLOOKUP(AD29,'24'!$Y$8:$Z$69,2,0),0)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 t="s">
        <v>215</v>
      </c>
      <c r="C30" s="23">
        <v>8000</v>
      </c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1994040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IFERROR(VLOOKUP(AD30,'24'!$Y$8:$Z$69,2,0),0)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IFERROR(VLOOKUP(AD31,'24'!$Y$8:$Z$69,2,0),0)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IFERROR(VLOOKUP(AD32,'24'!$Y$8:$Z$69,2,0),0)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IFERROR(VLOOKUP(AD33,'24'!$Y$8:$Z$69,2,0),0)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2391820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162</v>
      </c>
      <c r="R34" s="324">
        <v>-20000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IFERROR(VLOOKUP(AD34,'24'!$Y$8:$Z$69,2,0),0)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 t="s">
        <v>87</v>
      </c>
      <c r="P35" s="29"/>
      <c r="Q35" s="29" t="s">
        <v>163</v>
      </c>
      <c r="R35" s="298">
        <v>-10000</v>
      </c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IFERROR(VLOOKUP(AD35,'24'!$Y$8:$Z$69,2,0),0)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113000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전복9미</v>
      </c>
      <c r="Z36" s="155">
        <f>S6</f>
        <v>126000</v>
      </c>
      <c r="AA36" s="152"/>
      <c r="AB36" s="153"/>
      <c r="AC36" s="308" t="s">
        <v>33</v>
      </c>
      <c r="AD36" s="309"/>
      <c r="AE36" s="179">
        <f>SUM(AE8:AE35)</f>
        <v>2342310</v>
      </c>
      <c r="AF36" s="179">
        <f>SUM(AF8:AF35)</f>
        <v>780000</v>
      </c>
      <c r="AG36" s="179">
        <f>SUM(AG8:AG35)</f>
        <v>730490</v>
      </c>
      <c r="AH36" s="180"/>
      <c r="AI36" s="179">
        <f>SUM(AI8:AI35)</f>
        <v>1011720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110</v>
      </c>
      <c r="G37" s="75" t="s">
        <v>327</v>
      </c>
      <c r="H37" s="76">
        <v>60000</v>
      </c>
      <c r="I37" s="296">
        <v>83000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전복17미</v>
      </c>
      <c r="Z37" s="155">
        <f t="shared" ref="Z37:Z59" si="11">S7</f>
        <v>42500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88</v>
      </c>
      <c r="G38" s="12" t="s">
        <v>290</v>
      </c>
      <c r="H38" s="13">
        <v>32000</v>
      </c>
      <c r="I38" s="270">
        <v>43000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전복15미</v>
      </c>
      <c r="Z38" s="155">
        <f t="shared" si="11"/>
        <v>180000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3</v>
      </c>
      <c r="D39" s="4"/>
      <c r="E39" s="150">
        <v>3</v>
      </c>
      <c r="F39" s="12" t="s">
        <v>326</v>
      </c>
      <c r="G39" s="12" t="s">
        <v>282</v>
      </c>
      <c r="H39" s="13">
        <v>38000</v>
      </c>
      <c r="I39" s="270">
        <v>52000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냉)삼치15미</v>
      </c>
      <c r="Z39" s="155">
        <f t="shared" si="11"/>
        <v>163800</v>
      </c>
      <c r="AA39" s="152"/>
      <c r="AB39" s="153"/>
      <c r="AC39" s="156">
        <v>1</v>
      </c>
      <c r="AD39" s="157" t="str">
        <f t="shared" ref="AD39:AD62" si="12">O6&amp;P6</f>
        <v>전복9미</v>
      </c>
      <c r="AE39" s="158">
        <f>IFERROR(VLOOKUP(AD39,'24'!$Y$8:$Z$69,2,0),0)</f>
        <v>336000</v>
      </c>
      <c r="AF39" s="158">
        <f>IFERROR(VLOOKUP(AD39,$K$51:$L$85,2,0),0)</f>
        <v>0</v>
      </c>
      <c r="AG39" s="159">
        <f>AE39+AF39-S6</f>
        <v>210000</v>
      </c>
      <c r="AH39" s="160">
        <f>IFERROR((T6-Q6)/T6,0)</f>
        <v>0.3</v>
      </c>
      <c r="AI39" s="158">
        <f>IFERROR(AG39/(1-AH39),0)</f>
        <v>300000</v>
      </c>
      <c r="AJ39" s="161">
        <f>IFERROR(AG39/Q6,0)</f>
        <v>1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107</v>
      </c>
      <c r="G40" s="12" t="s">
        <v>301</v>
      </c>
      <c r="H40" s="13">
        <v>45000</v>
      </c>
      <c r="I40" s="270">
        <v>64000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참소라중A</v>
      </c>
      <c r="Z40" s="155">
        <f t="shared" si="11"/>
        <v>95200</v>
      </c>
      <c r="AA40" s="152"/>
      <c r="AB40" s="153"/>
      <c r="AC40" s="150">
        <v>2</v>
      </c>
      <c r="AD40" s="157" t="str">
        <f t="shared" si="12"/>
        <v>전복17미</v>
      </c>
      <c r="AE40" s="158">
        <f>IFERROR(VLOOKUP(AD40,'24'!$Y$8:$Z$69,2,0),0)</f>
        <v>170000</v>
      </c>
      <c r="AF40" s="158">
        <f>IFERROR(VLOOKUP(AD40,$K$51:$L$85,2,0),0)</f>
        <v>0</v>
      </c>
      <c r="AG40" s="159">
        <f>AE40+AF40-S7</f>
        <v>127500</v>
      </c>
      <c r="AH40" s="160">
        <f t="shared" ref="AH40:AH62" si="13">IFERROR((T7-Q7)/T7,0)</f>
        <v>0.29166666666666669</v>
      </c>
      <c r="AI40" s="158">
        <f t="shared" ref="AI40:AI62" si="14">IFERROR(AG40/(1-AH40),0)</f>
        <v>180000.00000000003</v>
      </c>
      <c r="AJ40" s="161">
        <f>IFERROR(AG40/Q7,0)</f>
        <v>0.75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87</v>
      </c>
      <c r="G41" s="12"/>
      <c r="H41" s="13">
        <v>52000</v>
      </c>
      <c r="I41" s="270">
        <v>74000</v>
      </c>
      <c r="J41" s="271"/>
      <c r="K41" s="4"/>
      <c r="L41" s="4"/>
      <c r="M41" s="4"/>
      <c r="N41" s="280" t="s">
        <v>340</v>
      </c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고등어22미</v>
      </c>
      <c r="Z41" s="155">
        <f t="shared" si="11"/>
        <v>39600</v>
      </c>
      <c r="AA41" s="152"/>
      <c r="AB41" s="153"/>
      <c r="AC41" s="150">
        <v>3</v>
      </c>
      <c r="AD41" s="157" t="str">
        <f t="shared" si="12"/>
        <v>전복15미</v>
      </c>
      <c r="AE41" s="158">
        <f>IFERROR(VLOOKUP(AD41,'24'!$Y$8:$Z$69,2,0),0)</f>
        <v>180000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0.28000000000000003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대구4미</v>
      </c>
      <c r="Z42" s="155">
        <f t="shared" si="11"/>
        <v>29250</v>
      </c>
      <c r="AA42" s="152"/>
      <c r="AB42" s="153"/>
      <c r="AC42" s="150">
        <v>4</v>
      </c>
      <c r="AD42" s="157" t="str">
        <f t="shared" si="12"/>
        <v>냉)삼치15미</v>
      </c>
      <c r="AE42" s="158">
        <f>IFERROR(VLOOKUP(AD42,'24'!$Y$8:$Z$69,2,0),0)</f>
        <v>113400</v>
      </c>
      <c r="AF42" s="158">
        <f>IFERROR(VLOOKUP(AD42,$K$51:$L$85,2,0),0)</f>
        <v>126000</v>
      </c>
      <c r="AG42" s="159">
        <f>AE42+AF42-S9</f>
        <v>75600</v>
      </c>
      <c r="AH42" s="160">
        <f t="shared" si="13"/>
        <v>0.3</v>
      </c>
      <c r="AI42" s="158">
        <f t="shared" si="14"/>
        <v>108000</v>
      </c>
      <c r="AJ42" s="161">
        <f>IFERROR(AG42/Q9,0)</f>
        <v>1.2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 t="s">
        <v>25</v>
      </c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>갑오징어소</v>
      </c>
      <c r="Z43" s="155">
        <f t="shared" si="11"/>
        <v>57500</v>
      </c>
      <c r="AA43" s="152"/>
      <c r="AB43" s="153"/>
      <c r="AC43" s="150">
        <v>5</v>
      </c>
      <c r="AD43" s="157" t="str">
        <f t="shared" si="12"/>
        <v>참소라중A</v>
      </c>
      <c r="AE43" s="158">
        <f>IFERROR(VLOOKUP(AD43,'24'!$Y$8:$Z$69,2,0),0)</f>
        <v>0</v>
      </c>
      <c r="AF43" s="158">
        <f>IFERROR(VLOOKUP(AD43,$K$51:$L$85,2,0),0)</f>
        <v>140000</v>
      </c>
      <c r="AG43" s="159">
        <f>AE43+AF43-S10</f>
        <v>44800</v>
      </c>
      <c r="AH43" s="160">
        <f t="shared" si="13"/>
        <v>0.3</v>
      </c>
      <c r="AI43" s="158">
        <f t="shared" si="14"/>
        <v>64000.000000000007</v>
      </c>
      <c r="AJ43" s="161">
        <f>IFERROR(AG43/Q10,0)</f>
        <v>0.64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>고등어18미</v>
      </c>
      <c r="Z44" s="155">
        <f t="shared" si="11"/>
        <v>168000</v>
      </c>
      <c r="AA44" s="152"/>
      <c r="AB44" s="153"/>
      <c r="AC44" s="150">
        <v>6</v>
      </c>
      <c r="AD44" s="157" t="str">
        <f t="shared" si="12"/>
        <v>고등어22미</v>
      </c>
      <c r="AE44" s="158">
        <f>IFERROR(VLOOKUP(AD44,'24'!$Y$8:$Z$69,2,0),0)</f>
        <v>114949.99999999999</v>
      </c>
      <c r="AF44" s="158">
        <f>IFERROR(VLOOKUP(AD44,$K$51:$L$85,2,0),0)</f>
        <v>0</v>
      </c>
      <c r="AG44" s="159">
        <f>AE44+AF44-S11</f>
        <v>75349.999999999985</v>
      </c>
      <c r="AH44" s="160">
        <f t="shared" si="13"/>
        <v>0.27631578947368424</v>
      </c>
      <c r="AI44" s="158">
        <f t="shared" si="14"/>
        <v>104119.99999999999</v>
      </c>
      <c r="AJ44" s="161">
        <f>IFERROR(AG44/Q11,0)</f>
        <v>1.3699999999999997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>꽃게사게</v>
      </c>
      <c r="Z45" s="155">
        <f t="shared" si="11"/>
        <v>99750</v>
      </c>
      <c r="AA45" s="152"/>
      <c r="AB45" s="153"/>
      <c r="AC45" s="150">
        <v>7</v>
      </c>
      <c r="AD45" s="157" t="str">
        <f t="shared" si="12"/>
        <v>대구4미</v>
      </c>
      <c r="AE45" s="158">
        <f>IFERROR(VLOOKUP(AD45,'24'!$Y$8:$Z$69,2,0),0)</f>
        <v>0</v>
      </c>
      <c r="AF45" s="158">
        <f>IFERROR(VLOOKUP(AD45,$K$51:$L$85,2,0),0)</f>
        <v>117000</v>
      </c>
      <c r="AG45" s="159">
        <f>AE45+AF45-S12</f>
        <v>87750</v>
      </c>
      <c r="AH45" s="160">
        <f t="shared" si="13"/>
        <v>0.25</v>
      </c>
      <c r="AI45" s="158">
        <f t="shared" si="14"/>
        <v>117000</v>
      </c>
      <c r="AJ45" s="161">
        <f>IFERROR(AG45/Q12,0)</f>
        <v>2.25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>전복18미</v>
      </c>
      <c r="Z46" s="155">
        <f t="shared" si="11"/>
        <v>244900</v>
      </c>
      <c r="AA46" s="152"/>
      <c r="AB46" s="153"/>
      <c r="AC46" s="150">
        <v>8</v>
      </c>
      <c r="AD46" s="157" t="str">
        <f t="shared" si="12"/>
        <v>갑오징어소</v>
      </c>
      <c r="AE46" s="158">
        <f>IFERROR(VLOOKUP(AD46,'24'!$Y$8:$Z$69,2,0),0)</f>
        <v>0</v>
      </c>
      <c r="AF46" s="158">
        <f>IFERROR(VLOOKUP(AD46,$K$51:$L$85,2,0),0)</f>
        <v>250000</v>
      </c>
      <c r="AG46" s="159">
        <f>AE46+AF46-S13</f>
        <v>192500</v>
      </c>
      <c r="AH46" s="160">
        <f t="shared" si="13"/>
        <v>0.25816023738872401</v>
      </c>
      <c r="AI46" s="158">
        <f t="shared" si="14"/>
        <v>259489.99999999997</v>
      </c>
      <c r="AJ46" s="161">
        <f>IFERROR(AG46/Q13,0)</f>
        <v>0.77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>고등어18미</v>
      </c>
      <c r="AE47" s="158">
        <f>IFERROR(VLOOKUP(AD47,'24'!$Y$8:$Z$69,2,0),0)</f>
        <v>0</v>
      </c>
      <c r="AF47" s="158">
        <f>IFERROR(VLOOKUP(AD47,$K$51:$L$85,2,0),0)</f>
        <v>168000</v>
      </c>
      <c r="AG47" s="159">
        <f>AE47+AF47-S14</f>
        <v>0</v>
      </c>
      <c r="AH47" s="160">
        <f t="shared" si="13"/>
        <v>0.3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>꽃게사게</v>
      </c>
      <c r="AE48" s="158">
        <f>IFERROR(VLOOKUP(AD48,'24'!$Y$8:$Z$69,2,0),0)</f>
        <v>0</v>
      </c>
      <c r="AF48" s="158">
        <f>IFERROR(VLOOKUP(AD48,$K$51:$L$85,2,0),0)</f>
        <v>399000</v>
      </c>
      <c r="AG48" s="159">
        <f>AE48+AF48-S15</f>
        <v>299250</v>
      </c>
      <c r="AH48" s="160">
        <f t="shared" si="13"/>
        <v>0.32142857142857145</v>
      </c>
      <c r="AI48" s="158">
        <f t="shared" si="14"/>
        <v>441000</v>
      </c>
      <c r="AJ48" s="161">
        <f>IFERROR(AG48/Q15,0)</f>
        <v>31.5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>전복18미</v>
      </c>
      <c r="AE49" s="158">
        <f>IFERROR(VLOOKUP(AD49,'24'!$Y$8:$Z$69,2,0),0)</f>
        <v>0</v>
      </c>
      <c r="AF49" s="158">
        <f>IFERROR(VLOOKUP(AD49,$K$51:$L$85,2,0),0)</f>
        <v>310000</v>
      </c>
      <c r="AG49" s="159">
        <f>AE49+AF49-S16</f>
        <v>65100</v>
      </c>
      <c r="AH49" s="160">
        <f t="shared" si="13"/>
        <v>0.29545454545454547</v>
      </c>
      <c r="AI49" s="158">
        <f t="shared" si="14"/>
        <v>92400</v>
      </c>
      <c r="AJ49" s="161">
        <f>IFERROR(AG49/Q16,0)</f>
        <v>0.42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IFERROR(VLOOKUP(AD50,'24'!$Y$8:$Z$69,2,0),0)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254</v>
      </c>
      <c r="G51" s="242">
        <v>3</v>
      </c>
      <c r="H51" s="243">
        <v>39000</v>
      </c>
      <c r="I51" s="292">
        <v>117000</v>
      </c>
      <c r="J51" s="293"/>
      <c r="K51" s="235" t="str">
        <f>SUBSTITUTE(SUBSTITUTE(SUBSTITUTE(F51,"[",""),"]","")," ","")</f>
        <v>대구4미</v>
      </c>
      <c r="L51" s="246">
        <f>I51</f>
        <v>117000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IFERROR(VLOOKUP(AD51,'24'!$Y$8:$Z$69,2,0),0)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341</v>
      </c>
      <c r="G52" s="244">
        <v>1</v>
      </c>
      <c r="H52" s="243">
        <v>250000</v>
      </c>
      <c r="I52" s="294">
        <v>250000</v>
      </c>
      <c r="J52" s="295"/>
      <c r="K52" s="236" t="str">
        <f t="shared" ref="K52:K85" si="17">SUBSTITUTE(SUBSTITUTE(SUBSTITUTE(F52,"[",""),"]","")," ","")</f>
        <v>갑오징어소</v>
      </c>
      <c r="L52" s="247">
        <f>I52</f>
        <v>250000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IFERROR(VLOOKUP(AD52,'24'!$Y$8:$Z$69,2,0),0)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342</v>
      </c>
      <c r="G53" s="244">
        <v>3</v>
      </c>
      <c r="H53" s="243">
        <v>56000</v>
      </c>
      <c r="I53" s="294">
        <v>168000</v>
      </c>
      <c r="J53" s="295"/>
      <c r="K53" s="236" t="str">
        <f t="shared" si="17"/>
        <v>고등어18미</v>
      </c>
      <c r="L53" s="247">
        <f t="shared" ref="L53:L85" si="18">I53</f>
        <v>168000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IFERROR(VLOOKUP(AD53,'24'!$Y$8:$Z$69,2,0),0)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343</v>
      </c>
      <c r="G54" s="244">
        <v>2</v>
      </c>
      <c r="H54" s="243">
        <v>70000</v>
      </c>
      <c r="I54" s="294">
        <v>140000</v>
      </c>
      <c r="J54" s="295"/>
      <c r="K54" s="236" t="str">
        <f t="shared" si="17"/>
        <v>참소라중A</v>
      </c>
      <c r="L54" s="247">
        <f t="shared" si="18"/>
        <v>140000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IFERROR(VLOOKUP(AD54,'24'!$Y$8:$Z$69,2,0),0)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263</v>
      </c>
      <c r="G55" s="244">
        <v>2</v>
      </c>
      <c r="H55" s="243">
        <v>63000</v>
      </c>
      <c r="I55" s="294">
        <v>126000</v>
      </c>
      <c r="J55" s="295"/>
      <c r="K55" s="236" t="str">
        <f t="shared" si="17"/>
        <v>냉)삼치15미</v>
      </c>
      <c r="L55" s="247">
        <f t="shared" si="18"/>
        <v>126000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IFERROR(VLOOKUP(AD55,'24'!$Y$8:$Z$69,2,0),0)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172</v>
      </c>
      <c r="G56" s="244">
        <v>42</v>
      </c>
      <c r="H56" s="243">
        <v>9500</v>
      </c>
      <c r="I56" s="294">
        <v>399000</v>
      </c>
      <c r="J56" s="295"/>
      <c r="K56" s="236" t="str">
        <f t="shared" si="17"/>
        <v>꽃게사게</v>
      </c>
      <c r="L56" s="247">
        <f t="shared" si="18"/>
        <v>399000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IFERROR(VLOOKUP(AD56,'24'!$Y$8:$Z$69,2,0),0)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255</v>
      </c>
      <c r="G57" s="244">
        <v>20</v>
      </c>
      <c r="H57" s="243">
        <v>15500</v>
      </c>
      <c r="I57" s="294">
        <v>310000</v>
      </c>
      <c r="J57" s="295"/>
      <c r="K57" s="236" t="str">
        <f t="shared" si="17"/>
        <v>전복18미</v>
      </c>
      <c r="L57" s="247">
        <f t="shared" si="18"/>
        <v>310000</v>
      </c>
      <c r="V57" s="4"/>
      <c r="W57" s="151"/>
      <c r="X57" s="152">
        <v>22</v>
      </c>
      <c r="Y57" s="152" t="str">
        <f t="shared" si="10"/>
        <v>냉)전복9미</v>
      </c>
      <c r="Z57" s="155">
        <f t="shared" si="11"/>
        <v>105000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IFERROR(VLOOKUP(AD57,'24'!$Y$8:$Z$69,2,0),0)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203</v>
      </c>
      <c r="G58" s="244">
        <v>2</v>
      </c>
      <c r="H58" s="243">
        <v>68000</v>
      </c>
      <c r="I58" s="294">
        <v>136000</v>
      </c>
      <c r="J58" s="295"/>
      <c r="K58" s="236" t="str">
        <f t="shared" si="17"/>
        <v>냉)자반고등어8손</v>
      </c>
      <c r="L58" s="247">
        <f t="shared" si="18"/>
        <v>136000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390540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IFERROR(VLOOKUP(AD58,'24'!$Y$8:$Z$69,2,0),0)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187</v>
      </c>
      <c r="G59" s="231">
        <v>3</v>
      </c>
      <c r="H59" s="250">
        <v>184000</v>
      </c>
      <c r="I59" s="265">
        <v>552000</v>
      </c>
      <c r="J59" s="260"/>
      <c r="K59" s="236" t="str">
        <f t="shared" si="17"/>
        <v>냉)흰다리새우20-30</v>
      </c>
      <c r="L59" s="247">
        <f t="shared" si="18"/>
        <v>552000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251999.99999999997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IFERROR(VLOOKUP(AD59,'24'!$Y$8:$Z$69,2,0),0)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103</v>
      </c>
      <c r="G60" s="231">
        <v>2</v>
      </c>
      <c r="H60" s="250">
        <v>46000</v>
      </c>
      <c r="I60" s="265">
        <v>92000</v>
      </c>
      <c r="J60" s="260"/>
      <c r="K60" s="236" t="str">
        <f t="shared" si="17"/>
        <v>냉)꽁치</v>
      </c>
      <c r="L60" s="247">
        <f t="shared" si="18"/>
        <v>92000</v>
      </c>
      <c r="V60" s="4"/>
      <c r="W60" s="151"/>
      <c r="X60" s="152">
        <v>1</v>
      </c>
      <c r="Y60" s="152" t="str">
        <f t="shared" ref="Y60:Y69" si="19">F37&amp;G37</f>
        <v>참소라중</v>
      </c>
      <c r="Z60" s="152">
        <v>0</v>
      </c>
      <c r="AA60" s="152"/>
      <c r="AB60" s="153"/>
      <c r="AC60" s="150">
        <v>22</v>
      </c>
      <c r="AD60" s="157" t="str">
        <f t="shared" si="12"/>
        <v>냉)전복9미</v>
      </c>
      <c r="AE60" s="158">
        <f>IFERROR(VLOOKUP(AD60,'24'!$Y$8:$Z$69,2,0),0)</f>
        <v>0</v>
      </c>
      <c r="AF60" s="158">
        <f>IFERROR(VLOOKUP(AD60,$K$51:$L$85,2,0),0)</f>
        <v>0</v>
      </c>
      <c r="AG60" s="159">
        <f>AE60+AF60-S27</f>
        <v>-105000</v>
      </c>
      <c r="AH60" s="160">
        <f t="shared" si="13"/>
        <v>0</v>
      </c>
      <c r="AI60" s="158">
        <f t="shared" si="14"/>
        <v>-105000</v>
      </c>
      <c r="AJ60" s="161">
        <f>IFERROR(AG60/Q27,0)</f>
        <v>-0.5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>냉)참조기40-42A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IFERROR(VLOOKUP(AD61,'24'!$Y$8:$Z$69,2,0),0)</f>
        <v>390540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0.08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>덕자병어8미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IFERROR(VLOOKUP(AD62,'24'!$Y$8:$Z$69,2,0),0)</f>
        <v>180000</v>
      </c>
      <c r="AF62" s="158">
        <f>IFERROR(VLOOKUP(AD62,$K$51:$L$85,2,0),0)</f>
        <v>0</v>
      </c>
      <c r="AG62" s="159">
        <f>AE62+AF62-S29</f>
        <v>-71999.999999999971</v>
      </c>
      <c r="AH62" s="160">
        <f t="shared" si="13"/>
        <v>0</v>
      </c>
      <c r="AI62" s="158">
        <f t="shared" si="14"/>
        <v>-71999.999999999971</v>
      </c>
      <c r="AJ62" s="161">
        <f>IFERROR(AG62/Q29,0)</f>
        <v>-0.39999999999999986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생합B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1484890</v>
      </c>
      <c r="AF63" s="197">
        <f>SUM(AF39:AF62)</f>
        <v>1510000</v>
      </c>
      <c r="AG63" s="197">
        <f>SUM(AG39:AG62)</f>
        <v>1000850</v>
      </c>
      <c r="AH63" s="198"/>
      <c r="AI63" s="197">
        <f>SUM(AI39:AI62)</f>
        <v>1489010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도미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참소라중</v>
      </c>
      <c r="AE66" s="158">
        <f>IFERROR(VLOOKUP(AD66,'24'!$Y$8:$Z$69,2,0),0)</f>
        <v>106200</v>
      </c>
      <c r="AF66" s="158">
        <f>IFERROR(VLOOKUP(AD66,$K$51:$L$85,2,0),0)</f>
        <v>0</v>
      </c>
      <c r="AG66" s="159">
        <f>AE66+AF66</f>
        <v>106200</v>
      </c>
      <c r="AH66" s="160">
        <f>IFERROR((I37-H37)/I37,0)</f>
        <v>0.27710843373493976</v>
      </c>
      <c r="AI66" s="158">
        <f>IFERROR(AG66/(1-AH66),0)</f>
        <v>146910</v>
      </c>
      <c r="AJ66" s="161">
        <f>IFERROR(AG66/H37,0)</f>
        <v>1.77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>냉)참조기40-42A</v>
      </c>
      <c r="AE67" s="158">
        <f>IFERROR(VLOOKUP(AD67,'24'!$Y$8:$Z$69,2,0),0)</f>
        <v>224000</v>
      </c>
      <c r="AF67" s="158">
        <f>IFERROR(VLOOKUP(AD67,$K$51:$L$85,2,0),0)</f>
        <v>0</v>
      </c>
      <c r="AG67" s="159">
        <f t="shared" ref="AG67:AG75" si="21">AE67+AF67</f>
        <v>224000</v>
      </c>
      <c r="AH67" s="160">
        <f t="shared" ref="AH67:AH75" si="22">IFERROR((I38-H38)/I38,0)</f>
        <v>0.2558139534883721</v>
      </c>
      <c r="AI67" s="158">
        <f t="shared" ref="AI67:AI75" si="23">IFERROR(AG67/(1-AH67),0)</f>
        <v>301000</v>
      </c>
      <c r="AJ67" s="161">
        <f>IFERROR(AG67/H38,0)</f>
        <v>7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덕자병어8미</v>
      </c>
      <c r="AE68" s="158">
        <f>IFERROR(VLOOKUP(AD68,'24'!$Y$8:$Z$69,2,0),0)</f>
        <v>33060</v>
      </c>
      <c r="AF68" s="158">
        <f>IFERROR(VLOOKUP(AD68,$K$51:$L$85,2,0),0)</f>
        <v>0</v>
      </c>
      <c r="AG68" s="159">
        <f t="shared" si="21"/>
        <v>33060</v>
      </c>
      <c r="AH68" s="160">
        <f t="shared" si="22"/>
        <v>0.26923076923076922</v>
      </c>
      <c r="AI68" s="158">
        <f t="shared" si="23"/>
        <v>45239.999999999993</v>
      </c>
      <c r="AJ68" s="161">
        <f>IFERROR(AG68/H39,0)</f>
        <v>0.87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생합B</v>
      </c>
      <c r="AE69" s="158">
        <f>IFERROR(VLOOKUP(AD69,'24'!$Y$8:$Z$69,2,0),0)</f>
        <v>46350</v>
      </c>
      <c r="AF69" s="158">
        <f>IFERROR(VLOOKUP(AD69,$K$51:$L$85,2,0),0)</f>
        <v>0</v>
      </c>
      <c r="AG69" s="159">
        <f t="shared" si="21"/>
        <v>46350</v>
      </c>
      <c r="AH69" s="160">
        <f t="shared" si="22"/>
        <v>0.296875</v>
      </c>
      <c r="AI69" s="158">
        <f t="shared" si="23"/>
        <v>65920</v>
      </c>
      <c r="AJ69" s="161">
        <f>IFERROR(AG69/H40,0)</f>
        <v>1.03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도미</v>
      </c>
      <c r="AE70" s="158">
        <f>IFERROR(VLOOKUP(AD70,'24'!$Y$8:$Z$69,2,0),0)</f>
        <v>27560</v>
      </c>
      <c r="AF70" s="158">
        <f>IFERROR(VLOOKUP(AD70,$K$51:$L$85,2,0),0)</f>
        <v>0</v>
      </c>
      <c r="AG70" s="159">
        <f t="shared" si="21"/>
        <v>27560</v>
      </c>
      <c r="AH70" s="160">
        <f t="shared" si="22"/>
        <v>0.29729729729729731</v>
      </c>
      <c r="AI70" s="158">
        <f t="shared" si="23"/>
        <v>39220.000000000007</v>
      </c>
      <c r="AJ70" s="161">
        <f>IFERROR(AG70/H41,0)</f>
        <v>0.53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IFERROR(VLOOKUP(AD71,'24'!$Y$8:$Z$69,2,0),0)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IFERROR(VLOOKUP(AD72,'24'!$Y$8:$Z$69,2,0),0)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IFERROR(VLOOKUP(AD73,'24'!$Y$8:$Z$69,2,0),0)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IFERROR(VLOOKUP(AD74,'24'!$Y$8:$Z$69,2,0),0)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IFERROR(VLOOKUP(AD75,'24'!$Y$8:$Z$69,2,0),0)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437170</v>
      </c>
      <c r="AF76" s="197">
        <f>SUM(AF66:AF75)</f>
        <v>0</v>
      </c>
      <c r="AG76" s="197">
        <f>SUM(AG66:AG75)</f>
        <v>437170</v>
      </c>
      <c r="AH76" s="198"/>
      <c r="AI76" s="197">
        <f>SUM(AI66:AI75)</f>
        <v>598290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2290000</v>
      </c>
      <c r="J86" s="264"/>
      <c r="K86" s="240"/>
      <c r="L86" s="249">
        <f>SUM(L51:L85)</f>
        <v>2290000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90" priority="10"/>
  </conditionalFormatting>
  <conditionalFormatting sqref="AE77:AF77">
    <cfRule type="cellIs" dxfId="89" priority="7" operator="lessThan">
      <formula>0</formula>
    </cfRule>
  </conditionalFormatting>
  <conditionalFormatting sqref="AG8:AG35 AG39:AG62 AG66:AG75">
    <cfRule type="cellIs" dxfId="88" priority="8" operator="lessThan">
      <formula>0</formula>
    </cfRule>
  </conditionalFormatting>
  <conditionalFormatting sqref="AH8:AH35">
    <cfRule type="cellIs" dxfId="87" priority="17" operator="equal">
      <formula>0</formula>
    </cfRule>
    <cfRule type="cellIs" dxfId="86" priority="18" operator="greaterThan">
      <formula>0.35</formula>
    </cfRule>
    <cfRule type="cellIs" dxfId="85" priority="19" operator="lessThan">
      <formula>0.25</formula>
    </cfRule>
  </conditionalFormatting>
  <conditionalFormatting sqref="AH39:AH62">
    <cfRule type="cellIs" dxfId="84" priority="14" operator="equal">
      <formula>0</formula>
    </cfRule>
    <cfRule type="cellIs" dxfId="83" priority="15" operator="greaterThan">
      <formula>0.35</formula>
    </cfRule>
    <cfRule type="cellIs" dxfId="82" priority="16" operator="lessThan">
      <formula>0.25</formula>
    </cfRule>
  </conditionalFormatting>
  <conditionalFormatting sqref="AH66:AH75">
    <cfRule type="cellIs" dxfId="81" priority="11" operator="equal">
      <formula>0</formula>
    </cfRule>
    <cfRule type="cellIs" dxfId="80" priority="12" operator="greaterThan">
      <formula>0.35</formula>
    </cfRule>
    <cfRule type="cellIs" dxfId="79" priority="13" operator="lessThan">
      <formula>0.25</formula>
    </cfRule>
  </conditionalFormatting>
  <conditionalFormatting sqref="AH4:AI5">
    <cfRule type="cellIs" dxfId="78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964BC6F7-86FF-4F5D-921F-79E688F03821}">
          <x14:formula1>
            <xm:f>근무표!$AK$5:$AK$20</xm:f>
          </x14:formula1>
          <xm:sqref>B41:C46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7E51-DED4-4711-9FBA-CE124A481E56}">
  <sheetPr>
    <pageSetUpPr fitToPage="1"/>
  </sheetPr>
  <dimension ref="A1:AV116"/>
  <sheetViews>
    <sheetView showGridLines="0" tabSelected="1" zoomScaleNormal="100" workbookViewId="0">
      <pane xSplit="3" topLeftCell="D1" activePane="topRight" state="frozen"/>
      <selection pane="topRight" activeCell="O13" sqref="O13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344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3514811</v>
      </c>
      <c r="AF4" s="340"/>
      <c r="AG4" s="134" t="s">
        <v>43</v>
      </c>
      <c r="AH4" s="341">
        <f>C5-AE4-(SUM(R34:S38))</f>
        <v>16189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3491000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0.2883913245975388</v>
      </c>
      <c r="AF5" s="335"/>
      <c r="AG5" s="141" t="s">
        <v>43</v>
      </c>
      <c r="AH5" s="336">
        <f>IFERROR(C17-AE5-((SUM(R34:S38))/C5),0)</f>
        <v>6.6043786393560882E-3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 t="s">
        <v>60</v>
      </c>
      <c r="G6" s="6" t="s">
        <v>61</v>
      </c>
      <c r="H6" s="7">
        <v>194000</v>
      </c>
      <c r="I6" s="6">
        <v>0.93</v>
      </c>
      <c r="J6" s="2">
        <f t="shared" ref="J6:J33" si="0">H6*I6</f>
        <v>180420</v>
      </c>
      <c r="K6" s="108">
        <v>255000</v>
      </c>
      <c r="L6" s="215">
        <f>IF(H6="","",H6/0.7)</f>
        <v>277142.85714285716</v>
      </c>
      <c r="M6" s="4"/>
      <c r="N6" s="146">
        <v>1</v>
      </c>
      <c r="O6" s="8" t="s">
        <v>62</v>
      </c>
      <c r="P6" s="9" t="s">
        <v>318</v>
      </c>
      <c r="Q6" s="10">
        <v>210000</v>
      </c>
      <c r="R6" s="9">
        <v>1.18</v>
      </c>
      <c r="S6" s="214">
        <f>Q6*R6</f>
        <v>247800</v>
      </c>
      <c r="T6" s="116">
        <v>290000</v>
      </c>
      <c r="U6" s="215">
        <f>IF(Q6="","",Q6/0.7)</f>
        <v>300000</v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2921000</v>
      </c>
      <c r="D7" s="4"/>
      <c r="E7" s="150">
        <v>2</v>
      </c>
      <c r="F7" s="11" t="s">
        <v>60</v>
      </c>
      <c r="G7" s="12" t="s">
        <v>106</v>
      </c>
      <c r="H7" s="13">
        <v>200000</v>
      </c>
      <c r="I7" s="12">
        <v>1.64</v>
      </c>
      <c r="J7" s="3">
        <f t="shared" si="0"/>
        <v>328000</v>
      </c>
      <c r="K7" s="109">
        <v>280000</v>
      </c>
      <c r="L7" s="215">
        <f>IF(H7="","",H7/0.7)</f>
        <v>285714.28571428574</v>
      </c>
      <c r="M7" s="4"/>
      <c r="N7" s="150">
        <v>2</v>
      </c>
      <c r="O7" s="15" t="s">
        <v>62</v>
      </c>
      <c r="P7" s="16" t="s">
        <v>252</v>
      </c>
      <c r="Q7" s="17">
        <v>155000</v>
      </c>
      <c r="R7" s="16">
        <v>1.22</v>
      </c>
      <c r="S7" s="219">
        <f>Q7*R7</f>
        <v>189100</v>
      </c>
      <c r="T7" s="113">
        <v>212000</v>
      </c>
      <c r="U7" s="215">
        <f>IF(Q7="","",Q7/0.7)</f>
        <v>221428.57142857145</v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 t="s">
        <v>65</v>
      </c>
      <c r="G8" s="12" t="s">
        <v>66</v>
      </c>
      <c r="H8" s="13">
        <v>30000</v>
      </c>
      <c r="I8" s="12">
        <v>1</v>
      </c>
      <c r="J8" s="3">
        <f t="shared" si="0"/>
        <v>30000</v>
      </c>
      <c r="K8" s="109">
        <v>40000</v>
      </c>
      <c r="L8" s="215">
        <f>IF(H8="","",H8/0.7)</f>
        <v>42857.142857142862</v>
      </c>
      <c r="M8" s="4"/>
      <c r="N8" s="150">
        <v>3</v>
      </c>
      <c r="O8" s="15" t="s">
        <v>62</v>
      </c>
      <c r="P8" s="16" t="s">
        <v>126</v>
      </c>
      <c r="Q8" s="17">
        <v>180000</v>
      </c>
      <c r="R8" s="16">
        <v>0.9</v>
      </c>
      <c r="S8" s="219">
        <f>Q8*R8</f>
        <v>162000</v>
      </c>
      <c r="T8" s="114">
        <v>250000</v>
      </c>
      <c r="U8" s="215">
        <f>IF(Q8="","",Q8/0.7)</f>
        <v>257142.85714285716</v>
      </c>
      <c r="V8" s="127"/>
      <c r="W8" s="151"/>
      <c r="X8" s="152">
        <v>1</v>
      </c>
      <c r="Y8" s="152" t="str">
        <f t="shared" ref="Y8:Y35" si="4">F6&amp;G6</f>
        <v>냉)포크오징어M2</v>
      </c>
      <c r="Z8" s="155">
        <f t="shared" ref="Z8:Z35" si="5">J6</f>
        <v>180420</v>
      </c>
      <c r="AA8" s="152"/>
      <c r="AB8" s="153"/>
      <c r="AC8" s="156">
        <v>1</v>
      </c>
      <c r="AD8" s="157" t="str">
        <f t="shared" ref="AD8:AD35" si="6">F6&amp;G6</f>
        <v>냉)포크오징어M2</v>
      </c>
      <c r="AE8" s="158">
        <f>IFERROR(VLOOKUP(AD8,'25'!$Y$8:$Z$69,2,0),0)</f>
        <v>230860</v>
      </c>
      <c r="AF8" s="158">
        <f>IFERROR(VLOOKUP(AD8,$K$51:$L$85,2,0),0)</f>
        <v>0</v>
      </c>
      <c r="AG8" s="159">
        <f>AE8+AF8-J6</f>
        <v>50440</v>
      </c>
      <c r="AH8" s="160">
        <f t="shared" ref="AH8:AH35" si="7">IFERROR((K6-H6)/K6,0)</f>
        <v>0.23921568627450981</v>
      </c>
      <c r="AI8" s="158">
        <f>IFERROR(AG8/(1-AH8),0)</f>
        <v>66300</v>
      </c>
      <c r="AJ8" s="161">
        <f>IFERROR(AG8/H6,0)</f>
        <v>0.26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'25'!C11</f>
        <v>4385860</v>
      </c>
      <c r="D9" s="4"/>
      <c r="E9" s="150">
        <v>4</v>
      </c>
      <c r="F9" s="11" t="s">
        <v>73</v>
      </c>
      <c r="G9" s="12" t="s">
        <v>74</v>
      </c>
      <c r="H9" s="13">
        <v>48000</v>
      </c>
      <c r="I9" s="12">
        <v>2.66</v>
      </c>
      <c r="J9" s="3">
        <f t="shared" si="0"/>
        <v>127680</v>
      </c>
      <c r="K9" s="109">
        <v>70000</v>
      </c>
      <c r="L9" s="215">
        <f>IF(H9="","",H9/0.7)</f>
        <v>68571.42857142858</v>
      </c>
      <c r="M9" s="4"/>
      <c r="N9" s="150">
        <v>4</v>
      </c>
      <c r="O9" s="15" t="s">
        <v>110</v>
      </c>
      <c r="P9" s="16" t="s">
        <v>339</v>
      </c>
      <c r="Q9" s="17">
        <v>70000</v>
      </c>
      <c r="R9" s="16">
        <v>3.1</v>
      </c>
      <c r="S9" s="219">
        <f>Q9*R9</f>
        <v>217000</v>
      </c>
      <c r="T9" s="115">
        <v>100000</v>
      </c>
      <c r="U9" s="215">
        <f>IF(Q9="","",Q9/0.7)</f>
        <v>100000</v>
      </c>
      <c r="V9" s="127"/>
      <c r="W9" s="151"/>
      <c r="X9" s="152">
        <v>2</v>
      </c>
      <c r="Y9" s="152" t="str">
        <f t="shared" si="4"/>
        <v>냉)포크오징어M</v>
      </c>
      <c r="Z9" s="155">
        <f t="shared" si="5"/>
        <v>328000</v>
      </c>
      <c r="AA9" s="152"/>
      <c r="AB9" s="153"/>
      <c r="AC9" s="150">
        <v>2</v>
      </c>
      <c r="AD9" s="157" t="str">
        <f t="shared" si="6"/>
        <v>냉)포크오징어M</v>
      </c>
      <c r="AE9" s="158">
        <f>IFERROR(VLOOKUP(AD9,'25'!$Y$8:$Z$69,2,0),0)</f>
        <v>376000</v>
      </c>
      <c r="AF9" s="158">
        <f>IFERROR(VLOOKUP(AD9,$K$51:$L$85,2,0),0)</f>
        <v>0</v>
      </c>
      <c r="AG9" s="159">
        <f>AE9+AF9-J7</f>
        <v>48000</v>
      </c>
      <c r="AH9" s="160">
        <f t="shared" si="7"/>
        <v>0.2857142857142857</v>
      </c>
      <c r="AI9" s="158">
        <f t="shared" ref="AI9:AI35" si="8">IFERROR(AG9/(1-AH9),0)</f>
        <v>67200</v>
      </c>
      <c r="AJ9" s="161">
        <f>IFERROR(AG9/H7,0)</f>
        <v>0.24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 t="s">
        <v>81</v>
      </c>
      <c r="G10" s="12" t="s">
        <v>82</v>
      </c>
      <c r="H10" s="13">
        <v>135000</v>
      </c>
      <c r="I10" s="12">
        <v>3.27</v>
      </c>
      <c r="J10" s="3">
        <f t="shared" si="0"/>
        <v>441450</v>
      </c>
      <c r="K10" s="109">
        <v>187000</v>
      </c>
      <c r="L10" s="215">
        <f>IF(H10="","",H10/0.7)</f>
        <v>192857.14285714287</v>
      </c>
      <c r="M10" s="4"/>
      <c r="N10" s="150">
        <v>5</v>
      </c>
      <c r="O10" s="15" t="s">
        <v>180</v>
      </c>
      <c r="P10" s="16"/>
      <c r="Q10" s="17">
        <v>42000</v>
      </c>
      <c r="R10" s="16">
        <v>0.85</v>
      </c>
      <c r="S10" s="220">
        <f>Q10*R10</f>
        <v>35700</v>
      </c>
      <c r="T10" s="117">
        <v>60000</v>
      </c>
      <c r="U10" s="215">
        <f>IF(Q10="","",Q10/0.7)</f>
        <v>60000.000000000007</v>
      </c>
      <c r="V10" s="127"/>
      <c r="W10" s="151"/>
      <c r="X10" s="152">
        <v>3</v>
      </c>
      <c r="Y10" s="152" t="str">
        <f t="shared" si="4"/>
        <v>냉)꽃게숫200-300</v>
      </c>
      <c r="Z10" s="155">
        <f t="shared" si="5"/>
        <v>30000</v>
      </c>
      <c r="AA10" s="152"/>
      <c r="AB10" s="153"/>
      <c r="AC10" s="150">
        <v>3</v>
      </c>
      <c r="AD10" s="157" t="str">
        <f t="shared" si="6"/>
        <v>냉)꽃게숫200-300</v>
      </c>
      <c r="AE10" s="158">
        <f>IFERROR(VLOOKUP(AD10,'25'!$Y$8:$Z$69,2,0),0)</f>
        <v>30000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0.25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4805690</v>
      </c>
      <c r="D11" s="4"/>
      <c r="E11" s="150">
        <v>6</v>
      </c>
      <c r="F11" s="11" t="s">
        <v>96</v>
      </c>
      <c r="G11" s="12" t="s">
        <v>97</v>
      </c>
      <c r="H11" s="13">
        <v>35000</v>
      </c>
      <c r="I11" s="12">
        <v>2.68</v>
      </c>
      <c r="J11" s="3">
        <f t="shared" si="0"/>
        <v>93800</v>
      </c>
      <c r="K11" s="109">
        <v>49000</v>
      </c>
      <c r="L11" s="215">
        <f>IF(H11="","",H11/0.7)</f>
        <v>50000</v>
      </c>
      <c r="M11" s="4"/>
      <c r="N11" s="150">
        <v>6</v>
      </c>
      <c r="O11" s="15" t="s">
        <v>104</v>
      </c>
      <c r="P11" s="16" t="s">
        <v>345</v>
      </c>
      <c r="Q11" s="17">
        <v>35000</v>
      </c>
      <c r="R11" s="16">
        <v>2.5</v>
      </c>
      <c r="S11" s="220">
        <f>Q11*R11</f>
        <v>87500</v>
      </c>
      <c r="T11" s="109">
        <v>50000</v>
      </c>
      <c r="U11" s="215">
        <f>IF(Q11="","",Q11/0.7)</f>
        <v>50000</v>
      </c>
      <c r="V11" s="127"/>
      <c r="W11" s="151"/>
      <c r="X11" s="152">
        <v>4</v>
      </c>
      <c r="Y11" s="152" t="str">
        <f t="shared" si="4"/>
        <v>냉)낙지150-200</v>
      </c>
      <c r="Z11" s="155">
        <f t="shared" si="5"/>
        <v>127680</v>
      </c>
      <c r="AA11" s="152"/>
      <c r="AB11" s="153"/>
      <c r="AC11" s="150">
        <v>4</v>
      </c>
      <c r="AD11" s="157" t="str">
        <f t="shared" si="6"/>
        <v>냉)낙지150-200</v>
      </c>
      <c r="AE11" s="158">
        <f>IFERROR(VLOOKUP(AD11,'25'!$Y$8:$Z$69,2,0),0)</f>
        <v>135840</v>
      </c>
      <c r="AF11" s="158">
        <f>IFERROR(VLOOKUP(AD11,$K$51:$L$85,2,0),0)</f>
        <v>0</v>
      </c>
      <c r="AG11" s="159">
        <f>AE11+AF11-J9</f>
        <v>8160</v>
      </c>
      <c r="AH11" s="160">
        <f t="shared" si="7"/>
        <v>0.31428571428571428</v>
      </c>
      <c r="AI11" s="158">
        <f t="shared" si="8"/>
        <v>11900</v>
      </c>
      <c r="AJ11" s="161">
        <f>IFERROR(AG11/H9,0)</f>
        <v>0.17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 t="s">
        <v>100</v>
      </c>
      <c r="G12" s="12" t="s">
        <v>101</v>
      </c>
      <c r="H12" s="13">
        <v>184000</v>
      </c>
      <c r="I12" s="12">
        <v>4.7699999999999996</v>
      </c>
      <c r="J12" s="3">
        <f t="shared" si="0"/>
        <v>877679.99999999988</v>
      </c>
      <c r="K12" s="109">
        <v>253000</v>
      </c>
      <c r="L12" s="215">
        <f>IF(H12="","",H12/0.7)</f>
        <v>262857.1428571429</v>
      </c>
      <c r="M12" s="4"/>
      <c r="N12" s="150">
        <v>7</v>
      </c>
      <c r="O12" s="15" t="s">
        <v>90</v>
      </c>
      <c r="P12" s="16" t="s">
        <v>159</v>
      </c>
      <c r="Q12" s="17">
        <v>9500</v>
      </c>
      <c r="R12" s="12">
        <v>20</v>
      </c>
      <c r="S12" s="220">
        <f>Q12*R12</f>
        <v>190000</v>
      </c>
      <c r="T12" s="109">
        <v>14000</v>
      </c>
      <c r="U12" s="215">
        <f>IF(Q12="","",Q12/0.7)</f>
        <v>13571.428571428572</v>
      </c>
      <c r="V12" s="127"/>
      <c r="W12" s="151"/>
      <c r="X12" s="152">
        <v>5</v>
      </c>
      <c r="Y12" s="152" t="str">
        <f t="shared" si="4"/>
        <v>냉)선동제주갈치31-33</v>
      </c>
      <c r="Z12" s="155">
        <f t="shared" si="5"/>
        <v>441450</v>
      </c>
      <c r="AA12" s="152"/>
      <c r="AB12" s="153"/>
      <c r="AC12" s="150">
        <v>5</v>
      </c>
      <c r="AD12" s="157" t="str">
        <f t="shared" si="6"/>
        <v>냉)선동제주갈치31-33</v>
      </c>
      <c r="AE12" s="158">
        <f>IFERROR(VLOOKUP(AD12,'25'!$Y$8:$Z$69,2,0),0)</f>
        <v>540000</v>
      </c>
      <c r="AF12" s="158">
        <f>IFERROR(VLOOKUP(AD12,$K$51:$L$85,2,0),0)</f>
        <v>0</v>
      </c>
      <c r="AG12" s="159">
        <f>AE12+AF12-J10</f>
        <v>98550</v>
      </c>
      <c r="AH12" s="160">
        <f t="shared" si="7"/>
        <v>0.27807486631016043</v>
      </c>
      <c r="AI12" s="158">
        <f t="shared" si="8"/>
        <v>136510</v>
      </c>
      <c r="AJ12" s="161">
        <f>IFERROR(AG12/H10,0)</f>
        <v>0.73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2501170</v>
      </c>
      <c r="D13" s="4"/>
      <c r="E13" s="150">
        <v>8</v>
      </c>
      <c r="F13" s="11" t="s">
        <v>103</v>
      </c>
      <c r="G13" s="12"/>
      <c r="H13" s="13">
        <v>46000</v>
      </c>
      <c r="I13" s="12">
        <v>2.1</v>
      </c>
      <c r="J13" s="3">
        <f t="shared" si="0"/>
        <v>96600</v>
      </c>
      <c r="K13" s="109">
        <v>65000</v>
      </c>
      <c r="L13" s="215">
        <f>IF(H13="","",H13/0.7)</f>
        <v>65714.285714285725</v>
      </c>
      <c r="M13" s="4"/>
      <c r="N13" s="150">
        <v>8</v>
      </c>
      <c r="O13" s="15"/>
      <c r="P13" s="16"/>
      <c r="Q13" s="17"/>
      <c r="R13" s="16"/>
      <c r="S13" s="220">
        <f>Q13*R13</f>
        <v>0</v>
      </c>
      <c r="T13" s="109"/>
      <c r="U13" s="215" t="str">
        <f>IF(Q13="","",Q13/0.7)</f>
        <v/>
      </c>
      <c r="V13" s="127"/>
      <c r="W13" s="151"/>
      <c r="X13" s="152">
        <v>6</v>
      </c>
      <c r="Y13" s="152" t="str">
        <f t="shared" si="4"/>
        <v>냉)부세150-200A</v>
      </c>
      <c r="Z13" s="155">
        <f t="shared" si="5"/>
        <v>93800</v>
      </c>
      <c r="AA13" s="152"/>
      <c r="AB13" s="153"/>
      <c r="AC13" s="150">
        <v>6</v>
      </c>
      <c r="AD13" s="157" t="str">
        <f t="shared" si="6"/>
        <v>냉)부세150-200A</v>
      </c>
      <c r="AE13" s="158">
        <f>IFERROR(VLOOKUP(AD13,'25'!$Y$8:$Z$69,2,0),0)</f>
        <v>93800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0.2857142857142857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 t="s">
        <v>108</v>
      </c>
      <c r="G14" s="12" t="s">
        <v>109</v>
      </c>
      <c r="H14" s="13">
        <v>33000</v>
      </c>
      <c r="I14" s="12">
        <v>1</v>
      </c>
      <c r="J14" s="3">
        <f t="shared" si="0"/>
        <v>33000</v>
      </c>
      <c r="K14" s="109">
        <v>45000</v>
      </c>
      <c r="L14" s="215">
        <f>IF(H14="","",H14/0.7)</f>
        <v>47142.857142857145</v>
      </c>
      <c r="M14" s="4"/>
      <c r="N14" s="150">
        <v>9</v>
      </c>
      <c r="O14" s="15"/>
      <c r="P14" s="16"/>
      <c r="Q14" s="17"/>
      <c r="R14" s="12"/>
      <c r="S14" s="220">
        <f>Q14*R14</f>
        <v>0</v>
      </c>
      <c r="T14" s="109"/>
      <c r="U14" s="215" t="str">
        <f>IF(Q14="","",Q14/0.7)</f>
        <v/>
      </c>
      <c r="V14" s="127"/>
      <c r="W14" s="151"/>
      <c r="X14" s="152">
        <v>7</v>
      </c>
      <c r="Y14" s="152" t="str">
        <f t="shared" si="4"/>
        <v>냉)흰다리새우20-30</v>
      </c>
      <c r="Z14" s="155">
        <f t="shared" si="5"/>
        <v>877679.99999999988</v>
      </c>
      <c r="AA14" s="152"/>
      <c r="AB14" s="153"/>
      <c r="AC14" s="150">
        <v>7</v>
      </c>
      <c r="AD14" s="157" t="str">
        <f t="shared" si="6"/>
        <v>냉)흰다리새우20-30</v>
      </c>
      <c r="AE14" s="158">
        <f>IFERROR(VLOOKUP(AD14,'25'!$Y$8:$Z$69,2,0),0)</f>
        <v>485760</v>
      </c>
      <c r="AF14" s="158">
        <f>IFERROR(VLOOKUP(AD14,$K$51:$L$85,2,0),0)</f>
        <v>552000</v>
      </c>
      <c r="AG14" s="159">
        <f>AE14+AF14-J12</f>
        <v>160080.00000000012</v>
      </c>
      <c r="AH14" s="160">
        <f t="shared" si="7"/>
        <v>0.27272727272727271</v>
      </c>
      <c r="AI14" s="158">
        <f t="shared" si="8"/>
        <v>220110.00000000015</v>
      </c>
      <c r="AJ14" s="161">
        <f>IFERROR(AG14/H12,0)</f>
        <v>0.87000000000000066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989830</v>
      </c>
      <c r="D15" s="4"/>
      <c r="E15" s="150">
        <v>10</v>
      </c>
      <c r="F15" s="11" t="s">
        <v>115</v>
      </c>
      <c r="G15" s="106" t="s">
        <v>116</v>
      </c>
      <c r="H15" s="13">
        <v>86000</v>
      </c>
      <c r="I15" s="12">
        <v>2</v>
      </c>
      <c r="J15" s="3">
        <f t="shared" si="0"/>
        <v>172000</v>
      </c>
      <c r="K15" s="109">
        <v>120000</v>
      </c>
      <c r="L15" s="215">
        <f>IF(H15="","",H15/0.7)</f>
        <v>122857.14285714287</v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>냉)꽁치</v>
      </c>
      <c r="Z15" s="155">
        <f t="shared" si="5"/>
        <v>96600</v>
      </c>
      <c r="AA15" s="152"/>
      <c r="AB15" s="153"/>
      <c r="AC15" s="150">
        <v>8</v>
      </c>
      <c r="AD15" s="157" t="str">
        <f t="shared" si="6"/>
        <v>냉)꽁치</v>
      </c>
      <c r="AE15" s="158">
        <f>IFERROR(VLOOKUP(AD15,'25'!$Y$8:$Z$69,2,0),0)</f>
        <v>138000</v>
      </c>
      <c r="AF15" s="158">
        <f>IFERROR(VLOOKUP(AD15,$K$51:$L$85,2,0),0)</f>
        <v>0</v>
      </c>
      <c r="AG15" s="159">
        <f>AE15+AF15-J13</f>
        <v>41400</v>
      </c>
      <c r="AH15" s="160">
        <f t="shared" si="7"/>
        <v>0.29230769230769232</v>
      </c>
      <c r="AI15" s="158">
        <f t="shared" si="8"/>
        <v>58500.000000000007</v>
      </c>
      <c r="AJ15" s="161">
        <f>IFERROR(AG15/H13,0)</f>
        <v>0.9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 t="s">
        <v>77</v>
      </c>
      <c r="G16" s="12" t="s">
        <v>231</v>
      </c>
      <c r="H16" s="13">
        <v>29500</v>
      </c>
      <c r="I16" s="12">
        <v>0.6</v>
      </c>
      <c r="J16" s="3">
        <f t="shared" si="0"/>
        <v>17700</v>
      </c>
      <c r="K16" s="109">
        <v>42000</v>
      </c>
      <c r="L16" s="215">
        <f>IF(H16="","",H16/0.7)</f>
        <v>42142.857142857145</v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>냉)갈치200-300</v>
      </c>
      <c r="Z16" s="155">
        <f t="shared" si="5"/>
        <v>33000</v>
      </c>
      <c r="AA16" s="152"/>
      <c r="AB16" s="153"/>
      <c r="AC16" s="150">
        <v>9</v>
      </c>
      <c r="AD16" s="157" t="str">
        <f t="shared" si="6"/>
        <v>냉)갈치200-300</v>
      </c>
      <c r="AE16" s="158">
        <f>IFERROR(VLOOKUP(AD16,'25'!$Y$8:$Z$69,2,0),0)</f>
        <v>33000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0.26666666666666666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0.2835376682898883</v>
      </c>
      <c r="D17" s="4"/>
      <c r="E17" s="150">
        <v>12</v>
      </c>
      <c r="F17" s="11" t="s">
        <v>85</v>
      </c>
      <c r="G17" s="12" t="s">
        <v>201</v>
      </c>
      <c r="H17" s="13">
        <v>68000</v>
      </c>
      <c r="I17" s="12">
        <v>1.87</v>
      </c>
      <c r="J17" s="3">
        <f t="shared" si="0"/>
        <v>127160</v>
      </c>
      <c r="K17" s="109">
        <v>95000</v>
      </c>
      <c r="L17" s="215">
        <f>IF(H17="","",H17/0.7)</f>
        <v>97142.857142857145</v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>냉)임연수2L</v>
      </c>
      <c r="Z17" s="155">
        <f t="shared" si="5"/>
        <v>172000</v>
      </c>
      <c r="AA17" s="152"/>
      <c r="AB17" s="153"/>
      <c r="AC17" s="150">
        <v>10</v>
      </c>
      <c r="AD17" s="157" t="str">
        <f t="shared" si="6"/>
        <v>냉)임연수2L</v>
      </c>
      <c r="AE17" s="158">
        <f>IFERROR(VLOOKUP(AD17,'25'!$Y$8:$Z$69,2,0),0)</f>
        <v>81700</v>
      </c>
      <c r="AF17" s="158">
        <f>IFERROR(VLOOKUP(AD17,$K$51:$L$85,2,0),0)</f>
        <v>172000</v>
      </c>
      <c r="AG17" s="159">
        <f>AE17+AF17-J15</f>
        <v>81700</v>
      </c>
      <c r="AH17" s="160">
        <f t="shared" si="7"/>
        <v>0.28333333333333333</v>
      </c>
      <c r="AI17" s="158">
        <f t="shared" si="8"/>
        <v>114000</v>
      </c>
      <c r="AJ17" s="161">
        <f>IFERROR(AG17/H15,0)</f>
        <v>0.95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 t="s">
        <v>88</v>
      </c>
      <c r="G18" s="12" t="s">
        <v>89</v>
      </c>
      <c r="H18" s="13">
        <v>30500</v>
      </c>
      <c r="I18" s="12">
        <v>13.92</v>
      </c>
      <c r="J18" s="3">
        <f t="shared" si="0"/>
        <v>424560</v>
      </c>
      <c r="K18" s="109">
        <v>43000</v>
      </c>
      <c r="L18" s="215">
        <f>IF(H18="","",H18/0.7)</f>
        <v>43571.428571428572</v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>냉)동태포15팩A</v>
      </c>
      <c r="Z18" s="155">
        <f t="shared" si="5"/>
        <v>17700</v>
      </c>
      <c r="AA18" s="152"/>
      <c r="AB18" s="153"/>
      <c r="AC18" s="150">
        <v>11</v>
      </c>
      <c r="AD18" s="157" t="str">
        <f t="shared" si="6"/>
        <v>냉)동태포15팩A</v>
      </c>
      <c r="AE18" s="158">
        <f>IFERROR(VLOOKUP(AD18,'25'!$Y$8:$Z$69,2,0),0)</f>
        <v>17700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0.29761904761904762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919830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>냉)자반고등어8손</v>
      </c>
      <c r="Z19" s="155">
        <f t="shared" si="5"/>
        <v>127160</v>
      </c>
      <c r="AA19" s="152"/>
      <c r="AB19" s="153"/>
      <c r="AC19" s="150">
        <v>12</v>
      </c>
      <c r="AD19" s="157" t="str">
        <f t="shared" si="6"/>
        <v>냉)자반고등어8손</v>
      </c>
      <c r="AE19" s="158">
        <f>IFERROR(VLOOKUP(AD19,'25'!$Y$8:$Z$69,2,0),0)</f>
        <v>229160</v>
      </c>
      <c r="AF19" s="158">
        <f>IFERROR(VLOOKUP(AD19,$K$51:$L$85,2,0),0)</f>
        <v>0</v>
      </c>
      <c r="AG19" s="159">
        <f>AE19+AF19-J17</f>
        <v>102000</v>
      </c>
      <c r="AH19" s="160">
        <f t="shared" si="7"/>
        <v>0.28421052631578947</v>
      </c>
      <c r="AI19" s="158">
        <f t="shared" si="8"/>
        <v>142500</v>
      </c>
      <c r="AJ19" s="161">
        <f>IFERROR(AG19/H17,0)</f>
        <v>1.5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>냉)참조기40-42</v>
      </c>
      <c r="Z20" s="155">
        <f t="shared" si="5"/>
        <v>424560</v>
      </c>
      <c r="AA20" s="152"/>
      <c r="AB20" s="153"/>
      <c r="AC20" s="150">
        <v>13</v>
      </c>
      <c r="AD20" s="157" t="str">
        <f t="shared" si="6"/>
        <v>냉)참조기40-42</v>
      </c>
      <c r="AE20" s="158">
        <f>IFERROR(VLOOKUP(AD20,'25'!$Y$8:$Z$69,2,0),0)</f>
        <v>0</v>
      </c>
      <c r="AF20" s="158">
        <f>IFERROR(VLOOKUP(AD20,$K$51:$L$85,2,0),0)</f>
        <v>610000</v>
      </c>
      <c r="AG20" s="159">
        <f>AE20+AF20-J18</f>
        <v>185440</v>
      </c>
      <c r="AH20" s="160">
        <f t="shared" si="7"/>
        <v>0.29069767441860467</v>
      </c>
      <c r="AI20" s="158">
        <f t="shared" si="8"/>
        <v>261440.00000000003</v>
      </c>
      <c r="AJ20" s="161">
        <f>IFERROR(AG20/H18,0)</f>
        <v>6.08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IFERROR(VLOOKUP(AD21,'25'!$Y$8:$Z$69,2,0),0)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>
        <v>1270000</v>
      </c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IFERROR(VLOOKUP(AD22,'25'!$Y$8:$Z$69,2,0),0)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>
        <v>2151000</v>
      </c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IFERROR(VLOOKUP(AD23,'25'!$Y$8:$Z$69,2,0),0)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IFERROR(VLOOKUP(AD24,'25'!$Y$8:$Z$69,2,0),0)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IFERROR(VLOOKUP(AD25,'25'!$Y$8:$Z$69,2,0),0)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IFERROR(VLOOKUP(AD26,'25'!$Y$8:$Z$69,2,0),0)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 t="s">
        <v>125</v>
      </c>
      <c r="P27" s="16" t="s">
        <v>318</v>
      </c>
      <c r="Q27" s="17">
        <v>210000</v>
      </c>
      <c r="R27" s="12">
        <v>0.4</v>
      </c>
      <c r="S27" s="220">
        <f>Q27*R27</f>
        <v>84000</v>
      </c>
      <c r="T27" s="109"/>
      <c r="U27" s="215">
        <f>IF(Q27="","",Q27/0.7)</f>
        <v>300000</v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IFERROR(VLOOKUP(AD27,'25'!$Y$8:$Z$69,2,0),0)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 t="s">
        <v>160</v>
      </c>
      <c r="C28" s="23">
        <v>30000</v>
      </c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 t="s">
        <v>65</v>
      </c>
      <c r="P28" s="16" t="s">
        <v>123</v>
      </c>
      <c r="Q28" s="17">
        <v>13800</v>
      </c>
      <c r="R28" s="12">
        <v>28.3</v>
      </c>
      <c r="S28" s="220">
        <f>Q28*R28</f>
        <v>390540</v>
      </c>
      <c r="T28" s="109">
        <v>15000</v>
      </c>
      <c r="U28" s="215">
        <f>IF(Q28="","",Q28/0.7)</f>
        <v>19714.285714285714</v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IFERROR(VLOOKUP(AD28,'25'!$Y$8:$Z$69,2,0),0)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 t="s">
        <v>183</v>
      </c>
      <c r="C29" s="23">
        <v>40000</v>
      </c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 t="s">
        <v>125</v>
      </c>
      <c r="P29" s="16" t="s">
        <v>126</v>
      </c>
      <c r="Q29" s="17">
        <v>180000</v>
      </c>
      <c r="R29" s="24">
        <v>1.4</v>
      </c>
      <c r="S29" s="220">
        <f>Q29*R29</f>
        <v>251999.99999999997</v>
      </c>
      <c r="T29" s="110"/>
      <c r="U29" s="218">
        <f>IF(Q29="","",Q29/0.7)</f>
        <v>257142.85714285716</v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IFERROR(VLOOKUP(AD29,'25'!$Y$8:$Z$69,2,0),0)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1855640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IFERROR(VLOOKUP(AD30,'25'!$Y$8:$Z$69,2,0),0)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IFERROR(VLOOKUP(AD31,'25'!$Y$8:$Z$69,2,0),0)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IFERROR(VLOOKUP(AD32,'25'!$Y$8:$Z$69,2,0),0)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IFERROR(VLOOKUP(AD33,'25'!$Y$8:$Z$69,2,0),0)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2950050</v>
      </c>
      <c r="K34" s="321"/>
      <c r="L34" s="4"/>
      <c r="M34" s="4"/>
      <c r="N34" s="175">
        <v>1</v>
      </c>
      <c r="O34" s="9" t="s">
        <v>90</v>
      </c>
      <c r="P34" s="9" t="s">
        <v>159</v>
      </c>
      <c r="Q34" s="9" t="s">
        <v>162</v>
      </c>
      <c r="R34" s="324">
        <v>-40000</v>
      </c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IFERROR(VLOOKUP(AD34,'25'!$Y$8:$Z$69,2,0),0)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IFERROR(VLOOKUP(AD35,'25'!$Y$8:$Z$69,2,0),0)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70000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>전복9미</v>
      </c>
      <c r="Z36" s="155">
        <f>S6</f>
        <v>247800</v>
      </c>
      <c r="AA36" s="152"/>
      <c r="AB36" s="153"/>
      <c r="AC36" s="308" t="s">
        <v>33</v>
      </c>
      <c r="AD36" s="309"/>
      <c r="AE36" s="179">
        <f>SUM(AE8:AE35)</f>
        <v>2391820</v>
      </c>
      <c r="AF36" s="179">
        <f>SUM(AF8:AF35)</f>
        <v>1334000</v>
      </c>
      <c r="AG36" s="179">
        <f>SUM(AG8:AG35)</f>
        <v>775770.00000000012</v>
      </c>
      <c r="AH36" s="180"/>
      <c r="AI36" s="179">
        <f>SUM(AI8:AI35)</f>
        <v>1078460.0000000002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 t="s">
        <v>218</v>
      </c>
      <c r="G37" s="75" t="s">
        <v>219</v>
      </c>
      <c r="H37" s="76">
        <v>10000</v>
      </c>
      <c r="I37" s="296">
        <v>1</v>
      </c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>전복18미</v>
      </c>
      <c r="Z37" s="155">
        <f t="shared" ref="Z37:Z59" si="11">S7</f>
        <v>189100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 t="s">
        <v>62</v>
      </c>
      <c r="G38" s="12" t="s">
        <v>317</v>
      </c>
      <c r="H38" s="13">
        <v>170000</v>
      </c>
      <c r="I38" s="270">
        <v>240000</v>
      </c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>전복15미</v>
      </c>
      <c r="Z38" s="155">
        <f t="shared" si="11"/>
        <v>162000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2</v>
      </c>
      <c r="D39" s="4"/>
      <c r="E39" s="150">
        <v>3</v>
      </c>
      <c r="F39" s="12" t="s">
        <v>102</v>
      </c>
      <c r="G39" s="12" t="s">
        <v>335</v>
      </c>
      <c r="H39" s="13">
        <v>55000</v>
      </c>
      <c r="I39" s="270">
        <v>76000</v>
      </c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>참소라중A</v>
      </c>
      <c r="Z39" s="155">
        <f t="shared" si="11"/>
        <v>217000</v>
      </c>
      <c r="AA39" s="152"/>
      <c r="AB39" s="153"/>
      <c r="AC39" s="156">
        <v>1</v>
      </c>
      <c r="AD39" s="157" t="str">
        <f t="shared" ref="AD39:AD62" si="12">O6&amp;P6</f>
        <v>전복9미</v>
      </c>
      <c r="AE39" s="158">
        <f>IFERROR(VLOOKUP(AD39,'25'!$Y$8:$Z$69,2,0),0)</f>
        <v>126000</v>
      </c>
      <c r="AF39" s="158">
        <f>IFERROR(VLOOKUP(AD39,$K$51:$L$85,2,0),0)</f>
        <v>210000</v>
      </c>
      <c r="AG39" s="159">
        <f>AE39+AF39-S6</f>
        <v>88200</v>
      </c>
      <c r="AH39" s="160">
        <f>IFERROR((T6-Q6)/T6,0)</f>
        <v>0.27586206896551724</v>
      </c>
      <c r="AI39" s="158">
        <f>IFERROR(AG39/(1-AH39),0)</f>
        <v>121800</v>
      </c>
      <c r="AJ39" s="161">
        <f>IFERROR(AG39/Q6,0)</f>
        <v>0.42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 t="s">
        <v>102</v>
      </c>
      <c r="G40" s="12" t="s">
        <v>252</v>
      </c>
      <c r="H40" s="13">
        <v>56000</v>
      </c>
      <c r="I40" s="270">
        <v>80000</v>
      </c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>황석어</v>
      </c>
      <c r="Z40" s="155">
        <f t="shared" si="11"/>
        <v>35700</v>
      </c>
      <c r="AA40" s="152"/>
      <c r="AB40" s="153"/>
      <c r="AC40" s="150">
        <v>2</v>
      </c>
      <c r="AD40" s="157" t="str">
        <f t="shared" si="12"/>
        <v>전복18미</v>
      </c>
      <c r="AE40" s="158">
        <f>IFERROR(VLOOKUP(AD40,'25'!$Y$8:$Z$69,2,0),0)</f>
        <v>244900</v>
      </c>
      <c r="AF40" s="158">
        <f>IFERROR(VLOOKUP(AD40,$K$51:$L$85,2,0),0)</f>
        <v>0</v>
      </c>
      <c r="AG40" s="159">
        <f>AE40+AF40-S7</f>
        <v>55800</v>
      </c>
      <c r="AH40" s="160">
        <f t="shared" ref="AH40:AH62" si="13">IFERROR((T7-Q7)/T7,0)</f>
        <v>0.26886792452830188</v>
      </c>
      <c r="AI40" s="158">
        <f t="shared" ref="AI40:AI62" si="14">IFERROR(AG40/(1-AH40),0)</f>
        <v>76320</v>
      </c>
      <c r="AJ40" s="161">
        <f>IFERROR(AG40/Q7,0)</f>
        <v>0.36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 t="s">
        <v>23</v>
      </c>
      <c r="C41" s="31"/>
      <c r="D41" s="4"/>
      <c r="E41" s="150">
        <v>5</v>
      </c>
      <c r="F41" s="12" t="s">
        <v>104</v>
      </c>
      <c r="G41" s="12" t="s">
        <v>251</v>
      </c>
      <c r="H41" s="13">
        <v>39000</v>
      </c>
      <c r="I41" s="270">
        <v>52000</v>
      </c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>대구4미A</v>
      </c>
      <c r="Z41" s="155">
        <f t="shared" si="11"/>
        <v>87500</v>
      </c>
      <c r="AA41" s="152"/>
      <c r="AB41" s="153"/>
      <c r="AC41" s="150">
        <v>3</v>
      </c>
      <c r="AD41" s="157" t="str">
        <f t="shared" si="12"/>
        <v>전복15미</v>
      </c>
      <c r="AE41" s="158">
        <f>IFERROR(VLOOKUP(AD41,'25'!$Y$8:$Z$69,2,0),0)</f>
        <v>180000</v>
      </c>
      <c r="AF41" s="158">
        <f>IFERROR(VLOOKUP(AD41,$K$51:$L$85,2,0),0)</f>
        <v>0</v>
      </c>
      <c r="AG41" s="159">
        <f>AE41+AF41-S8</f>
        <v>18000</v>
      </c>
      <c r="AH41" s="160">
        <f t="shared" si="13"/>
        <v>0.28000000000000003</v>
      </c>
      <c r="AI41" s="158">
        <f t="shared" si="14"/>
        <v>25000</v>
      </c>
      <c r="AJ41" s="161">
        <f>IFERROR(AG41/Q8,0)</f>
        <v>0.1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 t="s">
        <v>24</v>
      </c>
      <c r="C42" s="32"/>
      <c r="D42" s="4"/>
      <c r="E42" s="150">
        <v>6</v>
      </c>
      <c r="F42" s="12" t="s">
        <v>83</v>
      </c>
      <c r="G42" s="12" t="s">
        <v>228</v>
      </c>
      <c r="H42" s="13">
        <v>185000</v>
      </c>
      <c r="I42" s="270">
        <v>260000</v>
      </c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>꽃게사게</v>
      </c>
      <c r="Z42" s="155">
        <f t="shared" si="11"/>
        <v>190000</v>
      </c>
      <c r="AA42" s="152"/>
      <c r="AB42" s="153"/>
      <c r="AC42" s="150">
        <v>4</v>
      </c>
      <c r="AD42" s="157" t="str">
        <f t="shared" si="12"/>
        <v>참소라중A</v>
      </c>
      <c r="AE42" s="158">
        <f>IFERROR(VLOOKUP(AD42,'25'!$Y$8:$Z$69,2,0),0)</f>
        <v>95200</v>
      </c>
      <c r="AF42" s="158">
        <f>IFERROR(VLOOKUP(AD42,$K$51:$L$85,2,0),0)</f>
        <v>140000</v>
      </c>
      <c r="AG42" s="159">
        <f>AE42+AF42-S9</f>
        <v>18200</v>
      </c>
      <c r="AH42" s="160">
        <f t="shared" si="13"/>
        <v>0.3</v>
      </c>
      <c r="AI42" s="158">
        <f t="shared" si="14"/>
        <v>26000</v>
      </c>
      <c r="AJ42" s="161">
        <f>IFERROR(AG42/Q9,0)</f>
        <v>0.26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 t="s">
        <v>300</v>
      </c>
      <c r="G43" s="12" t="s">
        <v>111</v>
      </c>
      <c r="H43" s="13">
        <v>250000</v>
      </c>
      <c r="I43" s="270">
        <v>337000</v>
      </c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/>
      </c>
      <c r="Z43" s="155">
        <f t="shared" si="11"/>
        <v>0</v>
      </c>
      <c r="AA43" s="152"/>
      <c r="AB43" s="153"/>
      <c r="AC43" s="150">
        <v>5</v>
      </c>
      <c r="AD43" s="157" t="str">
        <f t="shared" si="12"/>
        <v>황석어</v>
      </c>
      <c r="AE43" s="158">
        <f>IFERROR(VLOOKUP(AD43,'25'!$Y$8:$Z$69,2,0),0)</f>
        <v>0</v>
      </c>
      <c r="AF43" s="158">
        <f>IFERROR(VLOOKUP(AD43,$K$51:$L$85,2,0),0)</f>
        <v>126000</v>
      </c>
      <c r="AG43" s="159">
        <f>AE43+AF43-S10</f>
        <v>90300</v>
      </c>
      <c r="AH43" s="160">
        <f t="shared" si="13"/>
        <v>0.3</v>
      </c>
      <c r="AI43" s="158">
        <f t="shared" si="14"/>
        <v>129000.00000000001</v>
      </c>
      <c r="AJ43" s="161">
        <f>IFERROR(AG43/Q10,0)</f>
        <v>2.15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 t="s">
        <v>261</v>
      </c>
      <c r="G44" s="12" t="s">
        <v>126</v>
      </c>
      <c r="H44" s="13">
        <v>63000</v>
      </c>
      <c r="I44" s="270">
        <v>90000</v>
      </c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/>
      </c>
      <c r="Z44" s="155">
        <f t="shared" si="11"/>
        <v>0</v>
      </c>
      <c r="AA44" s="152"/>
      <c r="AB44" s="153"/>
      <c r="AC44" s="150">
        <v>6</v>
      </c>
      <c r="AD44" s="157" t="str">
        <f t="shared" si="12"/>
        <v>대구4미A</v>
      </c>
      <c r="AE44" s="158">
        <f>IFERROR(VLOOKUP(AD44,'25'!$Y$8:$Z$69,2,0),0)</f>
        <v>0</v>
      </c>
      <c r="AF44" s="158">
        <f>IFERROR(VLOOKUP(AD44,$K$51:$L$85,2,0),0)</f>
        <v>105000</v>
      </c>
      <c r="AG44" s="159">
        <f>AE44+AF44-S11</f>
        <v>17500</v>
      </c>
      <c r="AH44" s="160">
        <f t="shared" si="13"/>
        <v>0.3</v>
      </c>
      <c r="AI44" s="158">
        <f t="shared" si="14"/>
        <v>25000</v>
      </c>
      <c r="AJ44" s="161">
        <f>IFERROR(AG44/Q11,0)</f>
        <v>0.5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>꽃게사게</v>
      </c>
      <c r="AE45" s="158">
        <f>IFERROR(VLOOKUP(AD45,'25'!$Y$8:$Z$69,2,0),0)</f>
        <v>99750</v>
      </c>
      <c r="AF45" s="158">
        <f>IFERROR(VLOOKUP(AD45,$K$51:$L$85,2,0),0)</f>
        <v>570000</v>
      </c>
      <c r="AG45" s="159">
        <f>AE45+AF45-S12</f>
        <v>479750</v>
      </c>
      <c r="AH45" s="160">
        <f t="shared" si="13"/>
        <v>0.32142857142857145</v>
      </c>
      <c r="AI45" s="158">
        <f t="shared" si="14"/>
        <v>707000</v>
      </c>
      <c r="AJ45" s="161">
        <f>IFERROR(AG45/Q12,0)</f>
        <v>50.5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/>
      </c>
      <c r="AE46" s="158">
        <f>IFERROR(VLOOKUP(AD46,'25'!$Y$8:$Z$69,2,0),0)</f>
        <v>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/>
      </c>
      <c r="AE47" s="158">
        <f>IFERROR(VLOOKUP(AD47,'25'!$Y$8:$Z$69,2,0),0)</f>
        <v>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IFERROR(VLOOKUP(AD48,'25'!$Y$8:$Z$69,2,0),0)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IFERROR(VLOOKUP(AD49,'25'!$Y$8:$Z$69,2,0),0)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IFERROR(VLOOKUP(AD50,'25'!$Y$8:$Z$69,2,0),0)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 t="s">
        <v>173</v>
      </c>
      <c r="G51" s="242">
        <v>20</v>
      </c>
      <c r="H51" s="243">
        <v>30500</v>
      </c>
      <c r="I51" s="292">
        <v>610000</v>
      </c>
      <c r="J51" s="293"/>
      <c r="K51" s="235" t="str">
        <f>SUBSTITUTE(SUBSTITUTE(SUBSTITUTE(F51,"[",""),"]","")," ","")</f>
        <v>냉)참조기40-42</v>
      </c>
      <c r="L51" s="246">
        <f>I51</f>
        <v>610000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IFERROR(VLOOKUP(AD51,'25'!$Y$8:$Z$69,2,0),0)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 t="s">
        <v>187</v>
      </c>
      <c r="G52" s="244">
        <v>3</v>
      </c>
      <c r="H52" s="243">
        <v>184000</v>
      </c>
      <c r="I52" s="294">
        <v>552000</v>
      </c>
      <c r="J52" s="295"/>
      <c r="K52" s="236" t="str">
        <f t="shared" ref="K52:K85" si="17">SUBSTITUTE(SUBSTITUTE(SUBSTITUTE(F52,"[",""),"]","")," ","")</f>
        <v>냉)흰다리새우20-30</v>
      </c>
      <c r="L52" s="247">
        <f>I52</f>
        <v>552000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IFERROR(VLOOKUP(AD52,'25'!$Y$8:$Z$69,2,0),0)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 t="s">
        <v>176</v>
      </c>
      <c r="G53" s="244">
        <v>2</v>
      </c>
      <c r="H53" s="243">
        <v>86000</v>
      </c>
      <c r="I53" s="294">
        <v>172000</v>
      </c>
      <c r="J53" s="295"/>
      <c r="K53" s="236" t="str">
        <f t="shared" si="17"/>
        <v>냉)임연수2L</v>
      </c>
      <c r="L53" s="247">
        <f t="shared" ref="L53:L85" si="18">I53</f>
        <v>172000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IFERROR(VLOOKUP(AD53,'25'!$Y$8:$Z$69,2,0),0)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 t="s">
        <v>235</v>
      </c>
      <c r="G54" s="244">
        <v>2</v>
      </c>
      <c r="H54" s="243">
        <v>185000</v>
      </c>
      <c r="I54" s="294">
        <v>370000</v>
      </c>
      <c r="J54" s="295"/>
      <c r="K54" s="236" t="str">
        <f t="shared" si="17"/>
        <v>제주갈치31-35미</v>
      </c>
      <c r="L54" s="247">
        <f t="shared" si="18"/>
        <v>370000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IFERROR(VLOOKUP(AD54,'25'!$Y$8:$Z$69,2,0),0)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 t="s">
        <v>342</v>
      </c>
      <c r="G55" s="244">
        <v>1</v>
      </c>
      <c r="H55" s="243">
        <v>56000</v>
      </c>
      <c r="I55" s="294">
        <v>56000</v>
      </c>
      <c r="J55" s="295"/>
      <c r="K55" s="236" t="str">
        <f t="shared" si="17"/>
        <v>고등어18미</v>
      </c>
      <c r="L55" s="247">
        <f t="shared" si="18"/>
        <v>56000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IFERROR(VLOOKUP(AD55,'25'!$Y$8:$Z$69,2,0),0)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 t="s">
        <v>180</v>
      </c>
      <c r="G56" s="244">
        <v>3</v>
      </c>
      <c r="H56" s="243">
        <v>42000</v>
      </c>
      <c r="I56" s="294">
        <v>126000</v>
      </c>
      <c r="J56" s="295"/>
      <c r="K56" s="236" t="str">
        <f t="shared" si="17"/>
        <v>황석어</v>
      </c>
      <c r="L56" s="247">
        <f t="shared" si="18"/>
        <v>126000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IFERROR(VLOOKUP(AD56,'25'!$Y$8:$Z$69,2,0),0)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 t="s">
        <v>346</v>
      </c>
      <c r="G57" s="244">
        <v>3</v>
      </c>
      <c r="H57" s="243">
        <v>35000</v>
      </c>
      <c r="I57" s="294">
        <v>105000</v>
      </c>
      <c r="J57" s="295"/>
      <c r="K57" s="236" t="str">
        <f t="shared" si="17"/>
        <v>대구4미A</v>
      </c>
      <c r="L57" s="247">
        <f t="shared" si="18"/>
        <v>105000</v>
      </c>
      <c r="V57" s="4"/>
      <c r="W57" s="151"/>
      <c r="X57" s="152">
        <v>22</v>
      </c>
      <c r="Y57" s="152" t="str">
        <f t="shared" si="10"/>
        <v>냉)전복9미</v>
      </c>
      <c r="Z57" s="155">
        <f t="shared" si="11"/>
        <v>84000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IFERROR(VLOOKUP(AD57,'25'!$Y$8:$Z$69,2,0),0)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 t="s">
        <v>347</v>
      </c>
      <c r="G58" s="244">
        <v>2</v>
      </c>
      <c r="H58" s="243">
        <v>70000</v>
      </c>
      <c r="I58" s="294">
        <v>140000</v>
      </c>
      <c r="J58" s="295"/>
      <c r="K58" s="236" t="str">
        <f t="shared" si="17"/>
        <v>참소라중A</v>
      </c>
      <c r="L58" s="247">
        <f t="shared" si="18"/>
        <v>140000</v>
      </c>
      <c r="V58" s="4"/>
      <c r="W58" s="151"/>
      <c r="X58" s="152">
        <v>23</v>
      </c>
      <c r="Y58" s="152" t="str">
        <f t="shared" si="10"/>
        <v>냉)꽃게암</v>
      </c>
      <c r="Z58" s="155">
        <f t="shared" si="11"/>
        <v>390540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IFERROR(VLOOKUP(AD58,'25'!$Y$8:$Z$69,2,0),0)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 t="s">
        <v>172</v>
      </c>
      <c r="G59" s="231">
        <v>60</v>
      </c>
      <c r="H59" s="250">
        <v>9500</v>
      </c>
      <c r="I59" s="265">
        <v>570000</v>
      </c>
      <c r="J59" s="260"/>
      <c r="K59" s="236" t="str">
        <f t="shared" si="17"/>
        <v>꽃게사게</v>
      </c>
      <c r="L59" s="247">
        <f t="shared" si="18"/>
        <v>570000</v>
      </c>
      <c r="V59" s="4"/>
      <c r="W59" s="151"/>
      <c r="X59" s="152">
        <v>24</v>
      </c>
      <c r="Y59" s="152" t="str">
        <f t="shared" si="10"/>
        <v>냉)전복15미</v>
      </c>
      <c r="Z59" s="155">
        <f t="shared" si="11"/>
        <v>251999.99999999997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IFERROR(VLOOKUP(AD59,'25'!$Y$8:$Z$69,2,0),0)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 t="s">
        <v>320</v>
      </c>
      <c r="G60" s="231">
        <v>10</v>
      </c>
      <c r="H60" s="250">
        <v>21000</v>
      </c>
      <c r="I60" s="265">
        <v>210000</v>
      </c>
      <c r="J60" s="260"/>
      <c r="K60" s="236" t="str">
        <f t="shared" si="17"/>
        <v>전복9미</v>
      </c>
      <c r="L60" s="247">
        <f t="shared" si="18"/>
        <v>210000</v>
      </c>
      <c r="V60" s="4"/>
      <c r="W60" s="151"/>
      <c r="X60" s="152">
        <v>1</v>
      </c>
      <c r="Y60" s="152" t="str">
        <f t="shared" ref="Y60:Y69" si="19">F37&amp;G37</f>
        <v>소금30KG</v>
      </c>
      <c r="Z60" s="152">
        <v>0</v>
      </c>
      <c r="AA60" s="152"/>
      <c r="AB60" s="153"/>
      <c r="AC60" s="150">
        <v>22</v>
      </c>
      <c r="AD60" s="157" t="str">
        <f t="shared" si="12"/>
        <v>냉)전복9미</v>
      </c>
      <c r="AE60" s="158">
        <f>IFERROR(VLOOKUP(AD60,'25'!$Y$8:$Z$69,2,0),0)</f>
        <v>105000</v>
      </c>
      <c r="AF60" s="158">
        <f>IFERROR(VLOOKUP(AD60,$K$51:$L$85,2,0),0)</f>
        <v>0</v>
      </c>
      <c r="AG60" s="159">
        <f>AE60+AF60-S27</f>
        <v>21000</v>
      </c>
      <c r="AH60" s="160">
        <f t="shared" si="13"/>
        <v>0</v>
      </c>
      <c r="AI60" s="158">
        <f t="shared" si="14"/>
        <v>21000</v>
      </c>
      <c r="AJ60" s="161">
        <f>IFERROR(AG60/Q27,0)</f>
        <v>0.1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 t="s">
        <v>224</v>
      </c>
      <c r="G61" s="231">
        <v>1</v>
      </c>
      <c r="H61" s="250">
        <v>10000</v>
      </c>
      <c r="I61" s="265">
        <v>10000</v>
      </c>
      <c r="J61" s="260"/>
      <c r="K61" s="236" t="str">
        <f t="shared" si="17"/>
        <v>소금30KG</v>
      </c>
      <c r="L61" s="247">
        <f t="shared" si="18"/>
        <v>10000</v>
      </c>
      <c r="V61" s="4"/>
      <c r="W61" s="151"/>
      <c r="X61" s="152">
        <v>2</v>
      </c>
      <c r="Y61" s="152" t="str">
        <f t="shared" si="19"/>
        <v>전복17미</v>
      </c>
      <c r="Z61" s="152">
        <v>0</v>
      </c>
      <c r="AA61" s="152"/>
      <c r="AB61" s="153"/>
      <c r="AC61" s="150">
        <v>23</v>
      </c>
      <c r="AD61" s="157" t="str">
        <f t="shared" si="12"/>
        <v>냉)꽃게암</v>
      </c>
      <c r="AE61" s="158">
        <f>IFERROR(VLOOKUP(AD61,'25'!$Y$8:$Z$69,2,0),0)</f>
        <v>390540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0.08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>고등어22미</v>
      </c>
      <c r="Z62" s="152">
        <v>0</v>
      </c>
      <c r="AA62" s="152"/>
      <c r="AB62" s="153"/>
      <c r="AC62" s="177">
        <v>24</v>
      </c>
      <c r="AD62" s="157" t="str">
        <f t="shared" si="12"/>
        <v>냉)전복15미</v>
      </c>
      <c r="AE62" s="158">
        <f>IFERROR(VLOOKUP(AD62,'25'!$Y$8:$Z$69,2,0),0)</f>
        <v>251999.99999999997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>고등어18미</v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1493390</v>
      </c>
      <c r="AF63" s="197">
        <f>SUM(AF39:AF62)</f>
        <v>1151000</v>
      </c>
      <c r="AG63" s="197">
        <f>SUM(AG39:AG62)</f>
        <v>788750</v>
      </c>
      <c r="AH63" s="198"/>
      <c r="AI63" s="197">
        <f>SUM(AI39:AI62)</f>
        <v>1131120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>대구4미</v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>제주갈치31-35미</v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>갑오징어소</v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>소금30KG</v>
      </c>
      <c r="AE66" s="158">
        <f>IFERROR(VLOOKUP(AD66,'25'!$Y$8:$Z$69,2,0),0)</f>
        <v>0</v>
      </c>
      <c r="AF66" s="158">
        <f>IFERROR(VLOOKUP(AD66,$K$51:$L$85,2,0),0)</f>
        <v>10000</v>
      </c>
      <c r="AG66" s="159">
        <f>AE66+AF66</f>
        <v>10000</v>
      </c>
      <c r="AH66" s="160">
        <f>IFERROR((I37-H37)/I37,0)</f>
        <v>-9999</v>
      </c>
      <c r="AI66" s="158">
        <f>IFERROR(AG66/(1-AH66),0)</f>
        <v>1</v>
      </c>
      <c r="AJ66" s="161">
        <f>IFERROR(AG66/H37,0)</f>
        <v>1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>냉)삼치15미</v>
      </c>
      <c r="Z67" s="152">
        <v>0</v>
      </c>
      <c r="AA67" s="152"/>
      <c r="AB67" s="153"/>
      <c r="AC67" s="150">
        <v>2</v>
      </c>
      <c r="AD67" s="157" t="str">
        <f t="shared" si="20"/>
        <v>전복17미</v>
      </c>
      <c r="AE67" s="158">
        <f>IFERROR(VLOOKUP(AD67,'25'!$Y$8:$Z$69,2,0),0)</f>
        <v>42500</v>
      </c>
      <c r="AF67" s="158">
        <f>IFERROR(VLOOKUP(AD67,$K$51:$L$85,2,0),0)</f>
        <v>0</v>
      </c>
      <c r="AG67" s="159">
        <f t="shared" ref="AG67:AG75" si="21">AE67+AF67</f>
        <v>42500</v>
      </c>
      <c r="AH67" s="160">
        <f t="shared" ref="AH67:AH75" si="22">IFERROR((I38-H38)/I38,0)</f>
        <v>0.29166666666666669</v>
      </c>
      <c r="AI67" s="158">
        <f t="shared" ref="AI67:AI75" si="23">IFERROR(AG67/(1-AH67),0)</f>
        <v>60000.000000000007</v>
      </c>
      <c r="AJ67" s="161">
        <f>IFERROR(AG67/H38,0)</f>
        <v>0.25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>고등어22미</v>
      </c>
      <c r="AE68" s="158">
        <f>IFERROR(VLOOKUP(AD68,'25'!$Y$8:$Z$69,2,0),0)</f>
        <v>39600</v>
      </c>
      <c r="AF68" s="158">
        <f>IFERROR(VLOOKUP(AD68,$K$51:$L$85,2,0),0)</f>
        <v>0</v>
      </c>
      <c r="AG68" s="159">
        <f t="shared" si="21"/>
        <v>39600</v>
      </c>
      <c r="AH68" s="160">
        <f t="shared" si="22"/>
        <v>0.27631578947368424</v>
      </c>
      <c r="AI68" s="158">
        <f t="shared" si="23"/>
        <v>54720.000000000007</v>
      </c>
      <c r="AJ68" s="161">
        <f>IFERROR(AG68/H39,0)</f>
        <v>0.72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>고등어18미</v>
      </c>
      <c r="AE69" s="158">
        <f>IFERROR(VLOOKUP(AD69,'25'!$Y$8:$Z$69,2,0),0)</f>
        <v>168000</v>
      </c>
      <c r="AF69" s="158">
        <f>IFERROR(VLOOKUP(AD69,$K$51:$L$85,2,0),0)</f>
        <v>56000</v>
      </c>
      <c r="AG69" s="159">
        <f t="shared" si="21"/>
        <v>224000</v>
      </c>
      <c r="AH69" s="160">
        <f t="shared" si="22"/>
        <v>0.3</v>
      </c>
      <c r="AI69" s="158">
        <f t="shared" si="23"/>
        <v>320000</v>
      </c>
      <c r="AJ69" s="161">
        <f>IFERROR(AG69/H40,0)</f>
        <v>4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>대구4미</v>
      </c>
      <c r="AE70" s="158">
        <f>IFERROR(VLOOKUP(AD70,'25'!$Y$8:$Z$69,2,0),0)</f>
        <v>29250</v>
      </c>
      <c r="AF70" s="158">
        <f>IFERROR(VLOOKUP(AD70,$K$51:$L$85,2,0),0)</f>
        <v>0</v>
      </c>
      <c r="AG70" s="159">
        <f t="shared" si="21"/>
        <v>29250</v>
      </c>
      <c r="AH70" s="160">
        <f t="shared" si="22"/>
        <v>0.25</v>
      </c>
      <c r="AI70" s="158">
        <f t="shared" si="23"/>
        <v>39000</v>
      </c>
      <c r="AJ70" s="161">
        <f>IFERROR(AG70/H41,0)</f>
        <v>0.75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>제주갈치31-35미</v>
      </c>
      <c r="AE71" s="158">
        <f>IFERROR(VLOOKUP(AD71,'25'!$Y$8:$Z$69,2,0),0)</f>
        <v>0</v>
      </c>
      <c r="AF71" s="158">
        <f>IFERROR(VLOOKUP(AD71,$K$51:$L$85,2,0),0)</f>
        <v>370000</v>
      </c>
      <c r="AG71" s="159">
        <f t="shared" si="21"/>
        <v>370000</v>
      </c>
      <c r="AH71" s="160">
        <f t="shared" si="22"/>
        <v>0.28846153846153844</v>
      </c>
      <c r="AI71" s="158">
        <f t="shared" si="23"/>
        <v>520000</v>
      </c>
      <c r="AJ71" s="161">
        <f>IFERROR(AG71/H42,0)</f>
        <v>2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>갑오징어소</v>
      </c>
      <c r="AE72" s="158">
        <f>IFERROR(VLOOKUP(AD72,'25'!$Y$8:$Z$69,2,0),0)</f>
        <v>57500</v>
      </c>
      <c r="AF72" s="158">
        <f>IFERROR(VLOOKUP(AD72,$K$51:$L$85,2,0),0)</f>
        <v>0</v>
      </c>
      <c r="AG72" s="159">
        <f t="shared" si="21"/>
        <v>57500</v>
      </c>
      <c r="AH72" s="160">
        <f t="shared" si="22"/>
        <v>0.25816023738872401</v>
      </c>
      <c r="AI72" s="158">
        <f t="shared" si="23"/>
        <v>77509.999999999985</v>
      </c>
      <c r="AJ72" s="161">
        <f>IFERROR(AG72/H43,0)</f>
        <v>0.23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>냉)삼치15미</v>
      </c>
      <c r="AE73" s="158">
        <f>IFERROR(VLOOKUP(AD73,'25'!$Y$8:$Z$69,2,0),0)</f>
        <v>163800</v>
      </c>
      <c r="AF73" s="158">
        <f>IFERROR(VLOOKUP(AD73,$K$51:$L$85,2,0),0)</f>
        <v>0</v>
      </c>
      <c r="AG73" s="159">
        <f t="shared" si="21"/>
        <v>163800</v>
      </c>
      <c r="AH73" s="160">
        <f t="shared" si="22"/>
        <v>0.3</v>
      </c>
      <c r="AI73" s="158">
        <f t="shared" si="23"/>
        <v>234000.00000000003</v>
      </c>
      <c r="AJ73" s="161">
        <f>IFERROR(AG73/H44,0)</f>
        <v>2.6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IFERROR(VLOOKUP(AD74,'25'!$Y$8:$Z$69,2,0),0)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IFERROR(VLOOKUP(AD75,'25'!$Y$8:$Z$69,2,0),0)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500650</v>
      </c>
      <c r="AF76" s="197">
        <f>SUM(AF66:AF75)</f>
        <v>436000</v>
      </c>
      <c r="AG76" s="197">
        <f>SUM(AG66:AG75)</f>
        <v>936650</v>
      </c>
      <c r="AH76" s="198"/>
      <c r="AI76" s="197">
        <f>SUM(AI66:AI75)</f>
        <v>1305231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2921000</v>
      </c>
      <c r="J86" s="264"/>
      <c r="K86" s="240"/>
      <c r="L86" s="249">
        <f>SUM(L51:L85)</f>
        <v>2921000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77" priority="10"/>
  </conditionalFormatting>
  <conditionalFormatting sqref="AE77:AF77">
    <cfRule type="cellIs" dxfId="76" priority="7" operator="lessThan">
      <formula>0</formula>
    </cfRule>
  </conditionalFormatting>
  <conditionalFormatting sqref="AG8:AG35 AG39:AG62 AG66:AG75">
    <cfRule type="cellIs" dxfId="75" priority="8" operator="lessThan">
      <formula>0</formula>
    </cfRule>
  </conditionalFormatting>
  <conditionalFormatting sqref="AH8:AH35">
    <cfRule type="cellIs" dxfId="74" priority="17" operator="equal">
      <formula>0</formula>
    </cfRule>
    <cfRule type="cellIs" dxfId="73" priority="18" operator="greaterThan">
      <formula>0.35</formula>
    </cfRule>
    <cfRule type="cellIs" dxfId="72" priority="19" operator="lessThan">
      <formula>0.25</formula>
    </cfRule>
  </conditionalFormatting>
  <conditionalFormatting sqref="AH39:AH62">
    <cfRule type="cellIs" dxfId="71" priority="14" operator="equal">
      <formula>0</formula>
    </cfRule>
    <cfRule type="cellIs" dxfId="70" priority="15" operator="greaterThan">
      <formula>0.35</formula>
    </cfRule>
    <cfRule type="cellIs" dxfId="69" priority="16" operator="lessThan">
      <formula>0.25</formula>
    </cfRule>
  </conditionalFormatting>
  <conditionalFormatting sqref="AH66:AH75">
    <cfRule type="cellIs" dxfId="68" priority="11" operator="equal">
      <formula>0</formula>
    </cfRule>
    <cfRule type="cellIs" dxfId="67" priority="12" operator="greaterThan">
      <formula>0.35</formula>
    </cfRule>
    <cfRule type="cellIs" dxfId="66" priority="13" operator="lessThan">
      <formula>0.25</formula>
    </cfRule>
  </conditionalFormatting>
  <conditionalFormatting sqref="AH4:AI5">
    <cfRule type="cellIs" dxfId="65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4EF1CE5C-9A77-47A8-A1AD-B03AD9260BC6}">
          <x14:formula1>
            <xm:f>근무표!$AK$5:$AK$20</xm:f>
          </x14:formula1>
          <xm:sqref>B41:C46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97E8-BA05-4D46-BC75-4341383C0F3B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M32" sqref="M32:S32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256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0</v>
      </c>
      <c r="AF4" s="340"/>
      <c r="AG4" s="134" t="s">
        <v>43</v>
      </c>
      <c r="AH4" s="341">
        <f>C5-AE4-(SUM(R34:S38))</f>
        <v>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/>
      <c r="G6" s="6"/>
      <c r="H6" s="7"/>
      <c r="I6" s="6"/>
      <c r="J6" s="2">
        <f t="shared" ref="J6:J33" si="0">H6*I6</f>
        <v>0</v>
      </c>
      <c r="K6" s="108"/>
      <c r="L6" s="215" t="str">
        <f>IF(H6="","",H6/0.7)</f>
        <v/>
      </c>
      <c r="M6" s="4"/>
      <c r="N6" s="146">
        <v>1</v>
      </c>
      <c r="O6" s="8"/>
      <c r="P6" s="9"/>
      <c r="Q6" s="10"/>
      <c r="R6" s="9"/>
      <c r="S6" s="214">
        <f>Q6*R6</f>
        <v>0</v>
      </c>
      <c r="T6" s="116"/>
      <c r="U6" s="215" t="str">
        <f>IF(Q6="","",Q6/0.7)</f>
        <v/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0</v>
      </c>
      <c r="D7" s="4"/>
      <c r="E7" s="150">
        <v>2</v>
      </c>
      <c r="F7" s="11"/>
      <c r="G7" s="12"/>
      <c r="H7" s="13"/>
      <c r="I7" s="12"/>
      <c r="J7" s="3">
        <f t="shared" si="0"/>
        <v>0</v>
      </c>
      <c r="K7" s="109"/>
      <c r="L7" s="215" t="str">
        <f>IF(H7="","",H7/0.7)</f>
        <v/>
      </c>
      <c r="M7" s="4"/>
      <c r="N7" s="150">
        <v>2</v>
      </c>
      <c r="O7" s="15"/>
      <c r="P7" s="16"/>
      <c r="Q7" s="17"/>
      <c r="R7" s="16"/>
      <c r="S7" s="219">
        <f>Q7*R7</f>
        <v>0</v>
      </c>
      <c r="T7" s="113"/>
      <c r="U7" s="215" t="str">
        <f>IF(Q7="","",Q7/0.7)</f>
        <v/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/>
      <c r="G8" s="12"/>
      <c r="H8" s="13"/>
      <c r="I8" s="12"/>
      <c r="J8" s="3">
        <f t="shared" si="0"/>
        <v>0</v>
      </c>
      <c r="K8" s="109"/>
      <c r="L8" s="215" t="str">
        <f>IF(H8="","",H8/0.7)</f>
        <v/>
      </c>
      <c r="M8" s="4"/>
      <c r="N8" s="150">
        <v>3</v>
      </c>
      <c r="O8" s="15"/>
      <c r="P8" s="16"/>
      <c r="Q8" s="17"/>
      <c r="R8" s="16"/>
      <c r="S8" s="219">
        <f>Q8*R8</f>
        <v>0</v>
      </c>
      <c r="T8" s="114"/>
      <c r="U8" s="215" t="str">
        <f>IF(Q8="","",Q8/0.7)</f>
        <v/>
      </c>
      <c r="V8" s="127"/>
      <c r="W8" s="151"/>
      <c r="X8" s="152">
        <v>1</v>
      </c>
      <c r="Y8" s="152" t="str">
        <f t="shared" ref="Y8:Y35" si="4">F6&amp;G6</f>
        <v/>
      </c>
      <c r="Z8" s="155">
        <f t="shared" ref="Z8:Z35" si="5">J6</f>
        <v>0</v>
      </c>
      <c r="AA8" s="152"/>
      <c r="AB8" s="153"/>
      <c r="AC8" s="156">
        <v>1</v>
      </c>
      <c r="AD8" s="157" t="str">
        <f t="shared" ref="AD8:AD35" si="6">F6&amp;G6</f>
        <v/>
      </c>
      <c r="AE8" s="158">
        <f>IFERROR(VLOOKUP(AD8,'26'!$Y$8:$Z$69,2,0),0)</f>
        <v>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'26'!C11</f>
        <v>4805690</v>
      </c>
      <c r="D9" s="4"/>
      <c r="E9" s="150">
        <v>4</v>
      </c>
      <c r="F9" s="11"/>
      <c r="G9" s="12"/>
      <c r="H9" s="13"/>
      <c r="I9" s="12"/>
      <c r="J9" s="3">
        <f t="shared" si="0"/>
        <v>0</v>
      </c>
      <c r="K9" s="109"/>
      <c r="L9" s="215" t="str">
        <f>IF(H9="","",H9/0.7)</f>
        <v/>
      </c>
      <c r="M9" s="4"/>
      <c r="N9" s="150">
        <v>4</v>
      </c>
      <c r="O9" s="15"/>
      <c r="P9" s="16"/>
      <c r="Q9" s="17"/>
      <c r="R9" s="16"/>
      <c r="S9" s="219">
        <f>Q9*R9</f>
        <v>0</v>
      </c>
      <c r="T9" s="115"/>
      <c r="U9" s="215" t="str">
        <f>IF(Q9="","",Q9/0.7)</f>
        <v/>
      </c>
      <c r="V9" s="127"/>
      <c r="W9" s="151"/>
      <c r="X9" s="152">
        <v>2</v>
      </c>
      <c r="Y9" s="152" t="str">
        <f t="shared" si="4"/>
        <v/>
      </c>
      <c r="Z9" s="155">
        <f t="shared" si="5"/>
        <v>0</v>
      </c>
      <c r="AA9" s="152"/>
      <c r="AB9" s="153"/>
      <c r="AC9" s="150">
        <v>2</v>
      </c>
      <c r="AD9" s="157" t="str">
        <f t="shared" si="6"/>
        <v/>
      </c>
      <c r="AE9" s="158">
        <f>IFERROR(VLOOKUP(AD9,'26'!$Y$8:$Z$69,2,0),0)</f>
        <v>0</v>
      </c>
      <c r="AF9" s="158">
        <f>IFERROR(VLOOKUP(AD9,$K$51:$L$85,2,0),0)</f>
        <v>0</v>
      </c>
      <c r="AG9" s="159">
        <f>AE9+AF9-J7</f>
        <v>0</v>
      </c>
      <c r="AH9" s="160">
        <f t="shared" si="7"/>
        <v>0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/>
      <c r="G10" s="12"/>
      <c r="H10" s="13"/>
      <c r="I10" s="12"/>
      <c r="J10" s="3">
        <f t="shared" si="0"/>
        <v>0</v>
      </c>
      <c r="K10" s="109"/>
      <c r="L10" s="215" t="str">
        <f>IF(H10="","",H10/0.7)</f>
        <v/>
      </c>
      <c r="M10" s="4"/>
      <c r="N10" s="150">
        <v>5</v>
      </c>
      <c r="O10" s="15"/>
      <c r="P10" s="16"/>
      <c r="Q10" s="17"/>
      <c r="R10" s="16"/>
      <c r="S10" s="220">
        <f>Q10*R10</f>
        <v>0</v>
      </c>
      <c r="T10" s="117"/>
      <c r="U10" s="215" t="str">
        <f>IF(Q10="","",Q10/0.7)</f>
        <v/>
      </c>
      <c r="V10" s="127"/>
      <c r="W10" s="151"/>
      <c r="X10" s="152">
        <v>3</v>
      </c>
      <c r="Y10" s="152" t="str">
        <f t="shared" si="4"/>
        <v/>
      </c>
      <c r="Z10" s="155">
        <f t="shared" si="5"/>
        <v>0</v>
      </c>
      <c r="AA10" s="152"/>
      <c r="AB10" s="153"/>
      <c r="AC10" s="150">
        <v>3</v>
      </c>
      <c r="AD10" s="157" t="str">
        <f t="shared" si="6"/>
        <v/>
      </c>
      <c r="AE10" s="158">
        <f>IFERROR(VLOOKUP(AD10,'26'!$Y$8:$Z$69,2,0),0)</f>
        <v>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0</v>
      </c>
      <c r="D11" s="4"/>
      <c r="E11" s="150">
        <v>6</v>
      </c>
      <c r="F11" s="11"/>
      <c r="G11" s="12"/>
      <c r="H11" s="13"/>
      <c r="I11" s="12"/>
      <c r="J11" s="3">
        <f t="shared" si="0"/>
        <v>0</v>
      </c>
      <c r="K11" s="109"/>
      <c r="L11" s="215" t="str">
        <f>IF(H11="","",H11/0.7)</f>
        <v/>
      </c>
      <c r="M11" s="4"/>
      <c r="N11" s="150">
        <v>6</v>
      </c>
      <c r="O11" s="15"/>
      <c r="P11" s="16"/>
      <c r="Q11" s="17"/>
      <c r="R11" s="16"/>
      <c r="S11" s="220">
        <f>Q11*R11</f>
        <v>0</v>
      </c>
      <c r="T11" s="109"/>
      <c r="U11" s="215" t="str">
        <f>IF(Q11="","",Q11/0.7)</f>
        <v/>
      </c>
      <c r="V11" s="127"/>
      <c r="W11" s="151"/>
      <c r="X11" s="152">
        <v>4</v>
      </c>
      <c r="Y11" s="152" t="str">
        <f t="shared" si="4"/>
        <v/>
      </c>
      <c r="Z11" s="155">
        <f t="shared" si="5"/>
        <v>0</v>
      </c>
      <c r="AA11" s="152"/>
      <c r="AB11" s="153"/>
      <c r="AC11" s="150">
        <v>4</v>
      </c>
      <c r="AD11" s="157" t="str">
        <f t="shared" si="6"/>
        <v/>
      </c>
      <c r="AE11" s="158">
        <f>IFERROR(VLOOKUP(AD11,'26'!$Y$8:$Z$69,2,0),0)</f>
        <v>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/>
      <c r="G12" s="12"/>
      <c r="H12" s="13"/>
      <c r="I12" s="12"/>
      <c r="J12" s="3">
        <f t="shared" si="0"/>
        <v>0</v>
      </c>
      <c r="K12" s="109"/>
      <c r="L12" s="215" t="str">
        <f>IF(H12="","",H12/0.7)</f>
        <v/>
      </c>
      <c r="M12" s="4"/>
      <c r="N12" s="150">
        <v>7</v>
      </c>
      <c r="O12" s="15"/>
      <c r="P12" s="16"/>
      <c r="Q12" s="17"/>
      <c r="R12" s="12"/>
      <c r="S12" s="220">
        <f>Q12*R12</f>
        <v>0</v>
      </c>
      <c r="T12" s="109"/>
      <c r="U12" s="215" t="str">
        <f>IF(Q12="","",Q12/0.7)</f>
        <v/>
      </c>
      <c r="V12" s="127"/>
      <c r="W12" s="151"/>
      <c r="X12" s="152">
        <v>5</v>
      </c>
      <c r="Y12" s="152" t="str">
        <f t="shared" si="4"/>
        <v/>
      </c>
      <c r="Z12" s="155">
        <f t="shared" si="5"/>
        <v>0</v>
      </c>
      <c r="AA12" s="152"/>
      <c r="AB12" s="153"/>
      <c r="AC12" s="150">
        <v>5</v>
      </c>
      <c r="AD12" s="157" t="str">
        <f t="shared" si="6"/>
        <v/>
      </c>
      <c r="AE12" s="158">
        <f>IFERROR(VLOOKUP(AD12,'26'!$Y$8:$Z$69,2,0),0)</f>
        <v>0</v>
      </c>
      <c r="AF12" s="158">
        <f>IFERROR(VLOOKUP(AD12,$K$51:$L$85,2,0),0)</f>
        <v>0</v>
      </c>
      <c r="AG12" s="159">
        <f>AE12+AF12-J10</f>
        <v>0</v>
      </c>
      <c r="AH12" s="160">
        <f t="shared" si="7"/>
        <v>0</v>
      </c>
      <c r="AI12" s="158">
        <f t="shared" si="8"/>
        <v>0</v>
      </c>
      <c r="AJ12" s="161">
        <f>IFERROR(AG12/H10,0)</f>
        <v>0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4805690</v>
      </c>
      <c r="D13" s="4"/>
      <c r="E13" s="150">
        <v>8</v>
      </c>
      <c r="F13" s="11"/>
      <c r="G13" s="12"/>
      <c r="H13" s="13"/>
      <c r="I13" s="12"/>
      <c r="J13" s="3">
        <f t="shared" si="0"/>
        <v>0</v>
      </c>
      <c r="K13" s="109"/>
      <c r="L13" s="215" t="str">
        <f>IF(H13="","",H13/0.7)</f>
        <v/>
      </c>
      <c r="M13" s="4"/>
      <c r="N13" s="150">
        <v>8</v>
      </c>
      <c r="O13" s="15"/>
      <c r="P13" s="16"/>
      <c r="Q13" s="17"/>
      <c r="R13" s="16"/>
      <c r="S13" s="220">
        <f>Q13*R13</f>
        <v>0</v>
      </c>
      <c r="T13" s="109"/>
      <c r="U13" s="215" t="str">
        <f>IF(Q13="","",Q13/0.7)</f>
        <v/>
      </c>
      <c r="V13" s="127"/>
      <c r="W13" s="151"/>
      <c r="X13" s="152">
        <v>6</v>
      </c>
      <c r="Y13" s="152" t="str">
        <f t="shared" si="4"/>
        <v/>
      </c>
      <c r="Z13" s="155">
        <f t="shared" si="5"/>
        <v>0</v>
      </c>
      <c r="AA13" s="152"/>
      <c r="AB13" s="153"/>
      <c r="AC13" s="150">
        <v>6</v>
      </c>
      <c r="AD13" s="157" t="str">
        <f t="shared" si="6"/>
        <v/>
      </c>
      <c r="AE13" s="158">
        <f>IFERROR(VLOOKUP(AD13,'26'!$Y$8:$Z$69,2,0),0)</f>
        <v>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/>
      <c r="G14" s="12"/>
      <c r="H14" s="13"/>
      <c r="I14" s="12"/>
      <c r="J14" s="3">
        <f t="shared" si="0"/>
        <v>0</v>
      </c>
      <c r="K14" s="109"/>
      <c r="L14" s="215" t="str">
        <f>IF(H14="","",H14/0.7)</f>
        <v/>
      </c>
      <c r="M14" s="4"/>
      <c r="N14" s="150">
        <v>9</v>
      </c>
      <c r="O14" s="15"/>
      <c r="P14" s="16"/>
      <c r="Q14" s="17"/>
      <c r="R14" s="12"/>
      <c r="S14" s="220">
        <f>Q14*R14</f>
        <v>0</v>
      </c>
      <c r="T14" s="109"/>
      <c r="U14" s="215" t="str">
        <f>IF(Q14="","",Q14/0.7)</f>
        <v/>
      </c>
      <c r="V14" s="127"/>
      <c r="W14" s="151"/>
      <c r="X14" s="152">
        <v>7</v>
      </c>
      <c r="Y14" s="152" t="str">
        <f t="shared" si="4"/>
        <v/>
      </c>
      <c r="Z14" s="155">
        <f t="shared" si="5"/>
        <v>0</v>
      </c>
      <c r="AA14" s="152"/>
      <c r="AB14" s="153"/>
      <c r="AC14" s="150">
        <v>7</v>
      </c>
      <c r="AD14" s="157" t="str">
        <f t="shared" si="6"/>
        <v/>
      </c>
      <c r="AE14" s="158">
        <f>IFERROR(VLOOKUP(AD14,'26'!$Y$8:$Z$69,2,0),0)</f>
        <v>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-4805690</v>
      </c>
      <c r="D15" s="4"/>
      <c r="E15" s="150">
        <v>10</v>
      </c>
      <c r="F15" s="11"/>
      <c r="G15" s="106"/>
      <c r="H15" s="13"/>
      <c r="I15" s="12"/>
      <c r="J15" s="3">
        <f t="shared" si="0"/>
        <v>0</v>
      </c>
      <c r="K15" s="109"/>
      <c r="L15" s="215" t="str">
        <f>IF(H15="","",H15/0.7)</f>
        <v/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/>
      </c>
      <c r="Z15" s="155">
        <f t="shared" si="5"/>
        <v>0</v>
      </c>
      <c r="AA15" s="152"/>
      <c r="AB15" s="153"/>
      <c r="AC15" s="150">
        <v>8</v>
      </c>
      <c r="AD15" s="157" t="str">
        <f t="shared" si="6"/>
        <v/>
      </c>
      <c r="AE15" s="158">
        <f>IFERROR(VLOOKUP(AD15,'26'!$Y$8:$Z$69,2,0),0)</f>
        <v>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/>
      <c r="G16" s="12"/>
      <c r="H16" s="13"/>
      <c r="I16" s="12"/>
      <c r="J16" s="3">
        <f t="shared" si="0"/>
        <v>0</v>
      </c>
      <c r="K16" s="109"/>
      <c r="L16" s="215" t="str">
        <f>IF(H16="","",H16/0.7)</f>
        <v/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/>
      </c>
      <c r="Z16" s="155">
        <f t="shared" si="5"/>
        <v>0</v>
      </c>
      <c r="AA16" s="152"/>
      <c r="AB16" s="153"/>
      <c r="AC16" s="150">
        <v>9</v>
      </c>
      <c r="AD16" s="157" t="str">
        <f t="shared" si="6"/>
        <v/>
      </c>
      <c r="AE16" s="158">
        <f>IFERROR(VLOOKUP(AD16,'26'!$Y$8:$Z$69,2,0),0)</f>
        <v>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/>
      <c r="G17" s="12"/>
      <c r="H17" s="13"/>
      <c r="I17" s="12"/>
      <c r="J17" s="3">
        <f t="shared" si="0"/>
        <v>0</v>
      </c>
      <c r="K17" s="109"/>
      <c r="L17" s="215" t="str">
        <f>IF(H17="","",H17/0.7)</f>
        <v/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/>
      </c>
      <c r="Z17" s="155">
        <f t="shared" si="5"/>
        <v>0</v>
      </c>
      <c r="AA17" s="152"/>
      <c r="AB17" s="153"/>
      <c r="AC17" s="150">
        <v>10</v>
      </c>
      <c r="AD17" s="157" t="str">
        <f t="shared" si="6"/>
        <v/>
      </c>
      <c r="AE17" s="158">
        <f>IFERROR(VLOOKUP(AD17,'26'!$Y$8:$Z$69,2,0),0)</f>
        <v>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/>
      <c r="G18" s="12"/>
      <c r="H18" s="13"/>
      <c r="I18" s="12"/>
      <c r="J18" s="3">
        <f t="shared" si="0"/>
        <v>0</v>
      </c>
      <c r="K18" s="109"/>
      <c r="L18" s="215" t="str">
        <f>IF(H18="","",H18/0.7)</f>
        <v/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/>
      </c>
      <c r="Z18" s="155">
        <f t="shared" si="5"/>
        <v>0</v>
      </c>
      <c r="AA18" s="152"/>
      <c r="AB18" s="153"/>
      <c r="AC18" s="150">
        <v>11</v>
      </c>
      <c r="AD18" s="157" t="str">
        <f t="shared" si="6"/>
        <v/>
      </c>
      <c r="AE18" s="158">
        <f>IFERROR(VLOOKUP(AD18,'26'!$Y$8:$Z$69,2,0),0)</f>
        <v>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-4805690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/>
      </c>
      <c r="Z19" s="155">
        <f t="shared" si="5"/>
        <v>0</v>
      </c>
      <c r="AA19" s="152"/>
      <c r="AB19" s="153"/>
      <c r="AC19" s="150">
        <v>12</v>
      </c>
      <c r="AD19" s="157" t="str">
        <f t="shared" si="6"/>
        <v/>
      </c>
      <c r="AE19" s="158">
        <f>IFERROR(VLOOKUP(AD19,'26'!$Y$8:$Z$69,2,0),0)</f>
        <v>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/>
      </c>
      <c r="Z20" s="155">
        <f t="shared" si="5"/>
        <v>0</v>
      </c>
      <c r="AA20" s="152"/>
      <c r="AB20" s="153"/>
      <c r="AC20" s="150">
        <v>13</v>
      </c>
      <c r="AD20" s="157" t="str">
        <f t="shared" si="6"/>
        <v/>
      </c>
      <c r="AE20" s="158">
        <f>IFERROR(VLOOKUP(AD20,'26'!$Y$8:$Z$69,2,0),0)</f>
        <v>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IFERROR(VLOOKUP(AD21,'26'!$Y$8:$Z$69,2,0),0)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IFERROR(VLOOKUP(AD22,'26'!$Y$8:$Z$69,2,0),0)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IFERROR(VLOOKUP(AD23,'26'!$Y$8:$Z$69,2,0),0)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IFERROR(VLOOKUP(AD24,'26'!$Y$8:$Z$69,2,0),0)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IFERROR(VLOOKUP(AD25,'26'!$Y$8:$Z$69,2,0),0)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IFERROR(VLOOKUP(AD26,'26'!$Y$8:$Z$69,2,0),0)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/>
      <c r="P27" s="16"/>
      <c r="Q27" s="17"/>
      <c r="R27" s="12"/>
      <c r="S27" s="220">
        <f>Q27*R27</f>
        <v>0</v>
      </c>
      <c r="T27" s="109"/>
      <c r="U27" s="215" t="str">
        <f>IF(Q27="","",Q27/0.7)</f>
        <v/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IFERROR(VLOOKUP(AD27,'26'!$Y$8:$Z$69,2,0),0)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/>
      <c r="P28" s="16"/>
      <c r="Q28" s="17"/>
      <c r="R28" s="12"/>
      <c r="S28" s="220">
        <f>Q28*R28</f>
        <v>0</v>
      </c>
      <c r="T28" s="109"/>
      <c r="U28" s="215" t="str">
        <f>IF(Q28="","",Q28/0.7)</f>
        <v/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IFERROR(VLOOKUP(AD28,'26'!$Y$8:$Z$69,2,0),0)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/>
      <c r="P29" s="16"/>
      <c r="Q29" s="17"/>
      <c r="R29" s="24"/>
      <c r="S29" s="220">
        <f>Q29*R29</f>
        <v>0</v>
      </c>
      <c r="T29" s="110"/>
      <c r="U29" s="218" t="str">
        <f>IF(Q29="","",Q29/0.7)</f>
        <v/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IFERROR(VLOOKUP(AD29,'26'!$Y$8:$Z$69,2,0),0)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IFERROR(VLOOKUP(AD30,'26'!$Y$8:$Z$69,2,0),0)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IFERROR(VLOOKUP(AD31,'26'!$Y$8:$Z$69,2,0),0)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IFERROR(VLOOKUP(AD32,'26'!$Y$8:$Z$69,2,0),0)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IFERROR(VLOOKUP(AD33,'26'!$Y$8:$Z$69,2,0),0)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0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IFERROR(VLOOKUP(AD34,'26'!$Y$8:$Z$69,2,0),0)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IFERROR(VLOOKUP(AD35,'26'!$Y$8:$Z$69,2,0),0)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/>
      </c>
      <c r="Z36" s="155">
        <f>S6</f>
        <v>0</v>
      </c>
      <c r="AA36" s="152"/>
      <c r="AB36" s="153"/>
      <c r="AC36" s="308" t="s">
        <v>33</v>
      </c>
      <c r="AD36" s="309"/>
      <c r="AE36" s="179">
        <f>SUM(AE8:AE35)</f>
        <v>0</v>
      </c>
      <c r="AF36" s="179">
        <f>SUM(AF8:AF35)</f>
        <v>0</v>
      </c>
      <c r="AG36" s="179">
        <f>SUM(AG8:AG35)</f>
        <v>0</v>
      </c>
      <c r="AH36" s="180"/>
      <c r="AI36" s="179">
        <f>SUM(AI8:AI35)</f>
        <v>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/>
      </c>
      <c r="Z37" s="155">
        <f t="shared" ref="Z37:Z59" si="11">S7</f>
        <v>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/>
      </c>
      <c r="Z38" s="155">
        <f t="shared" si="11"/>
        <v>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/>
      </c>
      <c r="Z39" s="155">
        <f t="shared" si="11"/>
        <v>0</v>
      </c>
      <c r="AA39" s="152"/>
      <c r="AB39" s="153"/>
      <c r="AC39" s="156">
        <v>1</v>
      </c>
      <c r="AD39" s="157" t="str">
        <f t="shared" ref="AD39:AD62" si="12">O6&amp;P6</f>
        <v/>
      </c>
      <c r="AE39" s="158">
        <f>IFERROR(VLOOKUP(AD39,'26'!$Y$8:$Z$69,2,0),0)</f>
        <v>0</v>
      </c>
      <c r="AF39" s="158">
        <f>IFERROR(VLOOKUP(AD39,$K$51:$L$85,2,0),0)</f>
        <v>0</v>
      </c>
      <c r="AG39" s="159">
        <f>AE39+AF39-S6</f>
        <v>0</v>
      </c>
      <c r="AH39" s="160">
        <f>IFERROR((T6-Q6)/T6,0)</f>
        <v>0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/>
      </c>
      <c r="Z40" s="155">
        <f t="shared" si="11"/>
        <v>0</v>
      </c>
      <c r="AA40" s="152"/>
      <c r="AB40" s="153"/>
      <c r="AC40" s="150">
        <v>2</v>
      </c>
      <c r="AD40" s="157" t="str">
        <f t="shared" si="12"/>
        <v/>
      </c>
      <c r="AE40" s="158">
        <f>IFERROR(VLOOKUP(AD40,'26'!$Y$8:$Z$69,2,0),0)</f>
        <v>0</v>
      </c>
      <c r="AF40" s="158">
        <f>IFERROR(VLOOKUP(AD40,$K$51:$L$85,2,0),0)</f>
        <v>0</v>
      </c>
      <c r="AG40" s="159">
        <f>AE40+AF40-S7</f>
        <v>0</v>
      </c>
      <c r="AH40" s="160">
        <f t="shared" ref="AH40:AH62" si="13">IFERROR((T7-Q7)/T7,0)</f>
        <v>0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/>
      </c>
      <c r="Z41" s="155">
        <f t="shared" si="11"/>
        <v>0</v>
      </c>
      <c r="AA41" s="152"/>
      <c r="AB41" s="153"/>
      <c r="AC41" s="150">
        <v>3</v>
      </c>
      <c r="AD41" s="157" t="str">
        <f t="shared" si="12"/>
        <v/>
      </c>
      <c r="AE41" s="158">
        <f>IFERROR(VLOOKUP(AD41,'26'!$Y$8:$Z$69,2,0),0)</f>
        <v>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/>
      </c>
      <c r="Z42" s="155">
        <f t="shared" si="11"/>
        <v>0</v>
      </c>
      <c r="AA42" s="152"/>
      <c r="AB42" s="153"/>
      <c r="AC42" s="150">
        <v>4</v>
      </c>
      <c r="AD42" s="157" t="str">
        <f t="shared" si="12"/>
        <v/>
      </c>
      <c r="AE42" s="158">
        <f>IFERROR(VLOOKUP(AD42,'26'!$Y$8:$Z$69,2,0),0)</f>
        <v>0</v>
      </c>
      <c r="AF42" s="158">
        <f>IFERROR(VLOOKUP(AD42,$K$51:$L$85,2,0),0)</f>
        <v>0</v>
      </c>
      <c r="AG42" s="159">
        <f>AE42+AF42-S9</f>
        <v>0</v>
      </c>
      <c r="AH42" s="160">
        <f t="shared" si="13"/>
        <v>0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/>
      </c>
      <c r="Z43" s="155">
        <f t="shared" si="11"/>
        <v>0</v>
      </c>
      <c r="AA43" s="152"/>
      <c r="AB43" s="153"/>
      <c r="AC43" s="150">
        <v>5</v>
      </c>
      <c r="AD43" s="157" t="str">
        <f t="shared" si="12"/>
        <v/>
      </c>
      <c r="AE43" s="158">
        <f>IFERROR(VLOOKUP(AD43,'26'!$Y$8:$Z$69,2,0),0)</f>
        <v>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/>
      </c>
      <c r="Z44" s="155">
        <f t="shared" si="11"/>
        <v>0</v>
      </c>
      <c r="AA44" s="152"/>
      <c r="AB44" s="153"/>
      <c r="AC44" s="150">
        <v>6</v>
      </c>
      <c r="AD44" s="157" t="str">
        <f t="shared" si="12"/>
        <v/>
      </c>
      <c r="AE44" s="158">
        <f>IFERROR(VLOOKUP(AD44,'26'!$Y$8:$Z$69,2,0),0)</f>
        <v>0</v>
      </c>
      <c r="AF44" s="158">
        <f>IFERROR(VLOOKUP(AD44,$K$51:$L$85,2,0),0)</f>
        <v>0</v>
      </c>
      <c r="AG44" s="159">
        <f>AE44+AF44-S11</f>
        <v>0</v>
      </c>
      <c r="AH44" s="160">
        <f t="shared" si="13"/>
        <v>0</v>
      </c>
      <c r="AI44" s="158">
        <f t="shared" si="14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/>
      </c>
      <c r="AE45" s="158">
        <f>IFERROR(VLOOKUP(AD45,'26'!$Y$8:$Z$69,2,0),0)</f>
        <v>0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/>
      </c>
      <c r="AE46" s="158">
        <f>IFERROR(VLOOKUP(AD46,'26'!$Y$8:$Z$69,2,0),0)</f>
        <v>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/>
      </c>
      <c r="AE47" s="158">
        <f>IFERROR(VLOOKUP(AD47,'26'!$Y$8:$Z$69,2,0),0)</f>
        <v>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IFERROR(VLOOKUP(AD48,'26'!$Y$8:$Z$69,2,0),0)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IFERROR(VLOOKUP(AD49,'26'!$Y$8:$Z$69,2,0),0)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IFERROR(VLOOKUP(AD50,'26'!$Y$8:$Z$69,2,0),0)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IFERROR(VLOOKUP(AD51,'26'!$Y$8:$Z$69,2,0),0)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7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IFERROR(VLOOKUP(AD52,'26'!$Y$8:$Z$69,2,0),0)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7"/>
        <v/>
      </c>
      <c r="L53" s="247">
        <f t="shared" ref="L53:L85" si="18">I53</f>
        <v>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IFERROR(VLOOKUP(AD53,'26'!$Y$8:$Z$69,2,0),0)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7"/>
        <v/>
      </c>
      <c r="L54" s="247">
        <f t="shared" si="18"/>
        <v>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IFERROR(VLOOKUP(AD54,'26'!$Y$8:$Z$69,2,0),0)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7"/>
        <v/>
      </c>
      <c r="L55" s="247">
        <f t="shared" si="18"/>
        <v>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IFERROR(VLOOKUP(AD55,'26'!$Y$8:$Z$69,2,0),0)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7"/>
        <v/>
      </c>
      <c r="L56" s="247">
        <f t="shared" si="18"/>
        <v>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IFERROR(VLOOKUP(AD56,'26'!$Y$8:$Z$69,2,0),0)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/>
      </c>
      <c r="Z57" s="155">
        <f t="shared" si="11"/>
        <v>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IFERROR(VLOOKUP(AD57,'26'!$Y$8:$Z$69,2,0),0)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/>
      </c>
      <c r="Z58" s="155">
        <f t="shared" si="11"/>
        <v>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IFERROR(VLOOKUP(AD58,'26'!$Y$8:$Z$69,2,0),0)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/>
      </c>
      <c r="Z59" s="155">
        <f t="shared" si="11"/>
        <v>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IFERROR(VLOOKUP(AD59,'26'!$Y$8:$Z$69,2,0),0)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/>
      </c>
      <c r="Z60" s="152">
        <v>0</v>
      </c>
      <c r="AA60" s="152"/>
      <c r="AB60" s="153"/>
      <c r="AC60" s="150">
        <v>22</v>
      </c>
      <c r="AD60" s="157" t="str">
        <f t="shared" si="12"/>
        <v/>
      </c>
      <c r="AE60" s="158">
        <f>IFERROR(VLOOKUP(AD60,'26'!$Y$8:$Z$69,2,0),0)</f>
        <v>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/>
      </c>
      <c r="Z61" s="152">
        <v>0</v>
      </c>
      <c r="AA61" s="152"/>
      <c r="AB61" s="153"/>
      <c r="AC61" s="150">
        <v>23</v>
      </c>
      <c r="AD61" s="157" t="str">
        <f t="shared" si="12"/>
        <v/>
      </c>
      <c r="AE61" s="158">
        <f>IFERROR(VLOOKUP(AD61,'26'!$Y$8:$Z$69,2,0),0)</f>
        <v>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/>
      </c>
      <c r="AE62" s="158">
        <f>IFERROR(VLOOKUP(AD62,'26'!$Y$8:$Z$69,2,0),0)</f>
        <v>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0</v>
      </c>
      <c r="AF63" s="197">
        <f>SUM(AF39:AF62)</f>
        <v>0</v>
      </c>
      <c r="AG63" s="197">
        <f>SUM(AG39:AG62)</f>
        <v>0</v>
      </c>
      <c r="AH63" s="198"/>
      <c r="AI63" s="197">
        <f>SUM(AI39:AI62)</f>
        <v>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/>
      </c>
      <c r="AE66" s="158">
        <f>IFERROR(VLOOKUP(AD66,'26'!$Y$8:$Z$69,2,0),0)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/>
      </c>
      <c r="AE67" s="158">
        <f>IFERROR(VLOOKUP(AD67,'26'!$Y$8:$Z$69,2,0),0)</f>
        <v>0</v>
      </c>
      <c r="AF67" s="158">
        <f>IFERROR(VLOOKUP(AD67,$K$51:$L$85,2,0),0)</f>
        <v>0</v>
      </c>
      <c r="AG67" s="159">
        <f t="shared" ref="AG67:AG75" si="21">AE67+AF67</f>
        <v>0</v>
      </c>
      <c r="AH67" s="160">
        <f t="shared" ref="AH67:AH75" si="22">IFERROR((I38-H38)/I38,0)</f>
        <v>0</v>
      </c>
      <c r="AI67" s="158">
        <f t="shared" ref="AI67:AI75" si="23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IFERROR(VLOOKUP(AD68,'26'!$Y$8:$Z$69,2,0),0)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IFERROR(VLOOKUP(AD69,'26'!$Y$8:$Z$69,2,0),0)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IFERROR(VLOOKUP(AD70,'26'!$Y$8:$Z$69,2,0),0)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IFERROR(VLOOKUP(AD71,'26'!$Y$8:$Z$69,2,0),0)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IFERROR(VLOOKUP(AD72,'26'!$Y$8:$Z$69,2,0),0)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IFERROR(VLOOKUP(AD73,'26'!$Y$8:$Z$69,2,0),0)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IFERROR(VLOOKUP(AD74,'26'!$Y$8:$Z$69,2,0),0)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IFERROR(VLOOKUP(AD75,'26'!$Y$8:$Z$69,2,0),0)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-4805690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64" priority="10"/>
  </conditionalFormatting>
  <conditionalFormatting sqref="AE77:AF77">
    <cfRule type="cellIs" dxfId="63" priority="7" operator="lessThan">
      <formula>0</formula>
    </cfRule>
  </conditionalFormatting>
  <conditionalFormatting sqref="AG8:AG35 AG39:AG62 AG66:AG75">
    <cfRule type="cellIs" dxfId="62" priority="8" operator="lessThan">
      <formula>0</formula>
    </cfRule>
  </conditionalFormatting>
  <conditionalFormatting sqref="AH8:AH35">
    <cfRule type="cellIs" dxfId="61" priority="17" operator="equal">
      <formula>0</formula>
    </cfRule>
    <cfRule type="cellIs" dxfId="60" priority="18" operator="greaterThan">
      <formula>0.35</formula>
    </cfRule>
    <cfRule type="cellIs" dxfId="59" priority="19" operator="lessThan">
      <formula>0.25</formula>
    </cfRule>
  </conditionalFormatting>
  <conditionalFormatting sqref="AH39:AH62">
    <cfRule type="cellIs" dxfId="58" priority="14" operator="equal">
      <formula>0</formula>
    </cfRule>
    <cfRule type="cellIs" dxfId="57" priority="15" operator="greaterThan">
      <formula>0.35</formula>
    </cfRule>
    <cfRule type="cellIs" dxfId="56" priority="16" operator="lessThan">
      <formula>0.25</formula>
    </cfRule>
  </conditionalFormatting>
  <conditionalFormatting sqref="AH66:AH75">
    <cfRule type="cellIs" dxfId="55" priority="11" operator="equal">
      <formula>0</formula>
    </cfRule>
    <cfRule type="cellIs" dxfId="54" priority="12" operator="greaterThan">
      <formula>0.35</formula>
    </cfRule>
    <cfRule type="cellIs" dxfId="53" priority="13" operator="lessThan">
      <formula>0.25</formula>
    </cfRule>
  </conditionalFormatting>
  <conditionalFormatting sqref="AH4:AI5">
    <cfRule type="cellIs" dxfId="52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776A7362-B49C-4801-9D2B-80756F1FFB4A}">
          <x14:formula1>
            <xm:f>근무표!$AK$5:$AK$20</xm:f>
          </x14:formula1>
          <xm:sqref>B41:C46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A745-503F-4F9B-A28A-B4BFCFD851F1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F2" sqref="F2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256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0</v>
      </c>
      <c r="AF4" s="340"/>
      <c r="AG4" s="134" t="s">
        <v>43</v>
      </c>
      <c r="AH4" s="341">
        <f>C5-AE4-(SUM(R34:S38))</f>
        <v>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/>
      <c r="G6" s="6"/>
      <c r="H6" s="7"/>
      <c r="I6" s="6"/>
      <c r="J6" s="2">
        <f t="shared" ref="J6:J33" si="0">H6*I6</f>
        <v>0</v>
      </c>
      <c r="K6" s="108"/>
      <c r="L6" s="215" t="str">
        <f>IF(H6="","",H6/0.7)</f>
        <v/>
      </c>
      <c r="M6" s="4"/>
      <c r="N6" s="146">
        <v>1</v>
      </c>
      <c r="O6" s="8"/>
      <c r="P6" s="9"/>
      <c r="Q6" s="10"/>
      <c r="R6" s="9"/>
      <c r="S6" s="214">
        <f>Q6*R6</f>
        <v>0</v>
      </c>
      <c r="T6" s="116"/>
      <c r="U6" s="215" t="str">
        <f>IF(Q6="","",Q6/0.7)</f>
        <v/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0</v>
      </c>
      <c r="D7" s="4"/>
      <c r="E7" s="150">
        <v>2</v>
      </c>
      <c r="F7" s="11"/>
      <c r="G7" s="12"/>
      <c r="H7" s="13"/>
      <c r="I7" s="12"/>
      <c r="J7" s="3">
        <f t="shared" si="0"/>
        <v>0</v>
      </c>
      <c r="K7" s="109"/>
      <c r="L7" s="215" t="str">
        <f>IF(H7="","",H7/0.7)</f>
        <v/>
      </c>
      <c r="M7" s="4"/>
      <c r="N7" s="150">
        <v>2</v>
      </c>
      <c r="O7" s="15"/>
      <c r="P7" s="16"/>
      <c r="Q7" s="17"/>
      <c r="R7" s="16"/>
      <c r="S7" s="219">
        <f>Q7*R7</f>
        <v>0</v>
      </c>
      <c r="T7" s="113"/>
      <c r="U7" s="215" t="str">
        <f>IF(Q7="","",Q7/0.7)</f>
        <v/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/>
      <c r="G8" s="12"/>
      <c r="H8" s="13"/>
      <c r="I8" s="12"/>
      <c r="J8" s="3">
        <f t="shared" si="0"/>
        <v>0</v>
      </c>
      <c r="K8" s="109"/>
      <c r="L8" s="215" t="str">
        <f>IF(H8="","",H8/0.7)</f>
        <v/>
      </c>
      <c r="M8" s="4"/>
      <c r="N8" s="150">
        <v>3</v>
      </c>
      <c r="O8" s="15"/>
      <c r="P8" s="16"/>
      <c r="Q8" s="17"/>
      <c r="R8" s="16"/>
      <c r="S8" s="219">
        <f>Q8*R8</f>
        <v>0</v>
      </c>
      <c r="T8" s="114"/>
      <c r="U8" s="215" t="str">
        <f>IF(Q8="","",Q8/0.7)</f>
        <v/>
      </c>
      <c r="V8" s="127"/>
      <c r="W8" s="151"/>
      <c r="X8" s="152">
        <v>1</v>
      </c>
      <c r="Y8" s="152" t="str">
        <f t="shared" ref="Y8:Y35" si="4">F6&amp;G6</f>
        <v/>
      </c>
      <c r="Z8" s="155">
        <f t="shared" ref="Z8:Z35" si="5">J6</f>
        <v>0</v>
      </c>
      <c r="AA8" s="152"/>
      <c r="AB8" s="153"/>
      <c r="AC8" s="156">
        <v>1</v>
      </c>
      <c r="AD8" s="157" t="str">
        <f t="shared" ref="AD8:AD35" si="6">F6&amp;G6</f>
        <v/>
      </c>
      <c r="AE8" s="158">
        <f>IFERROR(VLOOKUP(AD8,'27'!$Y$8:$Z$69,2,0),0)</f>
        <v>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'27'!C11</f>
        <v>0</v>
      </c>
      <c r="D9" s="4"/>
      <c r="E9" s="150">
        <v>4</v>
      </c>
      <c r="F9" s="11"/>
      <c r="G9" s="12"/>
      <c r="H9" s="13"/>
      <c r="I9" s="12"/>
      <c r="J9" s="3">
        <f t="shared" si="0"/>
        <v>0</v>
      </c>
      <c r="K9" s="109"/>
      <c r="L9" s="215" t="str">
        <f>IF(H9="","",H9/0.7)</f>
        <v/>
      </c>
      <c r="M9" s="4"/>
      <c r="N9" s="150">
        <v>4</v>
      </c>
      <c r="O9" s="15"/>
      <c r="P9" s="16"/>
      <c r="Q9" s="17"/>
      <c r="R9" s="16"/>
      <c r="S9" s="219">
        <f>Q9*R9</f>
        <v>0</v>
      </c>
      <c r="T9" s="115"/>
      <c r="U9" s="215" t="str">
        <f>IF(Q9="","",Q9/0.7)</f>
        <v/>
      </c>
      <c r="V9" s="127"/>
      <c r="W9" s="151"/>
      <c r="X9" s="152">
        <v>2</v>
      </c>
      <c r="Y9" s="152" t="str">
        <f t="shared" si="4"/>
        <v/>
      </c>
      <c r="Z9" s="155">
        <f t="shared" si="5"/>
        <v>0</v>
      </c>
      <c r="AA9" s="152"/>
      <c r="AB9" s="153"/>
      <c r="AC9" s="150">
        <v>2</v>
      </c>
      <c r="AD9" s="157" t="str">
        <f t="shared" si="6"/>
        <v/>
      </c>
      <c r="AE9" s="158">
        <f>IFERROR(VLOOKUP(AD9,'27'!$Y$8:$Z$69,2,0),0)</f>
        <v>0</v>
      </c>
      <c r="AF9" s="158">
        <f>IFERROR(VLOOKUP(AD9,$K$51:$L$85,2,0),0)</f>
        <v>0</v>
      </c>
      <c r="AG9" s="159">
        <f>AE9+AF9-J7</f>
        <v>0</v>
      </c>
      <c r="AH9" s="160">
        <f t="shared" si="7"/>
        <v>0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/>
      <c r="G10" s="12"/>
      <c r="H10" s="13"/>
      <c r="I10" s="12"/>
      <c r="J10" s="3">
        <f t="shared" si="0"/>
        <v>0</v>
      </c>
      <c r="K10" s="109"/>
      <c r="L10" s="215" t="str">
        <f>IF(H10="","",H10/0.7)</f>
        <v/>
      </c>
      <c r="M10" s="4"/>
      <c r="N10" s="150">
        <v>5</v>
      </c>
      <c r="O10" s="15"/>
      <c r="P10" s="16"/>
      <c r="Q10" s="17"/>
      <c r="R10" s="16"/>
      <c r="S10" s="220">
        <f>Q10*R10</f>
        <v>0</v>
      </c>
      <c r="T10" s="117"/>
      <c r="U10" s="215" t="str">
        <f>IF(Q10="","",Q10/0.7)</f>
        <v/>
      </c>
      <c r="V10" s="127"/>
      <c r="W10" s="151"/>
      <c r="X10" s="152">
        <v>3</v>
      </c>
      <c r="Y10" s="152" t="str">
        <f t="shared" si="4"/>
        <v/>
      </c>
      <c r="Z10" s="155">
        <f t="shared" si="5"/>
        <v>0</v>
      </c>
      <c r="AA10" s="152"/>
      <c r="AB10" s="153"/>
      <c r="AC10" s="150">
        <v>3</v>
      </c>
      <c r="AD10" s="157" t="str">
        <f t="shared" si="6"/>
        <v/>
      </c>
      <c r="AE10" s="158">
        <f>IFERROR(VLOOKUP(AD10,'27'!$Y$8:$Z$69,2,0),0)</f>
        <v>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0</v>
      </c>
      <c r="D11" s="4"/>
      <c r="E11" s="150">
        <v>6</v>
      </c>
      <c r="F11" s="11"/>
      <c r="G11" s="12"/>
      <c r="H11" s="13"/>
      <c r="I11" s="12"/>
      <c r="J11" s="3">
        <f t="shared" si="0"/>
        <v>0</v>
      </c>
      <c r="K11" s="109"/>
      <c r="L11" s="215" t="str">
        <f>IF(H11="","",H11/0.7)</f>
        <v/>
      </c>
      <c r="M11" s="4"/>
      <c r="N11" s="150">
        <v>6</v>
      </c>
      <c r="O11" s="15"/>
      <c r="P11" s="16"/>
      <c r="Q11" s="17"/>
      <c r="R11" s="16"/>
      <c r="S11" s="220">
        <f>Q11*R11</f>
        <v>0</v>
      </c>
      <c r="T11" s="109"/>
      <c r="U11" s="215" t="str">
        <f>IF(Q11="","",Q11/0.7)</f>
        <v/>
      </c>
      <c r="V11" s="127"/>
      <c r="W11" s="151"/>
      <c r="X11" s="152">
        <v>4</v>
      </c>
      <c r="Y11" s="152" t="str">
        <f t="shared" si="4"/>
        <v/>
      </c>
      <c r="Z11" s="155">
        <f t="shared" si="5"/>
        <v>0</v>
      </c>
      <c r="AA11" s="152"/>
      <c r="AB11" s="153"/>
      <c r="AC11" s="150">
        <v>4</v>
      </c>
      <c r="AD11" s="157" t="str">
        <f t="shared" si="6"/>
        <v/>
      </c>
      <c r="AE11" s="158">
        <f>IFERROR(VLOOKUP(AD11,'27'!$Y$8:$Z$69,2,0),0)</f>
        <v>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/>
      <c r="G12" s="12"/>
      <c r="H12" s="13"/>
      <c r="I12" s="12"/>
      <c r="J12" s="3">
        <f t="shared" si="0"/>
        <v>0</v>
      </c>
      <c r="K12" s="109"/>
      <c r="L12" s="215" t="str">
        <f>IF(H12="","",H12/0.7)</f>
        <v/>
      </c>
      <c r="M12" s="4"/>
      <c r="N12" s="150">
        <v>7</v>
      </c>
      <c r="O12" s="15"/>
      <c r="P12" s="16"/>
      <c r="Q12" s="17"/>
      <c r="R12" s="12"/>
      <c r="S12" s="220">
        <f>Q12*R12</f>
        <v>0</v>
      </c>
      <c r="T12" s="109"/>
      <c r="U12" s="215" t="str">
        <f>IF(Q12="","",Q12/0.7)</f>
        <v/>
      </c>
      <c r="V12" s="127"/>
      <c r="W12" s="151"/>
      <c r="X12" s="152">
        <v>5</v>
      </c>
      <c r="Y12" s="152" t="str">
        <f t="shared" si="4"/>
        <v/>
      </c>
      <c r="Z12" s="155">
        <f t="shared" si="5"/>
        <v>0</v>
      </c>
      <c r="AA12" s="152"/>
      <c r="AB12" s="153"/>
      <c r="AC12" s="150">
        <v>5</v>
      </c>
      <c r="AD12" s="157" t="str">
        <f t="shared" si="6"/>
        <v/>
      </c>
      <c r="AE12" s="158">
        <f>IFERROR(VLOOKUP(AD12,'27'!$Y$8:$Z$69,2,0),0)</f>
        <v>0</v>
      </c>
      <c r="AF12" s="158">
        <f>IFERROR(VLOOKUP(AD12,$K$51:$L$85,2,0),0)</f>
        <v>0</v>
      </c>
      <c r="AG12" s="159">
        <f>AE12+AF12-J10</f>
        <v>0</v>
      </c>
      <c r="AH12" s="160">
        <f t="shared" si="7"/>
        <v>0</v>
      </c>
      <c r="AI12" s="158">
        <f t="shared" si="8"/>
        <v>0</v>
      </c>
      <c r="AJ12" s="161">
        <f>IFERROR(AG12/H10,0)</f>
        <v>0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0</v>
      </c>
      <c r="D13" s="4"/>
      <c r="E13" s="150">
        <v>8</v>
      </c>
      <c r="F13" s="11"/>
      <c r="G13" s="12"/>
      <c r="H13" s="13"/>
      <c r="I13" s="12"/>
      <c r="J13" s="3">
        <f t="shared" si="0"/>
        <v>0</v>
      </c>
      <c r="K13" s="109"/>
      <c r="L13" s="215" t="str">
        <f>IF(H13="","",H13/0.7)</f>
        <v/>
      </c>
      <c r="M13" s="4"/>
      <c r="N13" s="150">
        <v>8</v>
      </c>
      <c r="O13" s="15"/>
      <c r="P13" s="16"/>
      <c r="Q13" s="17"/>
      <c r="R13" s="16"/>
      <c r="S13" s="220">
        <f>Q13*R13</f>
        <v>0</v>
      </c>
      <c r="T13" s="109"/>
      <c r="U13" s="215" t="str">
        <f>IF(Q13="","",Q13/0.7)</f>
        <v/>
      </c>
      <c r="V13" s="127"/>
      <c r="W13" s="151"/>
      <c r="X13" s="152">
        <v>6</v>
      </c>
      <c r="Y13" s="152" t="str">
        <f t="shared" si="4"/>
        <v/>
      </c>
      <c r="Z13" s="155">
        <f t="shared" si="5"/>
        <v>0</v>
      </c>
      <c r="AA13" s="152"/>
      <c r="AB13" s="153"/>
      <c r="AC13" s="150">
        <v>6</v>
      </c>
      <c r="AD13" s="157" t="str">
        <f t="shared" si="6"/>
        <v/>
      </c>
      <c r="AE13" s="158">
        <f>IFERROR(VLOOKUP(AD13,'27'!$Y$8:$Z$69,2,0),0)</f>
        <v>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/>
      <c r="G14" s="12"/>
      <c r="H14" s="13"/>
      <c r="I14" s="12"/>
      <c r="J14" s="3">
        <f t="shared" si="0"/>
        <v>0</v>
      </c>
      <c r="K14" s="109"/>
      <c r="L14" s="215" t="str">
        <f>IF(H14="","",H14/0.7)</f>
        <v/>
      </c>
      <c r="M14" s="4"/>
      <c r="N14" s="150">
        <v>9</v>
      </c>
      <c r="O14" s="15"/>
      <c r="P14" s="16"/>
      <c r="Q14" s="17"/>
      <c r="R14" s="12"/>
      <c r="S14" s="220">
        <f>Q14*R14</f>
        <v>0</v>
      </c>
      <c r="T14" s="109"/>
      <c r="U14" s="215" t="str">
        <f>IF(Q14="","",Q14/0.7)</f>
        <v/>
      </c>
      <c r="V14" s="127"/>
      <c r="W14" s="151"/>
      <c r="X14" s="152">
        <v>7</v>
      </c>
      <c r="Y14" s="152" t="str">
        <f t="shared" si="4"/>
        <v/>
      </c>
      <c r="Z14" s="155">
        <f t="shared" si="5"/>
        <v>0</v>
      </c>
      <c r="AA14" s="152"/>
      <c r="AB14" s="153"/>
      <c r="AC14" s="150">
        <v>7</v>
      </c>
      <c r="AD14" s="157" t="str">
        <f t="shared" si="6"/>
        <v/>
      </c>
      <c r="AE14" s="158">
        <f>IFERROR(VLOOKUP(AD14,'27'!$Y$8:$Z$69,2,0),0)</f>
        <v>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0</v>
      </c>
      <c r="D15" s="4"/>
      <c r="E15" s="150">
        <v>10</v>
      </c>
      <c r="F15" s="11"/>
      <c r="G15" s="106"/>
      <c r="H15" s="13"/>
      <c r="I15" s="12"/>
      <c r="J15" s="3">
        <f t="shared" si="0"/>
        <v>0</v>
      </c>
      <c r="K15" s="109"/>
      <c r="L15" s="215" t="str">
        <f>IF(H15="","",H15/0.7)</f>
        <v/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/>
      </c>
      <c r="Z15" s="155">
        <f t="shared" si="5"/>
        <v>0</v>
      </c>
      <c r="AA15" s="152"/>
      <c r="AB15" s="153"/>
      <c r="AC15" s="150">
        <v>8</v>
      </c>
      <c r="AD15" s="157" t="str">
        <f t="shared" si="6"/>
        <v/>
      </c>
      <c r="AE15" s="158">
        <f>IFERROR(VLOOKUP(AD15,'27'!$Y$8:$Z$69,2,0),0)</f>
        <v>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/>
      <c r="G16" s="12"/>
      <c r="H16" s="13"/>
      <c r="I16" s="12"/>
      <c r="J16" s="3">
        <f t="shared" si="0"/>
        <v>0</v>
      </c>
      <c r="K16" s="109"/>
      <c r="L16" s="215" t="str">
        <f>IF(H16="","",H16/0.7)</f>
        <v/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/>
      </c>
      <c r="Z16" s="155">
        <f t="shared" si="5"/>
        <v>0</v>
      </c>
      <c r="AA16" s="152"/>
      <c r="AB16" s="153"/>
      <c r="AC16" s="150">
        <v>9</v>
      </c>
      <c r="AD16" s="157" t="str">
        <f t="shared" si="6"/>
        <v/>
      </c>
      <c r="AE16" s="158">
        <f>IFERROR(VLOOKUP(AD16,'27'!$Y$8:$Z$69,2,0),0)</f>
        <v>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/>
      <c r="G17" s="12"/>
      <c r="H17" s="13"/>
      <c r="I17" s="12"/>
      <c r="J17" s="3">
        <f t="shared" si="0"/>
        <v>0</v>
      </c>
      <c r="K17" s="109"/>
      <c r="L17" s="215" t="str">
        <f>IF(H17="","",H17/0.7)</f>
        <v/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/>
      </c>
      <c r="Z17" s="155">
        <f t="shared" si="5"/>
        <v>0</v>
      </c>
      <c r="AA17" s="152"/>
      <c r="AB17" s="153"/>
      <c r="AC17" s="150">
        <v>10</v>
      </c>
      <c r="AD17" s="157" t="str">
        <f t="shared" si="6"/>
        <v/>
      </c>
      <c r="AE17" s="158">
        <f>IFERROR(VLOOKUP(AD17,'27'!$Y$8:$Z$69,2,0),0)</f>
        <v>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/>
      <c r="G18" s="12"/>
      <c r="H18" s="13"/>
      <c r="I18" s="12"/>
      <c r="J18" s="3">
        <f t="shared" si="0"/>
        <v>0</v>
      </c>
      <c r="K18" s="109"/>
      <c r="L18" s="215" t="str">
        <f>IF(H18="","",H18/0.7)</f>
        <v/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/>
      </c>
      <c r="Z18" s="155">
        <f t="shared" si="5"/>
        <v>0</v>
      </c>
      <c r="AA18" s="152"/>
      <c r="AB18" s="153"/>
      <c r="AC18" s="150">
        <v>11</v>
      </c>
      <c r="AD18" s="157" t="str">
        <f t="shared" si="6"/>
        <v/>
      </c>
      <c r="AE18" s="158">
        <f>IFERROR(VLOOKUP(AD18,'27'!$Y$8:$Z$69,2,0),0)</f>
        <v>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/>
      </c>
      <c r="Z19" s="155">
        <f t="shared" si="5"/>
        <v>0</v>
      </c>
      <c r="AA19" s="152"/>
      <c r="AB19" s="153"/>
      <c r="AC19" s="150">
        <v>12</v>
      </c>
      <c r="AD19" s="157" t="str">
        <f t="shared" si="6"/>
        <v/>
      </c>
      <c r="AE19" s="158">
        <f>IFERROR(VLOOKUP(AD19,'27'!$Y$8:$Z$69,2,0),0)</f>
        <v>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/>
      </c>
      <c r="Z20" s="155">
        <f t="shared" si="5"/>
        <v>0</v>
      </c>
      <c r="AA20" s="152"/>
      <c r="AB20" s="153"/>
      <c r="AC20" s="150">
        <v>13</v>
      </c>
      <c r="AD20" s="157" t="str">
        <f t="shared" si="6"/>
        <v/>
      </c>
      <c r="AE20" s="158">
        <f>IFERROR(VLOOKUP(AD20,'27'!$Y$8:$Z$69,2,0),0)</f>
        <v>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IFERROR(VLOOKUP(AD21,'27'!$Y$8:$Z$69,2,0),0)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IFERROR(VLOOKUP(AD22,'27'!$Y$8:$Z$69,2,0),0)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IFERROR(VLOOKUP(AD23,'27'!$Y$8:$Z$69,2,0),0)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IFERROR(VLOOKUP(AD24,'27'!$Y$8:$Z$69,2,0),0)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IFERROR(VLOOKUP(AD25,'27'!$Y$8:$Z$69,2,0),0)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IFERROR(VLOOKUP(AD26,'27'!$Y$8:$Z$69,2,0),0)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/>
      <c r="P27" s="16"/>
      <c r="Q27" s="17"/>
      <c r="R27" s="12"/>
      <c r="S27" s="220">
        <f>Q27*R27</f>
        <v>0</v>
      </c>
      <c r="T27" s="109"/>
      <c r="U27" s="215" t="str">
        <f>IF(Q27="","",Q27/0.7)</f>
        <v/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IFERROR(VLOOKUP(AD27,'27'!$Y$8:$Z$69,2,0),0)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/>
      <c r="P28" s="16"/>
      <c r="Q28" s="17"/>
      <c r="R28" s="12"/>
      <c r="S28" s="220">
        <f>Q28*R28</f>
        <v>0</v>
      </c>
      <c r="T28" s="109"/>
      <c r="U28" s="215" t="str">
        <f>IF(Q28="","",Q28/0.7)</f>
        <v/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IFERROR(VLOOKUP(AD28,'27'!$Y$8:$Z$69,2,0),0)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/>
      <c r="P29" s="16"/>
      <c r="Q29" s="17"/>
      <c r="R29" s="24"/>
      <c r="S29" s="220">
        <f>Q29*R29</f>
        <v>0</v>
      </c>
      <c r="T29" s="110"/>
      <c r="U29" s="218" t="str">
        <f>IF(Q29="","",Q29/0.7)</f>
        <v/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IFERROR(VLOOKUP(AD29,'27'!$Y$8:$Z$69,2,0),0)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IFERROR(VLOOKUP(AD30,'27'!$Y$8:$Z$69,2,0),0)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IFERROR(VLOOKUP(AD31,'27'!$Y$8:$Z$69,2,0),0)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IFERROR(VLOOKUP(AD32,'27'!$Y$8:$Z$69,2,0),0)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IFERROR(VLOOKUP(AD33,'27'!$Y$8:$Z$69,2,0),0)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0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IFERROR(VLOOKUP(AD34,'27'!$Y$8:$Z$69,2,0),0)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IFERROR(VLOOKUP(AD35,'27'!$Y$8:$Z$69,2,0),0)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/>
      </c>
      <c r="Z36" s="155">
        <f>S6</f>
        <v>0</v>
      </c>
      <c r="AA36" s="152"/>
      <c r="AB36" s="153"/>
      <c r="AC36" s="308" t="s">
        <v>33</v>
      </c>
      <c r="AD36" s="309"/>
      <c r="AE36" s="179">
        <f>SUM(AE8:AE35)</f>
        <v>0</v>
      </c>
      <c r="AF36" s="179">
        <f>SUM(AF8:AF35)</f>
        <v>0</v>
      </c>
      <c r="AG36" s="179">
        <f>SUM(AG8:AG35)</f>
        <v>0</v>
      </c>
      <c r="AH36" s="180"/>
      <c r="AI36" s="179">
        <f>SUM(AI8:AI35)</f>
        <v>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/>
      </c>
      <c r="Z37" s="155">
        <f t="shared" ref="Z37:Z59" si="11">S7</f>
        <v>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/>
      </c>
      <c r="Z38" s="155">
        <f t="shared" si="11"/>
        <v>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/>
      </c>
      <c r="Z39" s="155">
        <f t="shared" si="11"/>
        <v>0</v>
      </c>
      <c r="AA39" s="152"/>
      <c r="AB39" s="153"/>
      <c r="AC39" s="156">
        <v>1</v>
      </c>
      <c r="AD39" s="157" t="str">
        <f t="shared" ref="AD39:AD62" si="12">O6&amp;P6</f>
        <v/>
      </c>
      <c r="AE39" s="158">
        <f>IFERROR(VLOOKUP(AD39,'27'!$Y$8:$Z$69,2,0),0)</f>
        <v>0</v>
      </c>
      <c r="AF39" s="158">
        <f>IFERROR(VLOOKUP(AD39,$K$51:$L$85,2,0),0)</f>
        <v>0</v>
      </c>
      <c r="AG39" s="159">
        <f>AE39+AF39-S6</f>
        <v>0</v>
      </c>
      <c r="AH39" s="160">
        <f>IFERROR((T6-Q6)/T6,0)</f>
        <v>0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348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/>
      </c>
      <c r="Z40" s="155">
        <f t="shared" si="11"/>
        <v>0</v>
      </c>
      <c r="AA40" s="152"/>
      <c r="AB40" s="153"/>
      <c r="AC40" s="150">
        <v>2</v>
      </c>
      <c r="AD40" s="157" t="str">
        <f t="shared" si="12"/>
        <v/>
      </c>
      <c r="AE40" s="158">
        <f>IFERROR(VLOOKUP(AD40,'27'!$Y$8:$Z$69,2,0),0)</f>
        <v>0</v>
      </c>
      <c r="AF40" s="158">
        <f>IFERROR(VLOOKUP(AD40,$K$51:$L$85,2,0),0)</f>
        <v>0</v>
      </c>
      <c r="AG40" s="159">
        <f>AE40+AF40-S7</f>
        <v>0</v>
      </c>
      <c r="AH40" s="160">
        <f t="shared" ref="AH40:AH62" si="13">IFERROR((T7-Q7)/T7,0)</f>
        <v>0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/>
      </c>
      <c r="Z41" s="155">
        <f t="shared" si="11"/>
        <v>0</v>
      </c>
      <c r="AA41" s="152"/>
      <c r="AB41" s="153"/>
      <c r="AC41" s="150">
        <v>3</v>
      </c>
      <c r="AD41" s="157" t="str">
        <f t="shared" si="12"/>
        <v/>
      </c>
      <c r="AE41" s="158">
        <f>IFERROR(VLOOKUP(AD41,'27'!$Y$8:$Z$69,2,0),0)</f>
        <v>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/>
      </c>
      <c r="Z42" s="155">
        <f t="shared" si="11"/>
        <v>0</v>
      </c>
      <c r="AA42" s="152"/>
      <c r="AB42" s="153"/>
      <c r="AC42" s="150">
        <v>4</v>
      </c>
      <c r="AD42" s="157" t="str">
        <f t="shared" si="12"/>
        <v/>
      </c>
      <c r="AE42" s="158">
        <f>IFERROR(VLOOKUP(AD42,'27'!$Y$8:$Z$69,2,0),0)</f>
        <v>0</v>
      </c>
      <c r="AF42" s="158">
        <f>IFERROR(VLOOKUP(AD42,$K$51:$L$85,2,0),0)</f>
        <v>0</v>
      </c>
      <c r="AG42" s="159">
        <f>AE42+AF42-S9</f>
        <v>0</v>
      </c>
      <c r="AH42" s="160">
        <f t="shared" si="13"/>
        <v>0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/>
      </c>
      <c r="Z43" s="155">
        <f t="shared" si="11"/>
        <v>0</v>
      </c>
      <c r="AA43" s="152"/>
      <c r="AB43" s="153"/>
      <c r="AC43" s="150">
        <v>5</v>
      </c>
      <c r="AD43" s="157" t="str">
        <f t="shared" si="12"/>
        <v/>
      </c>
      <c r="AE43" s="158">
        <f>IFERROR(VLOOKUP(AD43,'27'!$Y$8:$Z$69,2,0),0)</f>
        <v>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/>
      </c>
      <c r="Z44" s="155">
        <f t="shared" si="11"/>
        <v>0</v>
      </c>
      <c r="AA44" s="152"/>
      <c r="AB44" s="153"/>
      <c r="AC44" s="150">
        <v>6</v>
      </c>
      <c r="AD44" s="157" t="str">
        <f t="shared" si="12"/>
        <v/>
      </c>
      <c r="AE44" s="158">
        <f>IFERROR(VLOOKUP(AD44,'27'!$Y$8:$Z$69,2,0),0)</f>
        <v>0</v>
      </c>
      <c r="AF44" s="158">
        <f>IFERROR(VLOOKUP(AD44,$K$51:$L$85,2,0),0)</f>
        <v>0</v>
      </c>
      <c r="AG44" s="159">
        <f>AE44+AF44-S11</f>
        <v>0</v>
      </c>
      <c r="AH44" s="160">
        <f t="shared" si="13"/>
        <v>0</v>
      </c>
      <c r="AI44" s="158">
        <f t="shared" si="14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/>
      </c>
      <c r="AE45" s="158">
        <f>IFERROR(VLOOKUP(AD45,'27'!$Y$8:$Z$69,2,0),0)</f>
        <v>0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/>
      </c>
      <c r="AE46" s="158">
        <f>IFERROR(VLOOKUP(AD46,'27'!$Y$8:$Z$69,2,0),0)</f>
        <v>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/>
      </c>
      <c r="AE47" s="158">
        <f>IFERROR(VLOOKUP(AD47,'27'!$Y$8:$Z$69,2,0),0)</f>
        <v>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IFERROR(VLOOKUP(AD48,'27'!$Y$8:$Z$69,2,0),0)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IFERROR(VLOOKUP(AD49,'27'!$Y$8:$Z$69,2,0),0)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IFERROR(VLOOKUP(AD50,'27'!$Y$8:$Z$69,2,0),0)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IFERROR(VLOOKUP(AD51,'27'!$Y$8:$Z$69,2,0),0)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7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IFERROR(VLOOKUP(AD52,'27'!$Y$8:$Z$69,2,0),0)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7"/>
        <v/>
      </c>
      <c r="L53" s="247">
        <f t="shared" ref="L53:L85" si="18">I53</f>
        <v>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IFERROR(VLOOKUP(AD53,'27'!$Y$8:$Z$69,2,0),0)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7"/>
        <v/>
      </c>
      <c r="L54" s="247">
        <f t="shared" si="18"/>
        <v>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IFERROR(VLOOKUP(AD54,'27'!$Y$8:$Z$69,2,0),0)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7"/>
        <v/>
      </c>
      <c r="L55" s="247">
        <f t="shared" si="18"/>
        <v>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IFERROR(VLOOKUP(AD55,'27'!$Y$8:$Z$69,2,0),0)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7"/>
        <v/>
      </c>
      <c r="L56" s="247">
        <f t="shared" si="18"/>
        <v>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IFERROR(VLOOKUP(AD56,'27'!$Y$8:$Z$69,2,0),0)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/>
      </c>
      <c r="Z57" s="155">
        <f t="shared" si="11"/>
        <v>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IFERROR(VLOOKUP(AD57,'27'!$Y$8:$Z$69,2,0),0)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/>
      </c>
      <c r="Z58" s="155">
        <f t="shared" si="11"/>
        <v>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IFERROR(VLOOKUP(AD58,'27'!$Y$8:$Z$69,2,0),0)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/>
      </c>
      <c r="Z59" s="155">
        <f t="shared" si="11"/>
        <v>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IFERROR(VLOOKUP(AD59,'27'!$Y$8:$Z$69,2,0),0)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/>
      </c>
      <c r="Z60" s="152">
        <v>0</v>
      </c>
      <c r="AA60" s="152"/>
      <c r="AB60" s="153"/>
      <c r="AC60" s="150">
        <v>22</v>
      </c>
      <c r="AD60" s="157" t="str">
        <f t="shared" si="12"/>
        <v/>
      </c>
      <c r="AE60" s="158">
        <f>IFERROR(VLOOKUP(AD60,'27'!$Y$8:$Z$69,2,0),0)</f>
        <v>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/>
      </c>
      <c r="Z61" s="152">
        <v>0</v>
      </c>
      <c r="AA61" s="152"/>
      <c r="AB61" s="153"/>
      <c r="AC61" s="150">
        <v>23</v>
      </c>
      <c r="AD61" s="157" t="str">
        <f t="shared" si="12"/>
        <v/>
      </c>
      <c r="AE61" s="158">
        <f>IFERROR(VLOOKUP(AD61,'27'!$Y$8:$Z$69,2,0),0)</f>
        <v>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/>
      </c>
      <c r="AE62" s="158">
        <f>IFERROR(VLOOKUP(AD62,'27'!$Y$8:$Z$69,2,0),0)</f>
        <v>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0</v>
      </c>
      <c r="AF63" s="197">
        <f>SUM(AF39:AF62)</f>
        <v>0</v>
      </c>
      <c r="AG63" s="197">
        <f>SUM(AG39:AG62)</f>
        <v>0</v>
      </c>
      <c r="AH63" s="198"/>
      <c r="AI63" s="197">
        <f>SUM(AI39:AI62)</f>
        <v>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/>
      </c>
      <c r="AE66" s="158">
        <f>IFERROR(VLOOKUP(AD66,'27'!$Y$8:$Z$69,2,0),0)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/>
      </c>
      <c r="AE67" s="158">
        <f>IFERROR(VLOOKUP(AD67,'27'!$Y$8:$Z$69,2,0),0)</f>
        <v>0</v>
      </c>
      <c r="AF67" s="158">
        <f>IFERROR(VLOOKUP(AD67,$K$51:$L$85,2,0),0)</f>
        <v>0</v>
      </c>
      <c r="AG67" s="159">
        <f t="shared" ref="AG67:AG75" si="21">AE67+AF67</f>
        <v>0</v>
      </c>
      <c r="AH67" s="160">
        <f t="shared" ref="AH67:AH75" si="22">IFERROR((I38-H38)/I38,0)</f>
        <v>0</v>
      </c>
      <c r="AI67" s="158">
        <f t="shared" ref="AI67:AI75" si="23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IFERROR(VLOOKUP(AD68,'27'!$Y$8:$Z$69,2,0),0)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IFERROR(VLOOKUP(AD69,'27'!$Y$8:$Z$69,2,0),0)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IFERROR(VLOOKUP(AD70,'27'!$Y$8:$Z$69,2,0),0)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IFERROR(VLOOKUP(AD71,'27'!$Y$8:$Z$69,2,0),0)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IFERROR(VLOOKUP(AD72,'27'!$Y$8:$Z$69,2,0),0)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IFERROR(VLOOKUP(AD73,'27'!$Y$8:$Z$69,2,0),0)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IFERROR(VLOOKUP(AD74,'27'!$Y$8:$Z$69,2,0),0)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IFERROR(VLOOKUP(AD75,'27'!$Y$8:$Z$69,2,0),0)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51" priority="10"/>
  </conditionalFormatting>
  <conditionalFormatting sqref="AE77:AF77">
    <cfRule type="cellIs" dxfId="50" priority="7" operator="lessThan">
      <formula>0</formula>
    </cfRule>
  </conditionalFormatting>
  <conditionalFormatting sqref="AG8:AG35 AG39:AG62 AG66:AG75">
    <cfRule type="cellIs" dxfId="49" priority="8" operator="lessThan">
      <formula>0</formula>
    </cfRule>
  </conditionalFormatting>
  <conditionalFormatting sqref="AH8:AH35">
    <cfRule type="cellIs" dxfId="48" priority="17" operator="equal">
      <formula>0</formula>
    </cfRule>
    <cfRule type="cellIs" dxfId="47" priority="18" operator="greaterThan">
      <formula>0.35</formula>
    </cfRule>
    <cfRule type="cellIs" dxfId="46" priority="19" operator="lessThan">
      <formula>0.25</formula>
    </cfRule>
  </conditionalFormatting>
  <conditionalFormatting sqref="AH39:AH62">
    <cfRule type="cellIs" dxfId="45" priority="14" operator="equal">
      <formula>0</formula>
    </cfRule>
    <cfRule type="cellIs" dxfId="44" priority="15" operator="greaterThan">
      <formula>0.35</formula>
    </cfRule>
    <cfRule type="cellIs" dxfId="43" priority="16" operator="lessThan">
      <formula>0.25</formula>
    </cfRule>
  </conditionalFormatting>
  <conditionalFormatting sqref="AH66:AH75">
    <cfRule type="cellIs" dxfId="42" priority="11" operator="equal">
      <formula>0</formula>
    </cfRule>
    <cfRule type="cellIs" dxfId="41" priority="12" operator="greaterThan">
      <formula>0.35</formula>
    </cfRule>
    <cfRule type="cellIs" dxfId="40" priority="13" operator="lessThan">
      <formula>0.25</formula>
    </cfRule>
  </conditionalFormatting>
  <conditionalFormatting sqref="AH4:AI5">
    <cfRule type="cellIs" dxfId="39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577A4CBC-1749-42AB-A67B-36E61DFCF670}">
          <x14:formula1>
            <xm:f>근무표!$AK$5:$AK$20</xm:f>
          </x14:formula1>
          <xm:sqref>B41:C46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D7A9-0B09-42F2-8E83-69E191B5529A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M32" sqref="M32:S32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256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0</v>
      </c>
      <c r="AF4" s="340"/>
      <c r="AG4" s="134" t="s">
        <v>43</v>
      </c>
      <c r="AH4" s="341">
        <f>C5-AE4-(SUM(R34:S38))</f>
        <v>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/>
      <c r="G6" s="6"/>
      <c r="H6" s="7"/>
      <c r="I6" s="6"/>
      <c r="J6" s="2">
        <f t="shared" ref="J6:J33" si="0">H6*I6</f>
        <v>0</v>
      </c>
      <c r="K6" s="108"/>
      <c r="L6" s="215" t="str">
        <f>IF(H6="","",H6/0.7)</f>
        <v/>
      </c>
      <c r="M6" s="4"/>
      <c r="N6" s="146">
        <v>1</v>
      </c>
      <c r="O6" s="8"/>
      <c r="P6" s="9"/>
      <c r="Q6" s="10"/>
      <c r="R6" s="9"/>
      <c r="S6" s="214">
        <f>Q6*R6</f>
        <v>0</v>
      </c>
      <c r="T6" s="116"/>
      <c r="U6" s="215" t="str">
        <f>IF(Q6="","",Q6/0.7)</f>
        <v/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0</v>
      </c>
      <c r="D7" s="4"/>
      <c r="E7" s="150">
        <v>2</v>
      </c>
      <c r="F7" s="11"/>
      <c r="G7" s="12"/>
      <c r="H7" s="13"/>
      <c r="I7" s="12"/>
      <c r="J7" s="3">
        <f t="shared" si="0"/>
        <v>0</v>
      </c>
      <c r="K7" s="109"/>
      <c r="L7" s="215" t="str">
        <f>IF(H7="","",H7/0.7)</f>
        <v/>
      </c>
      <c r="M7" s="4"/>
      <c r="N7" s="150">
        <v>2</v>
      </c>
      <c r="O7" s="15"/>
      <c r="P7" s="16"/>
      <c r="Q7" s="17"/>
      <c r="R7" s="16"/>
      <c r="S7" s="219">
        <f>Q7*R7</f>
        <v>0</v>
      </c>
      <c r="T7" s="113"/>
      <c r="U7" s="215" t="str">
        <f>IF(Q7="","",Q7/0.7)</f>
        <v/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/>
      <c r="G8" s="12"/>
      <c r="H8" s="13"/>
      <c r="I8" s="12"/>
      <c r="J8" s="3">
        <f t="shared" si="0"/>
        <v>0</v>
      </c>
      <c r="K8" s="109"/>
      <c r="L8" s="215" t="str">
        <f>IF(H8="","",H8/0.7)</f>
        <v/>
      </c>
      <c r="M8" s="4"/>
      <c r="N8" s="150">
        <v>3</v>
      </c>
      <c r="O8" s="15"/>
      <c r="P8" s="16"/>
      <c r="Q8" s="17"/>
      <c r="R8" s="16"/>
      <c r="S8" s="219">
        <f>Q8*R8</f>
        <v>0</v>
      </c>
      <c r="T8" s="114"/>
      <c r="U8" s="215" t="str">
        <f>IF(Q8="","",Q8/0.7)</f>
        <v/>
      </c>
      <c r="V8" s="127"/>
      <c r="W8" s="151"/>
      <c r="X8" s="152">
        <v>1</v>
      </c>
      <c r="Y8" s="152" t="str">
        <f t="shared" ref="Y8:Y35" si="4">F6&amp;G6</f>
        <v/>
      </c>
      <c r="Z8" s="155">
        <f t="shared" ref="Z8:Z35" si="5">J6</f>
        <v>0</v>
      </c>
      <c r="AA8" s="152"/>
      <c r="AB8" s="153"/>
      <c r="AC8" s="156">
        <v>1</v>
      </c>
      <c r="AD8" s="157" t="str">
        <f t="shared" ref="AD8:AD35" si="6">F6&amp;G6</f>
        <v/>
      </c>
      <c r="AE8" s="158">
        <f>IFERROR(VLOOKUP(AD8,'28'!$Y$8:$Z$69,2,0),0)</f>
        <v>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'28'!C11</f>
        <v>0</v>
      </c>
      <c r="D9" s="4"/>
      <c r="E9" s="150">
        <v>4</v>
      </c>
      <c r="F9" s="11"/>
      <c r="G9" s="12"/>
      <c r="H9" s="13"/>
      <c r="I9" s="12"/>
      <c r="J9" s="3">
        <f t="shared" si="0"/>
        <v>0</v>
      </c>
      <c r="K9" s="109"/>
      <c r="L9" s="215" t="str">
        <f>IF(H9="","",H9/0.7)</f>
        <v/>
      </c>
      <c r="M9" s="4"/>
      <c r="N9" s="150">
        <v>4</v>
      </c>
      <c r="O9" s="15"/>
      <c r="P9" s="16"/>
      <c r="Q9" s="17"/>
      <c r="R9" s="16"/>
      <c r="S9" s="219">
        <f>Q9*R9</f>
        <v>0</v>
      </c>
      <c r="T9" s="115"/>
      <c r="U9" s="215" t="str">
        <f>IF(Q9="","",Q9/0.7)</f>
        <v/>
      </c>
      <c r="V9" s="127"/>
      <c r="W9" s="151"/>
      <c r="X9" s="152">
        <v>2</v>
      </c>
      <c r="Y9" s="152" t="str">
        <f t="shared" si="4"/>
        <v/>
      </c>
      <c r="Z9" s="155">
        <f t="shared" si="5"/>
        <v>0</v>
      </c>
      <c r="AA9" s="152"/>
      <c r="AB9" s="153"/>
      <c r="AC9" s="150">
        <v>2</v>
      </c>
      <c r="AD9" s="157" t="str">
        <f t="shared" si="6"/>
        <v/>
      </c>
      <c r="AE9" s="158">
        <f>IFERROR(VLOOKUP(AD9,'28'!$Y$8:$Z$69,2,0),0)</f>
        <v>0</v>
      </c>
      <c r="AF9" s="158">
        <f>IFERROR(VLOOKUP(AD9,$K$51:$L$85,2,0),0)</f>
        <v>0</v>
      </c>
      <c r="AG9" s="159">
        <f>AE9+AF9-J7</f>
        <v>0</v>
      </c>
      <c r="AH9" s="160">
        <f t="shared" si="7"/>
        <v>0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/>
      <c r="G10" s="12"/>
      <c r="H10" s="13"/>
      <c r="I10" s="12"/>
      <c r="J10" s="3">
        <f t="shared" si="0"/>
        <v>0</v>
      </c>
      <c r="K10" s="109"/>
      <c r="L10" s="215" t="str">
        <f>IF(H10="","",H10/0.7)</f>
        <v/>
      </c>
      <c r="M10" s="4"/>
      <c r="N10" s="150">
        <v>5</v>
      </c>
      <c r="O10" s="15"/>
      <c r="P10" s="16"/>
      <c r="Q10" s="17"/>
      <c r="R10" s="16"/>
      <c r="S10" s="220">
        <f>Q10*R10</f>
        <v>0</v>
      </c>
      <c r="T10" s="117"/>
      <c r="U10" s="215" t="str">
        <f>IF(Q10="","",Q10/0.7)</f>
        <v/>
      </c>
      <c r="V10" s="127"/>
      <c r="W10" s="151"/>
      <c r="X10" s="152">
        <v>3</v>
      </c>
      <c r="Y10" s="152" t="str">
        <f t="shared" si="4"/>
        <v/>
      </c>
      <c r="Z10" s="155">
        <f t="shared" si="5"/>
        <v>0</v>
      </c>
      <c r="AA10" s="152"/>
      <c r="AB10" s="153"/>
      <c r="AC10" s="150">
        <v>3</v>
      </c>
      <c r="AD10" s="157" t="str">
        <f t="shared" si="6"/>
        <v/>
      </c>
      <c r="AE10" s="158">
        <f>IFERROR(VLOOKUP(AD10,'28'!$Y$8:$Z$69,2,0),0)</f>
        <v>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0</v>
      </c>
      <c r="D11" s="4"/>
      <c r="E11" s="150">
        <v>6</v>
      </c>
      <c r="F11" s="11"/>
      <c r="G11" s="12"/>
      <c r="H11" s="13"/>
      <c r="I11" s="12"/>
      <c r="J11" s="3">
        <f t="shared" si="0"/>
        <v>0</v>
      </c>
      <c r="K11" s="109"/>
      <c r="L11" s="215" t="str">
        <f>IF(H11="","",H11/0.7)</f>
        <v/>
      </c>
      <c r="M11" s="4"/>
      <c r="N11" s="150">
        <v>6</v>
      </c>
      <c r="O11" s="15"/>
      <c r="P11" s="16"/>
      <c r="Q11" s="17"/>
      <c r="R11" s="16"/>
      <c r="S11" s="220">
        <f>Q11*R11</f>
        <v>0</v>
      </c>
      <c r="T11" s="109"/>
      <c r="U11" s="215" t="str">
        <f>IF(Q11="","",Q11/0.7)</f>
        <v/>
      </c>
      <c r="V11" s="127"/>
      <c r="W11" s="151"/>
      <c r="X11" s="152">
        <v>4</v>
      </c>
      <c r="Y11" s="152" t="str">
        <f t="shared" si="4"/>
        <v/>
      </c>
      <c r="Z11" s="155">
        <f t="shared" si="5"/>
        <v>0</v>
      </c>
      <c r="AA11" s="152"/>
      <c r="AB11" s="153"/>
      <c r="AC11" s="150">
        <v>4</v>
      </c>
      <c r="AD11" s="157" t="str">
        <f t="shared" si="6"/>
        <v/>
      </c>
      <c r="AE11" s="158">
        <f>IFERROR(VLOOKUP(AD11,'28'!$Y$8:$Z$69,2,0),0)</f>
        <v>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/>
      <c r="G12" s="12"/>
      <c r="H12" s="13"/>
      <c r="I12" s="12"/>
      <c r="J12" s="3">
        <f t="shared" si="0"/>
        <v>0</v>
      </c>
      <c r="K12" s="109"/>
      <c r="L12" s="215" t="str">
        <f>IF(H12="","",H12/0.7)</f>
        <v/>
      </c>
      <c r="M12" s="4"/>
      <c r="N12" s="150">
        <v>7</v>
      </c>
      <c r="O12" s="15"/>
      <c r="P12" s="16"/>
      <c r="Q12" s="17"/>
      <c r="R12" s="12"/>
      <c r="S12" s="220">
        <f>Q12*R12</f>
        <v>0</v>
      </c>
      <c r="T12" s="109"/>
      <c r="U12" s="215" t="str">
        <f>IF(Q12="","",Q12/0.7)</f>
        <v/>
      </c>
      <c r="V12" s="127"/>
      <c r="W12" s="151"/>
      <c r="X12" s="152">
        <v>5</v>
      </c>
      <c r="Y12" s="152" t="str">
        <f t="shared" si="4"/>
        <v/>
      </c>
      <c r="Z12" s="155">
        <f t="shared" si="5"/>
        <v>0</v>
      </c>
      <c r="AA12" s="152"/>
      <c r="AB12" s="153"/>
      <c r="AC12" s="150">
        <v>5</v>
      </c>
      <c r="AD12" s="157" t="str">
        <f t="shared" si="6"/>
        <v/>
      </c>
      <c r="AE12" s="158">
        <f>IFERROR(VLOOKUP(AD12,'28'!$Y$8:$Z$69,2,0),0)</f>
        <v>0</v>
      </c>
      <c r="AF12" s="158">
        <f>IFERROR(VLOOKUP(AD12,$K$51:$L$85,2,0),0)</f>
        <v>0</v>
      </c>
      <c r="AG12" s="159">
        <f>AE12+AF12-J10</f>
        <v>0</v>
      </c>
      <c r="AH12" s="160">
        <f t="shared" si="7"/>
        <v>0</v>
      </c>
      <c r="AI12" s="158">
        <f t="shared" si="8"/>
        <v>0</v>
      </c>
      <c r="AJ12" s="161">
        <f>IFERROR(AG12/H10,0)</f>
        <v>0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0</v>
      </c>
      <c r="D13" s="4"/>
      <c r="E13" s="150">
        <v>8</v>
      </c>
      <c r="F13" s="11"/>
      <c r="G13" s="12"/>
      <c r="H13" s="13"/>
      <c r="I13" s="12"/>
      <c r="J13" s="3">
        <f t="shared" si="0"/>
        <v>0</v>
      </c>
      <c r="K13" s="109"/>
      <c r="L13" s="215" t="str">
        <f>IF(H13="","",H13/0.7)</f>
        <v/>
      </c>
      <c r="M13" s="4"/>
      <c r="N13" s="150">
        <v>8</v>
      </c>
      <c r="O13" s="15"/>
      <c r="P13" s="16"/>
      <c r="Q13" s="17"/>
      <c r="R13" s="16"/>
      <c r="S13" s="220">
        <f>Q13*R13</f>
        <v>0</v>
      </c>
      <c r="T13" s="109"/>
      <c r="U13" s="215" t="str">
        <f>IF(Q13="","",Q13/0.7)</f>
        <v/>
      </c>
      <c r="V13" s="127"/>
      <c r="W13" s="151"/>
      <c r="X13" s="152">
        <v>6</v>
      </c>
      <c r="Y13" s="152" t="str">
        <f t="shared" si="4"/>
        <v/>
      </c>
      <c r="Z13" s="155">
        <f t="shared" si="5"/>
        <v>0</v>
      </c>
      <c r="AA13" s="152"/>
      <c r="AB13" s="153"/>
      <c r="AC13" s="150">
        <v>6</v>
      </c>
      <c r="AD13" s="157" t="str">
        <f t="shared" si="6"/>
        <v/>
      </c>
      <c r="AE13" s="158">
        <f>IFERROR(VLOOKUP(AD13,'28'!$Y$8:$Z$69,2,0),0)</f>
        <v>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/>
      <c r="G14" s="12"/>
      <c r="H14" s="13"/>
      <c r="I14" s="12"/>
      <c r="J14" s="3">
        <f t="shared" si="0"/>
        <v>0</v>
      </c>
      <c r="K14" s="109"/>
      <c r="L14" s="215" t="str">
        <f>IF(H14="","",H14/0.7)</f>
        <v/>
      </c>
      <c r="M14" s="4"/>
      <c r="N14" s="150">
        <v>9</v>
      </c>
      <c r="O14" s="15"/>
      <c r="P14" s="16"/>
      <c r="Q14" s="17"/>
      <c r="R14" s="12"/>
      <c r="S14" s="220">
        <f>Q14*R14</f>
        <v>0</v>
      </c>
      <c r="T14" s="109"/>
      <c r="U14" s="215" t="str">
        <f>IF(Q14="","",Q14/0.7)</f>
        <v/>
      </c>
      <c r="V14" s="127"/>
      <c r="W14" s="151"/>
      <c r="X14" s="152">
        <v>7</v>
      </c>
      <c r="Y14" s="152" t="str">
        <f t="shared" si="4"/>
        <v/>
      </c>
      <c r="Z14" s="155">
        <f t="shared" si="5"/>
        <v>0</v>
      </c>
      <c r="AA14" s="152"/>
      <c r="AB14" s="153"/>
      <c r="AC14" s="150">
        <v>7</v>
      </c>
      <c r="AD14" s="157" t="str">
        <f t="shared" si="6"/>
        <v/>
      </c>
      <c r="AE14" s="158">
        <f>IFERROR(VLOOKUP(AD14,'28'!$Y$8:$Z$69,2,0),0)</f>
        <v>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0</v>
      </c>
      <c r="D15" s="4"/>
      <c r="E15" s="150">
        <v>10</v>
      </c>
      <c r="F15" s="11"/>
      <c r="G15" s="106"/>
      <c r="H15" s="13"/>
      <c r="I15" s="12"/>
      <c r="J15" s="3">
        <f t="shared" si="0"/>
        <v>0</v>
      </c>
      <c r="K15" s="109"/>
      <c r="L15" s="215" t="str">
        <f>IF(H15="","",H15/0.7)</f>
        <v/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/>
      </c>
      <c r="Z15" s="155">
        <f t="shared" si="5"/>
        <v>0</v>
      </c>
      <c r="AA15" s="152"/>
      <c r="AB15" s="153"/>
      <c r="AC15" s="150">
        <v>8</v>
      </c>
      <c r="AD15" s="157" t="str">
        <f t="shared" si="6"/>
        <v/>
      </c>
      <c r="AE15" s="158">
        <f>IFERROR(VLOOKUP(AD15,'28'!$Y$8:$Z$69,2,0),0)</f>
        <v>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/>
      <c r="G16" s="12"/>
      <c r="H16" s="13"/>
      <c r="I16" s="12"/>
      <c r="J16" s="3">
        <f t="shared" si="0"/>
        <v>0</v>
      </c>
      <c r="K16" s="109"/>
      <c r="L16" s="215" t="str">
        <f>IF(H16="","",H16/0.7)</f>
        <v/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/>
      </c>
      <c r="Z16" s="155">
        <f t="shared" si="5"/>
        <v>0</v>
      </c>
      <c r="AA16" s="152"/>
      <c r="AB16" s="153"/>
      <c r="AC16" s="150">
        <v>9</v>
      </c>
      <c r="AD16" s="157" t="str">
        <f t="shared" si="6"/>
        <v/>
      </c>
      <c r="AE16" s="158">
        <f>IFERROR(VLOOKUP(AD16,'28'!$Y$8:$Z$69,2,0),0)</f>
        <v>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/>
      <c r="G17" s="12"/>
      <c r="H17" s="13"/>
      <c r="I17" s="12"/>
      <c r="J17" s="3">
        <f t="shared" si="0"/>
        <v>0</v>
      </c>
      <c r="K17" s="109"/>
      <c r="L17" s="215" t="str">
        <f>IF(H17="","",H17/0.7)</f>
        <v/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/>
      </c>
      <c r="Z17" s="155">
        <f t="shared" si="5"/>
        <v>0</v>
      </c>
      <c r="AA17" s="152"/>
      <c r="AB17" s="153"/>
      <c r="AC17" s="150">
        <v>10</v>
      </c>
      <c r="AD17" s="157" t="str">
        <f t="shared" si="6"/>
        <v/>
      </c>
      <c r="AE17" s="158">
        <f>IFERROR(VLOOKUP(AD17,'28'!$Y$8:$Z$69,2,0),0)</f>
        <v>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/>
      <c r="G18" s="12"/>
      <c r="H18" s="13"/>
      <c r="I18" s="12"/>
      <c r="J18" s="3">
        <f t="shared" si="0"/>
        <v>0</v>
      </c>
      <c r="K18" s="109"/>
      <c r="L18" s="215" t="str">
        <f>IF(H18="","",H18/0.7)</f>
        <v/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/>
      </c>
      <c r="Z18" s="155">
        <f t="shared" si="5"/>
        <v>0</v>
      </c>
      <c r="AA18" s="152"/>
      <c r="AB18" s="153"/>
      <c r="AC18" s="150">
        <v>11</v>
      </c>
      <c r="AD18" s="157" t="str">
        <f t="shared" si="6"/>
        <v/>
      </c>
      <c r="AE18" s="158">
        <f>IFERROR(VLOOKUP(AD18,'28'!$Y$8:$Z$69,2,0),0)</f>
        <v>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/>
      </c>
      <c r="Z19" s="155">
        <f t="shared" si="5"/>
        <v>0</v>
      </c>
      <c r="AA19" s="152"/>
      <c r="AB19" s="153"/>
      <c r="AC19" s="150">
        <v>12</v>
      </c>
      <c r="AD19" s="157" t="str">
        <f t="shared" si="6"/>
        <v/>
      </c>
      <c r="AE19" s="158">
        <f>IFERROR(VLOOKUP(AD19,'28'!$Y$8:$Z$69,2,0),0)</f>
        <v>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/>
      </c>
      <c r="Z20" s="155">
        <f t="shared" si="5"/>
        <v>0</v>
      </c>
      <c r="AA20" s="152"/>
      <c r="AB20" s="153"/>
      <c r="AC20" s="150">
        <v>13</v>
      </c>
      <c r="AD20" s="157" t="str">
        <f t="shared" si="6"/>
        <v/>
      </c>
      <c r="AE20" s="158">
        <f>IFERROR(VLOOKUP(AD20,'28'!$Y$8:$Z$69,2,0),0)</f>
        <v>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IFERROR(VLOOKUP(AD21,'28'!$Y$8:$Z$69,2,0),0)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IFERROR(VLOOKUP(AD22,'28'!$Y$8:$Z$69,2,0),0)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IFERROR(VLOOKUP(AD23,'28'!$Y$8:$Z$69,2,0),0)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IFERROR(VLOOKUP(AD24,'28'!$Y$8:$Z$69,2,0),0)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IFERROR(VLOOKUP(AD25,'28'!$Y$8:$Z$69,2,0),0)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IFERROR(VLOOKUP(AD26,'28'!$Y$8:$Z$69,2,0),0)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/>
      <c r="P27" s="16"/>
      <c r="Q27" s="17"/>
      <c r="R27" s="12"/>
      <c r="S27" s="220">
        <f>Q27*R27</f>
        <v>0</v>
      </c>
      <c r="T27" s="109"/>
      <c r="U27" s="215" t="str">
        <f>IF(Q27="","",Q27/0.7)</f>
        <v/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IFERROR(VLOOKUP(AD27,'28'!$Y$8:$Z$69,2,0),0)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/>
      <c r="P28" s="16"/>
      <c r="Q28" s="17"/>
      <c r="R28" s="12"/>
      <c r="S28" s="220">
        <f>Q28*R28</f>
        <v>0</v>
      </c>
      <c r="T28" s="109"/>
      <c r="U28" s="215" t="str">
        <f>IF(Q28="","",Q28/0.7)</f>
        <v/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IFERROR(VLOOKUP(AD28,'28'!$Y$8:$Z$69,2,0),0)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/>
      <c r="P29" s="16"/>
      <c r="Q29" s="17"/>
      <c r="R29" s="24"/>
      <c r="S29" s="220">
        <f>Q29*R29</f>
        <v>0</v>
      </c>
      <c r="T29" s="110"/>
      <c r="U29" s="218" t="str">
        <f>IF(Q29="","",Q29/0.7)</f>
        <v/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IFERROR(VLOOKUP(AD29,'28'!$Y$8:$Z$69,2,0),0)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IFERROR(VLOOKUP(AD30,'28'!$Y$8:$Z$69,2,0),0)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IFERROR(VLOOKUP(AD31,'28'!$Y$8:$Z$69,2,0),0)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IFERROR(VLOOKUP(AD32,'28'!$Y$8:$Z$69,2,0),0)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IFERROR(VLOOKUP(AD33,'28'!$Y$8:$Z$69,2,0),0)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0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IFERROR(VLOOKUP(AD34,'28'!$Y$8:$Z$69,2,0),0)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IFERROR(VLOOKUP(AD35,'28'!$Y$8:$Z$69,2,0),0)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/>
      </c>
      <c r="Z36" s="155">
        <f>S6</f>
        <v>0</v>
      </c>
      <c r="AA36" s="152"/>
      <c r="AB36" s="153"/>
      <c r="AC36" s="308" t="s">
        <v>33</v>
      </c>
      <c r="AD36" s="309"/>
      <c r="AE36" s="179">
        <f>SUM(AE8:AE35)</f>
        <v>0</v>
      </c>
      <c r="AF36" s="179">
        <f>SUM(AF8:AF35)</f>
        <v>0</v>
      </c>
      <c r="AG36" s="179">
        <f>SUM(AG8:AG35)</f>
        <v>0</v>
      </c>
      <c r="AH36" s="180"/>
      <c r="AI36" s="179">
        <f>SUM(AI8:AI35)</f>
        <v>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/>
      </c>
      <c r="Z37" s="155">
        <f t="shared" ref="Z37:Z59" si="11">S7</f>
        <v>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/>
      </c>
      <c r="Z38" s="155">
        <f t="shared" si="11"/>
        <v>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/>
      </c>
      <c r="Z39" s="155">
        <f t="shared" si="11"/>
        <v>0</v>
      </c>
      <c r="AA39" s="152"/>
      <c r="AB39" s="153"/>
      <c r="AC39" s="156">
        <v>1</v>
      </c>
      <c r="AD39" s="157" t="str">
        <f t="shared" ref="AD39:AD62" si="12">O6&amp;P6</f>
        <v/>
      </c>
      <c r="AE39" s="158">
        <f>IFERROR(VLOOKUP(AD39,'28'!$Y$8:$Z$69,2,0),0)</f>
        <v>0</v>
      </c>
      <c r="AF39" s="158">
        <f>IFERROR(VLOOKUP(AD39,$K$51:$L$85,2,0),0)</f>
        <v>0</v>
      </c>
      <c r="AG39" s="159">
        <f>AE39+AF39-S6</f>
        <v>0</v>
      </c>
      <c r="AH39" s="160">
        <f>IFERROR((T6-Q6)/T6,0)</f>
        <v>0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/>
      </c>
      <c r="Z40" s="155">
        <f t="shared" si="11"/>
        <v>0</v>
      </c>
      <c r="AA40" s="152"/>
      <c r="AB40" s="153"/>
      <c r="AC40" s="150">
        <v>2</v>
      </c>
      <c r="AD40" s="157" t="str">
        <f t="shared" si="12"/>
        <v/>
      </c>
      <c r="AE40" s="158">
        <f>IFERROR(VLOOKUP(AD40,'28'!$Y$8:$Z$69,2,0),0)</f>
        <v>0</v>
      </c>
      <c r="AF40" s="158">
        <f>IFERROR(VLOOKUP(AD40,$K$51:$L$85,2,0),0)</f>
        <v>0</v>
      </c>
      <c r="AG40" s="159">
        <f>AE40+AF40-S7</f>
        <v>0</v>
      </c>
      <c r="AH40" s="160">
        <f t="shared" ref="AH40:AH62" si="13">IFERROR((T7-Q7)/T7,0)</f>
        <v>0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/>
      </c>
      <c r="Z41" s="155">
        <f t="shared" si="11"/>
        <v>0</v>
      </c>
      <c r="AA41" s="152"/>
      <c r="AB41" s="153"/>
      <c r="AC41" s="150">
        <v>3</v>
      </c>
      <c r="AD41" s="157" t="str">
        <f t="shared" si="12"/>
        <v/>
      </c>
      <c r="AE41" s="158">
        <f>IFERROR(VLOOKUP(AD41,'28'!$Y$8:$Z$69,2,0),0)</f>
        <v>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/>
      </c>
      <c r="Z42" s="155">
        <f t="shared" si="11"/>
        <v>0</v>
      </c>
      <c r="AA42" s="152"/>
      <c r="AB42" s="153"/>
      <c r="AC42" s="150">
        <v>4</v>
      </c>
      <c r="AD42" s="157" t="str">
        <f t="shared" si="12"/>
        <v/>
      </c>
      <c r="AE42" s="158">
        <f>IFERROR(VLOOKUP(AD42,'28'!$Y$8:$Z$69,2,0),0)</f>
        <v>0</v>
      </c>
      <c r="AF42" s="158">
        <f>IFERROR(VLOOKUP(AD42,$K$51:$L$85,2,0),0)</f>
        <v>0</v>
      </c>
      <c r="AG42" s="159">
        <f>AE42+AF42-S9</f>
        <v>0</v>
      </c>
      <c r="AH42" s="160">
        <f t="shared" si="13"/>
        <v>0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/>
      </c>
      <c r="Z43" s="155">
        <f t="shared" si="11"/>
        <v>0</v>
      </c>
      <c r="AA43" s="152"/>
      <c r="AB43" s="153"/>
      <c r="AC43" s="150">
        <v>5</v>
      </c>
      <c r="AD43" s="157" t="str">
        <f t="shared" si="12"/>
        <v/>
      </c>
      <c r="AE43" s="158">
        <f>IFERROR(VLOOKUP(AD43,'28'!$Y$8:$Z$69,2,0),0)</f>
        <v>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/>
      </c>
      <c r="Z44" s="155">
        <f t="shared" si="11"/>
        <v>0</v>
      </c>
      <c r="AA44" s="152"/>
      <c r="AB44" s="153"/>
      <c r="AC44" s="150">
        <v>6</v>
      </c>
      <c r="AD44" s="157" t="str">
        <f t="shared" si="12"/>
        <v/>
      </c>
      <c r="AE44" s="158">
        <f>IFERROR(VLOOKUP(AD44,'28'!$Y$8:$Z$69,2,0),0)</f>
        <v>0</v>
      </c>
      <c r="AF44" s="158">
        <f>IFERROR(VLOOKUP(AD44,$K$51:$L$85,2,0),0)</f>
        <v>0</v>
      </c>
      <c r="AG44" s="159">
        <f>AE44+AF44-S11</f>
        <v>0</v>
      </c>
      <c r="AH44" s="160">
        <f t="shared" si="13"/>
        <v>0</v>
      </c>
      <c r="AI44" s="158">
        <f t="shared" si="14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/>
      </c>
      <c r="AE45" s="158">
        <f>IFERROR(VLOOKUP(AD45,'28'!$Y$8:$Z$69,2,0),0)</f>
        <v>0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/>
      </c>
      <c r="AE46" s="158">
        <f>IFERROR(VLOOKUP(AD46,'28'!$Y$8:$Z$69,2,0),0)</f>
        <v>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/>
      </c>
      <c r="AE47" s="158">
        <f>IFERROR(VLOOKUP(AD47,'28'!$Y$8:$Z$69,2,0),0)</f>
        <v>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IFERROR(VLOOKUP(AD48,'28'!$Y$8:$Z$69,2,0),0)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IFERROR(VLOOKUP(AD49,'28'!$Y$8:$Z$69,2,0),0)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IFERROR(VLOOKUP(AD50,'28'!$Y$8:$Z$69,2,0),0)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IFERROR(VLOOKUP(AD51,'28'!$Y$8:$Z$69,2,0),0)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7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IFERROR(VLOOKUP(AD52,'28'!$Y$8:$Z$69,2,0),0)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7"/>
        <v/>
      </c>
      <c r="L53" s="247">
        <f t="shared" ref="L53:L85" si="18">I53</f>
        <v>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IFERROR(VLOOKUP(AD53,'28'!$Y$8:$Z$69,2,0),0)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7"/>
        <v/>
      </c>
      <c r="L54" s="247">
        <f t="shared" si="18"/>
        <v>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IFERROR(VLOOKUP(AD54,'28'!$Y$8:$Z$69,2,0),0)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7"/>
        <v/>
      </c>
      <c r="L55" s="247">
        <f t="shared" si="18"/>
        <v>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IFERROR(VLOOKUP(AD55,'28'!$Y$8:$Z$69,2,0),0)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7"/>
        <v/>
      </c>
      <c r="L56" s="247">
        <f t="shared" si="18"/>
        <v>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IFERROR(VLOOKUP(AD56,'28'!$Y$8:$Z$69,2,0),0)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/>
      </c>
      <c r="Z57" s="155">
        <f t="shared" si="11"/>
        <v>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IFERROR(VLOOKUP(AD57,'28'!$Y$8:$Z$69,2,0),0)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/>
      </c>
      <c r="Z58" s="155">
        <f t="shared" si="11"/>
        <v>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IFERROR(VLOOKUP(AD58,'28'!$Y$8:$Z$69,2,0),0)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/>
      </c>
      <c r="Z59" s="155">
        <f t="shared" si="11"/>
        <v>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IFERROR(VLOOKUP(AD59,'28'!$Y$8:$Z$69,2,0),0)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/>
      </c>
      <c r="Z60" s="152">
        <v>0</v>
      </c>
      <c r="AA60" s="152"/>
      <c r="AB60" s="153"/>
      <c r="AC60" s="150">
        <v>22</v>
      </c>
      <c r="AD60" s="157" t="str">
        <f t="shared" si="12"/>
        <v/>
      </c>
      <c r="AE60" s="158">
        <f>IFERROR(VLOOKUP(AD60,'28'!$Y$8:$Z$69,2,0),0)</f>
        <v>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/>
      </c>
      <c r="Z61" s="152">
        <v>0</v>
      </c>
      <c r="AA61" s="152"/>
      <c r="AB61" s="153"/>
      <c r="AC61" s="150">
        <v>23</v>
      </c>
      <c r="AD61" s="157" t="str">
        <f t="shared" si="12"/>
        <v/>
      </c>
      <c r="AE61" s="158">
        <f>IFERROR(VLOOKUP(AD61,'28'!$Y$8:$Z$69,2,0),0)</f>
        <v>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/>
      </c>
      <c r="AE62" s="158">
        <f>IFERROR(VLOOKUP(AD62,'28'!$Y$8:$Z$69,2,0),0)</f>
        <v>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0</v>
      </c>
      <c r="AF63" s="197">
        <f>SUM(AF39:AF62)</f>
        <v>0</v>
      </c>
      <c r="AG63" s="197">
        <f>SUM(AG39:AG62)</f>
        <v>0</v>
      </c>
      <c r="AH63" s="198"/>
      <c r="AI63" s="197">
        <f>SUM(AI39:AI62)</f>
        <v>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/>
      </c>
      <c r="AE66" s="158">
        <f>IFERROR(VLOOKUP(AD66,'28'!$Y$8:$Z$69,2,0),0)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/>
      </c>
      <c r="AE67" s="158">
        <f>IFERROR(VLOOKUP(AD67,'28'!$Y$8:$Z$69,2,0),0)</f>
        <v>0</v>
      </c>
      <c r="AF67" s="158">
        <f>IFERROR(VLOOKUP(AD67,$K$51:$L$85,2,0),0)</f>
        <v>0</v>
      </c>
      <c r="AG67" s="159">
        <f t="shared" ref="AG67:AG75" si="21">AE67+AF67</f>
        <v>0</v>
      </c>
      <c r="AH67" s="160">
        <f t="shared" ref="AH67:AH75" si="22">IFERROR((I38-H38)/I38,0)</f>
        <v>0</v>
      </c>
      <c r="AI67" s="158">
        <f t="shared" ref="AI67:AI75" si="23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IFERROR(VLOOKUP(AD68,'28'!$Y$8:$Z$69,2,0),0)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IFERROR(VLOOKUP(AD69,'28'!$Y$8:$Z$69,2,0),0)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IFERROR(VLOOKUP(AD70,'28'!$Y$8:$Z$69,2,0),0)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IFERROR(VLOOKUP(AD71,'28'!$Y$8:$Z$69,2,0),0)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IFERROR(VLOOKUP(AD72,'28'!$Y$8:$Z$69,2,0),0)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IFERROR(VLOOKUP(AD73,'28'!$Y$8:$Z$69,2,0),0)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IFERROR(VLOOKUP(AD74,'28'!$Y$8:$Z$69,2,0),0)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IFERROR(VLOOKUP(AD75,'28'!$Y$8:$Z$69,2,0),0)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38" priority="10"/>
  </conditionalFormatting>
  <conditionalFormatting sqref="AE77:AF77">
    <cfRule type="cellIs" dxfId="37" priority="7" operator="lessThan">
      <formula>0</formula>
    </cfRule>
  </conditionalFormatting>
  <conditionalFormatting sqref="AG8:AG35 AG39:AG62 AG66:AG75">
    <cfRule type="cellIs" dxfId="36" priority="8" operator="lessThan">
      <formula>0</formula>
    </cfRule>
  </conditionalFormatting>
  <conditionalFormatting sqref="AH8:AH35">
    <cfRule type="cellIs" dxfId="35" priority="17" operator="equal">
      <formula>0</formula>
    </cfRule>
    <cfRule type="cellIs" dxfId="34" priority="18" operator="greaterThan">
      <formula>0.35</formula>
    </cfRule>
    <cfRule type="cellIs" dxfId="33" priority="19" operator="lessThan">
      <formula>0.25</formula>
    </cfRule>
  </conditionalFormatting>
  <conditionalFormatting sqref="AH39:AH62">
    <cfRule type="cellIs" dxfId="32" priority="14" operator="equal">
      <formula>0</formula>
    </cfRule>
    <cfRule type="cellIs" dxfId="31" priority="15" operator="greaterThan">
      <formula>0.35</formula>
    </cfRule>
    <cfRule type="cellIs" dxfId="30" priority="16" operator="lessThan">
      <formula>0.25</formula>
    </cfRule>
  </conditionalFormatting>
  <conditionalFormatting sqref="AH66:AH75">
    <cfRule type="cellIs" dxfId="29" priority="11" operator="equal">
      <formula>0</formula>
    </cfRule>
    <cfRule type="cellIs" dxfId="28" priority="12" operator="greaterThan">
      <formula>0.35</formula>
    </cfRule>
    <cfRule type="cellIs" dxfId="27" priority="13" operator="lessThan">
      <formula>0.25</formula>
    </cfRule>
  </conditionalFormatting>
  <conditionalFormatting sqref="AH4:AI5">
    <cfRule type="cellIs" dxfId="26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5863623A-0166-4F26-9BF5-8184AF248BBC}">
          <x14:formula1>
            <xm:f>근무표!$AK$5:$AK$20</xm:f>
          </x14:formula1>
          <xm:sqref>B41:C46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7F8E-9DB7-4972-88B1-8E7323D94C58}">
  <sheetPr>
    <pageSetUpPr fitToPage="1"/>
  </sheetPr>
  <dimension ref="A1:AV116"/>
  <sheetViews>
    <sheetView showGridLines="0" zoomScaleNormal="100" workbookViewId="0">
      <pane xSplit="3" topLeftCell="D1" activePane="topRight" state="frozen"/>
      <selection pane="topRight" activeCell="F2" sqref="F2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256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0</v>
      </c>
      <c r="AF4" s="340"/>
      <c r="AG4" s="134" t="s">
        <v>43</v>
      </c>
      <c r="AH4" s="341">
        <f>C5-AE4-(SUM(R34:S38))</f>
        <v>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/>
      <c r="G6" s="6"/>
      <c r="H6" s="7"/>
      <c r="I6" s="6"/>
      <c r="J6" s="2">
        <f t="shared" ref="J6:J33" si="0">H6*I6</f>
        <v>0</v>
      </c>
      <c r="K6" s="108"/>
      <c r="L6" s="215" t="str">
        <f>IF(H6="","",H6/0.7)</f>
        <v/>
      </c>
      <c r="M6" s="4"/>
      <c r="N6" s="146">
        <v>1</v>
      </c>
      <c r="O6" s="8"/>
      <c r="P6" s="9"/>
      <c r="Q6" s="10"/>
      <c r="R6" s="9"/>
      <c r="S6" s="214">
        <f>Q6*R6</f>
        <v>0</v>
      </c>
      <c r="T6" s="116"/>
      <c r="U6" s="215" t="str">
        <f>IF(Q6="","",Q6/0.7)</f>
        <v/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0</v>
      </c>
      <c r="D7" s="4"/>
      <c r="E7" s="150">
        <v>2</v>
      </c>
      <c r="F7" s="11"/>
      <c r="G7" s="12"/>
      <c r="H7" s="13"/>
      <c r="I7" s="12"/>
      <c r="J7" s="3">
        <f t="shared" si="0"/>
        <v>0</v>
      </c>
      <c r="K7" s="109"/>
      <c r="L7" s="215" t="str">
        <f>IF(H7="","",H7/0.7)</f>
        <v/>
      </c>
      <c r="M7" s="4"/>
      <c r="N7" s="150">
        <v>2</v>
      </c>
      <c r="O7" s="15"/>
      <c r="P7" s="16"/>
      <c r="Q7" s="17"/>
      <c r="R7" s="16"/>
      <c r="S7" s="219">
        <f>Q7*R7</f>
        <v>0</v>
      </c>
      <c r="T7" s="113"/>
      <c r="U7" s="215" t="str">
        <f>IF(Q7="","",Q7/0.7)</f>
        <v/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/>
      <c r="G8" s="12"/>
      <c r="H8" s="13"/>
      <c r="I8" s="12"/>
      <c r="J8" s="3">
        <f t="shared" si="0"/>
        <v>0</v>
      </c>
      <c r="K8" s="109"/>
      <c r="L8" s="215" t="str">
        <f>IF(H8="","",H8/0.7)</f>
        <v/>
      </c>
      <c r="M8" s="4"/>
      <c r="N8" s="150">
        <v>3</v>
      </c>
      <c r="O8" s="15"/>
      <c r="P8" s="16"/>
      <c r="Q8" s="17"/>
      <c r="R8" s="16"/>
      <c r="S8" s="219">
        <f>Q8*R8</f>
        <v>0</v>
      </c>
      <c r="T8" s="114"/>
      <c r="U8" s="215" t="str">
        <f>IF(Q8="","",Q8/0.7)</f>
        <v/>
      </c>
      <c r="V8" s="127"/>
      <c r="W8" s="151"/>
      <c r="X8" s="152">
        <v>1</v>
      </c>
      <c r="Y8" s="152" t="str">
        <f t="shared" ref="Y8:Y35" si="4">F6&amp;G6</f>
        <v/>
      </c>
      <c r="Z8" s="155">
        <f t="shared" ref="Z8:Z35" si="5">J6</f>
        <v>0</v>
      </c>
      <c r="AA8" s="152"/>
      <c r="AB8" s="153"/>
      <c r="AC8" s="156">
        <v>1</v>
      </c>
      <c r="AD8" s="157" t="str">
        <f t="shared" ref="AD8:AD35" si="6">F6&amp;G6</f>
        <v/>
      </c>
      <c r="AE8" s="158">
        <f>IFERROR(VLOOKUP(AD8,'29'!$Y$8:$Z$69,2,0),0)</f>
        <v>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'29'!C11</f>
        <v>0</v>
      </c>
      <c r="D9" s="4"/>
      <c r="E9" s="150">
        <v>4</v>
      </c>
      <c r="F9" s="11"/>
      <c r="G9" s="12"/>
      <c r="H9" s="13"/>
      <c r="I9" s="12"/>
      <c r="J9" s="3">
        <f t="shared" si="0"/>
        <v>0</v>
      </c>
      <c r="K9" s="109"/>
      <c r="L9" s="215" t="str">
        <f>IF(H9="","",H9/0.7)</f>
        <v/>
      </c>
      <c r="M9" s="4"/>
      <c r="N9" s="150">
        <v>4</v>
      </c>
      <c r="O9" s="15"/>
      <c r="P9" s="16"/>
      <c r="Q9" s="17"/>
      <c r="R9" s="16"/>
      <c r="S9" s="219">
        <f>Q9*R9</f>
        <v>0</v>
      </c>
      <c r="T9" s="115"/>
      <c r="U9" s="215" t="str">
        <f>IF(Q9="","",Q9/0.7)</f>
        <v/>
      </c>
      <c r="V9" s="127"/>
      <c r="W9" s="151"/>
      <c r="X9" s="152">
        <v>2</v>
      </c>
      <c r="Y9" s="152" t="str">
        <f t="shared" si="4"/>
        <v/>
      </c>
      <c r="Z9" s="155">
        <f t="shared" si="5"/>
        <v>0</v>
      </c>
      <c r="AA9" s="152"/>
      <c r="AB9" s="153"/>
      <c r="AC9" s="150">
        <v>2</v>
      </c>
      <c r="AD9" s="157" t="str">
        <f t="shared" si="6"/>
        <v/>
      </c>
      <c r="AE9" s="158">
        <f>IFERROR(VLOOKUP(AD9,'29'!$Y$8:$Z$69,2,0),0)</f>
        <v>0</v>
      </c>
      <c r="AF9" s="158">
        <f>IFERROR(VLOOKUP(AD9,$K$51:$L$85,2,0),0)</f>
        <v>0</v>
      </c>
      <c r="AG9" s="159">
        <f>AE9+AF9-J7</f>
        <v>0</v>
      </c>
      <c r="AH9" s="160">
        <f t="shared" si="7"/>
        <v>0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/>
      <c r="G10" s="12"/>
      <c r="H10" s="13"/>
      <c r="I10" s="12"/>
      <c r="J10" s="3">
        <f t="shared" si="0"/>
        <v>0</v>
      </c>
      <c r="K10" s="109"/>
      <c r="L10" s="215" t="str">
        <f>IF(H10="","",H10/0.7)</f>
        <v/>
      </c>
      <c r="M10" s="4"/>
      <c r="N10" s="150">
        <v>5</v>
      </c>
      <c r="O10" s="15"/>
      <c r="P10" s="16"/>
      <c r="Q10" s="17"/>
      <c r="R10" s="16"/>
      <c r="S10" s="220">
        <f>Q10*R10</f>
        <v>0</v>
      </c>
      <c r="T10" s="117"/>
      <c r="U10" s="215" t="str">
        <f>IF(Q10="","",Q10/0.7)</f>
        <v/>
      </c>
      <c r="V10" s="127"/>
      <c r="W10" s="151"/>
      <c r="X10" s="152">
        <v>3</v>
      </c>
      <c r="Y10" s="152" t="str">
        <f t="shared" si="4"/>
        <v/>
      </c>
      <c r="Z10" s="155">
        <f t="shared" si="5"/>
        <v>0</v>
      </c>
      <c r="AA10" s="152"/>
      <c r="AB10" s="153"/>
      <c r="AC10" s="150">
        <v>3</v>
      </c>
      <c r="AD10" s="157" t="str">
        <f t="shared" si="6"/>
        <v/>
      </c>
      <c r="AE10" s="158">
        <f>IFERROR(VLOOKUP(AD10,'29'!$Y$8:$Z$69,2,0),0)</f>
        <v>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0</v>
      </c>
      <c r="D11" s="4"/>
      <c r="E11" s="150">
        <v>6</v>
      </c>
      <c r="F11" s="11"/>
      <c r="G11" s="12"/>
      <c r="H11" s="13"/>
      <c r="I11" s="12"/>
      <c r="J11" s="3">
        <f t="shared" si="0"/>
        <v>0</v>
      </c>
      <c r="K11" s="109"/>
      <c r="L11" s="215" t="str">
        <f>IF(H11="","",H11/0.7)</f>
        <v/>
      </c>
      <c r="M11" s="4"/>
      <c r="N11" s="150">
        <v>6</v>
      </c>
      <c r="O11" s="15"/>
      <c r="P11" s="16"/>
      <c r="Q11" s="17"/>
      <c r="R11" s="16"/>
      <c r="S11" s="220">
        <f>Q11*R11</f>
        <v>0</v>
      </c>
      <c r="T11" s="109"/>
      <c r="U11" s="215" t="str">
        <f>IF(Q11="","",Q11/0.7)</f>
        <v/>
      </c>
      <c r="V11" s="127"/>
      <c r="W11" s="151"/>
      <c r="X11" s="152">
        <v>4</v>
      </c>
      <c r="Y11" s="152" t="str">
        <f t="shared" si="4"/>
        <v/>
      </c>
      <c r="Z11" s="155">
        <f t="shared" si="5"/>
        <v>0</v>
      </c>
      <c r="AA11" s="152"/>
      <c r="AB11" s="153"/>
      <c r="AC11" s="150">
        <v>4</v>
      </c>
      <c r="AD11" s="157" t="str">
        <f t="shared" si="6"/>
        <v/>
      </c>
      <c r="AE11" s="158">
        <f>IFERROR(VLOOKUP(AD11,'29'!$Y$8:$Z$69,2,0),0)</f>
        <v>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/>
      <c r="G12" s="12"/>
      <c r="H12" s="13"/>
      <c r="I12" s="12"/>
      <c r="J12" s="3">
        <f t="shared" si="0"/>
        <v>0</v>
      </c>
      <c r="K12" s="109"/>
      <c r="L12" s="215" t="str">
        <f>IF(H12="","",H12/0.7)</f>
        <v/>
      </c>
      <c r="M12" s="4"/>
      <c r="N12" s="150">
        <v>7</v>
      </c>
      <c r="O12" s="15"/>
      <c r="P12" s="16"/>
      <c r="Q12" s="17"/>
      <c r="R12" s="12"/>
      <c r="S12" s="220">
        <f>Q12*R12</f>
        <v>0</v>
      </c>
      <c r="T12" s="109"/>
      <c r="U12" s="215" t="str">
        <f>IF(Q12="","",Q12/0.7)</f>
        <v/>
      </c>
      <c r="V12" s="127"/>
      <c r="W12" s="151"/>
      <c r="X12" s="152">
        <v>5</v>
      </c>
      <c r="Y12" s="152" t="str">
        <f t="shared" si="4"/>
        <v/>
      </c>
      <c r="Z12" s="155">
        <f t="shared" si="5"/>
        <v>0</v>
      </c>
      <c r="AA12" s="152"/>
      <c r="AB12" s="153"/>
      <c r="AC12" s="150">
        <v>5</v>
      </c>
      <c r="AD12" s="157" t="str">
        <f t="shared" si="6"/>
        <v/>
      </c>
      <c r="AE12" s="158">
        <f>IFERROR(VLOOKUP(AD12,'29'!$Y$8:$Z$69,2,0),0)</f>
        <v>0</v>
      </c>
      <c r="AF12" s="158">
        <f>IFERROR(VLOOKUP(AD12,$K$51:$L$85,2,0),0)</f>
        <v>0</v>
      </c>
      <c r="AG12" s="159">
        <f>AE12+AF12-J10</f>
        <v>0</v>
      </c>
      <c r="AH12" s="160">
        <f t="shared" si="7"/>
        <v>0</v>
      </c>
      <c r="AI12" s="158">
        <f t="shared" si="8"/>
        <v>0</v>
      </c>
      <c r="AJ12" s="161">
        <f>IFERROR(AG12/H10,0)</f>
        <v>0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0</v>
      </c>
      <c r="D13" s="4"/>
      <c r="E13" s="150">
        <v>8</v>
      </c>
      <c r="F13" s="11"/>
      <c r="G13" s="12"/>
      <c r="H13" s="13"/>
      <c r="I13" s="12"/>
      <c r="J13" s="3">
        <f t="shared" si="0"/>
        <v>0</v>
      </c>
      <c r="K13" s="109"/>
      <c r="L13" s="215" t="str">
        <f>IF(H13="","",H13/0.7)</f>
        <v/>
      </c>
      <c r="M13" s="4"/>
      <c r="N13" s="150">
        <v>8</v>
      </c>
      <c r="O13" s="15"/>
      <c r="P13" s="16"/>
      <c r="Q13" s="17"/>
      <c r="R13" s="16"/>
      <c r="S13" s="220">
        <f>Q13*R13</f>
        <v>0</v>
      </c>
      <c r="T13" s="109"/>
      <c r="U13" s="215" t="str">
        <f>IF(Q13="","",Q13/0.7)</f>
        <v/>
      </c>
      <c r="V13" s="127"/>
      <c r="W13" s="151"/>
      <c r="X13" s="152">
        <v>6</v>
      </c>
      <c r="Y13" s="152" t="str">
        <f t="shared" si="4"/>
        <v/>
      </c>
      <c r="Z13" s="155">
        <f t="shared" si="5"/>
        <v>0</v>
      </c>
      <c r="AA13" s="152"/>
      <c r="AB13" s="153"/>
      <c r="AC13" s="150">
        <v>6</v>
      </c>
      <c r="AD13" s="157" t="str">
        <f t="shared" si="6"/>
        <v/>
      </c>
      <c r="AE13" s="158">
        <f>IFERROR(VLOOKUP(AD13,'29'!$Y$8:$Z$69,2,0),0)</f>
        <v>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/>
      <c r="G14" s="12"/>
      <c r="H14" s="13"/>
      <c r="I14" s="12"/>
      <c r="J14" s="3">
        <f t="shared" si="0"/>
        <v>0</v>
      </c>
      <c r="K14" s="109"/>
      <c r="L14" s="215" t="str">
        <f>IF(H14="","",H14/0.7)</f>
        <v/>
      </c>
      <c r="M14" s="4"/>
      <c r="N14" s="150">
        <v>9</v>
      </c>
      <c r="O14" s="15"/>
      <c r="P14" s="16"/>
      <c r="Q14" s="17"/>
      <c r="R14" s="12"/>
      <c r="S14" s="220">
        <f>Q14*R14</f>
        <v>0</v>
      </c>
      <c r="T14" s="109"/>
      <c r="U14" s="215" t="str">
        <f>IF(Q14="","",Q14/0.7)</f>
        <v/>
      </c>
      <c r="V14" s="127"/>
      <c r="W14" s="151"/>
      <c r="X14" s="152">
        <v>7</v>
      </c>
      <c r="Y14" s="152" t="str">
        <f t="shared" si="4"/>
        <v/>
      </c>
      <c r="Z14" s="155">
        <f t="shared" si="5"/>
        <v>0</v>
      </c>
      <c r="AA14" s="152"/>
      <c r="AB14" s="153"/>
      <c r="AC14" s="150">
        <v>7</v>
      </c>
      <c r="AD14" s="157" t="str">
        <f t="shared" si="6"/>
        <v/>
      </c>
      <c r="AE14" s="158">
        <f>IFERROR(VLOOKUP(AD14,'29'!$Y$8:$Z$69,2,0),0)</f>
        <v>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0</v>
      </c>
      <c r="D15" s="4"/>
      <c r="E15" s="150">
        <v>10</v>
      </c>
      <c r="F15" s="11"/>
      <c r="G15" s="106"/>
      <c r="H15" s="13"/>
      <c r="I15" s="12"/>
      <c r="J15" s="3">
        <f t="shared" si="0"/>
        <v>0</v>
      </c>
      <c r="K15" s="109"/>
      <c r="L15" s="215" t="str">
        <f>IF(H15="","",H15/0.7)</f>
        <v/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/>
      </c>
      <c r="Z15" s="155">
        <f t="shared" si="5"/>
        <v>0</v>
      </c>
      <c r="AA15" s="152"/>
      <c r="AB15" s="153"/>
      <c r="AC15" s="150">
        <v>8</v>
      </c>
      <c r="AD15" s="157" t="str">
        <f t="shared" si="6"/>
        <v/>
      </c>
      <c r="AE15" s="158">
        <f>IFERROR(VLOOKUP(AD15,'29'!$Y$8:$Z$69,2,0),0)</f>
        <v>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/>
      <c r="G16" s="12"/>
      <c r="H16" s="13"/>
      <c r="I16" s="12"/>
      <c r="J16" s="3">
        <f t="shared" si="0"/>
        <v>0</v>
      </c>
      <c r="K16" s="109"/>
      <c r="L16" s="215" t="str">
        <f>IF(H16="","",H16/0.7)</f>
        <v/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/>
      </c>
      <c r="Z16" s="155">
        <f t="shared" si="5"/>
        <v>0</v>
      </c>
      <c r="AA16" s="152"/>
      <c r="AB16" s="153"/>
      <c r="AC16" s="150">
        <v>9</v>
      </c>
      <c r="AD16" s="157" t="str">
        <f t="shared" si="6"/>
        <v/>
      </c>
      <c r="AE16" s="158">
        <f>IFERROR(VLOOKUP(AD16,'29'!$Y$8:$Z$69,2,0),0)</f>
        <v>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/>
      <c r="G17" s="12"/>
      <c r="H17" s="13"/>
      <c r="I17" s="12"/>
      <c r="J17" s="3">
        <f t="shared" si="0"/>
        <v>0</v>
      </c>
      <c r="K17" s="109"/>
      <c r="L17" s="215" t="str">
        <f>IF(H17="","",H17/0.7)</f>
        <v/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/>
      </c>
      <c r="Z17" s="155">
        <f t="shared" si="5"/>
        <v>0</v>
      </c>
      <c r="AA17" s="152"/>
      <c r="AB17" s="153"/>
      <c r="AC17" s="150">
        <v>10</v>
      </c>
      <c r="AD17" s="157" t="str">
        <f t="shared" si="6"/>
        <v/>
      </c>
      <c r="AE17" s="158">
        <f>IFERROR(VLOOKUP(AD17,'29'!$Y$8:$Z$69,2,0),0)</f>
        <v>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/>
      <c r="G18" s="12"/>
      <c r="H18" s="13"/>
      <c r="I18" s="12"/>
      <c r="J18" s="3">
        <f t="shared" si="0"/>
        <v>0</v>
      </c>
      <c r="K18" s="109"/>
      <c r="L18" s="215" t="str">
        <f>IF(H18="","",H18/0.7)</f>
        <v/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/>
      </c>
      <c r="Z18" s="155">
        <f t="shared" si="5"/>
        <v>0</v>
      </c>
      <c r="AA18" s="152"/>
      <c r="AB18" s="153"/>
      <c r="AC18" s="150">
        <v>11</v>
      </c>
      <c r="AD18" s="157" t="str">
        <f t="shared" si="6"/>
        <v/>
      </c>
      <c r="AE18" s="158">
        <f>IFERROR(VLOOKUP(AD18,'29'!$Y$8:$Z$69,2,0),0)</f>
        <v>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/>
      </c>
      <c r="Z19" s="155">
        <f t="shared" si="5"/>
        <v>0</v>
      </c>
      <c r="AA19" s="152"/>
      <c r="AB19" s="153"/>
      <c r="AC19" s="150">
        <v>12</v>
      </c>
      <c r="AD19" s="157" t="str">
        <f t="shared" si="6"/>
        <v/>
      </c>
      <c r="AE19" s="158">
        <f>IFERROR(VLOOKUP(AD19,'29'!$Y$8:$Z$69,2,0),0)</f>
        <v>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/>
      </c>
      <c r="Z20" s="155">
        <f t="shared" si="5"/>
        <v>0</v>
      </c>
      <c r="AA20" s="152"/>
      <c r="AB20" s="153"/>
      <c r="AC20" s="150">
        <v>13</v>
      </c>
      <c r="AD20" s="157" t="str">
        <f t="shared" si="6"/>
        <v/>
      </c>
      <c r="AE20" s="158">
        <f>IFERROR(VLOOKUP(AD20,'29'!$Y$8:$Z$69,2,0),0)</f>
        <v>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IFERROR(VLOOKUP(AD21,'29'!$Y$8:$Z$69,2,0),0)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IFERROR(VLOOKUP(AD22,'29'!$Y$8:$Z$69,2,0),0)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IFERROR(VLOOKUP(AD23,'29'!$Y$8:$Z$69,2,0),0)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IFERROR(VLOOKUP(AD24,'29'!$Y$8:$Z$69,2,0),0)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IFERROR(VLOOKUP(AD25,'29'!$Y$8:$Z$69,2,0),0)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IFERROR(VLOOKUP(AD26,'29'!$Y$8:$Z$69,2,0),0)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/>
      <c r="P27" s="16"/>
      <c r="Q27" s="17"/>
      <c r="R27" s="12"/>
      <c r="S27" s="220">
        <f>Q27*R27</f>
        <v>0</v>
      </c>
      <c r="T27" s="109"/>
      <c r="U27" s="215" t="str">
        <f>IF(Q27="","",Q27/0.7)</f>
        <v/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IFERROR(VLOOKUP(AD27,'29'!$Y$8:$Z$69,2,0),0)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/>
      <c r="P28" s="16"/>
      <c r="Q28" s="17"/>
      <c r="R28" s="12"/>
      <c r="S28" s="220">
        <f>Q28*R28</f>
        <v>0</v>
      </c>
      <c r="T28" s="109"/>
      <c r="U28" s="215" t="str">
        <f>IF(Q28="","",Q28/0.7)</f>
        <v/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IFERROR(VLOOKUP(AD28,'29'!$Y$8:$Z$69,2,0),0)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/>
      <c r="P29" s="16"/>
      <c r="Q29" s="17"/>
      <c r="R29" s="24"/>
      <c r="S29" s="220">
        <f>Q29*R29</f>
        <v>0</v>
      </c>
      <c r="T29" s="110"/>
      <c r="U29" s="218" t="str">
        <f>IF(Q29="","",Q29/0.7)</f>
        <v/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IFERROR(VLOOKUP(AD29,'29'!$Y$8:$Z$69,2,0),0)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IFERROR(VLOOKUP(AD30,'29'!$Y$8:$Z$69,2,0),0)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IFERROR(VLOOKUP(AD31,'29'!$Y$8:$Z$69,2,0),0)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IFERROR(VLOOKUP(AD32,'29'!$Y$8:$Z$69,2,0),0)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IFERROR(VLOOKUP(AD33,'29'!$Y$8:$Z$69,2,0),0)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0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IFERROR(VLOOKUP(AD34,'29'!$Y$8:$Z$69,2,0),0)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IFERROR(VLOOKUP(AD35,'29'!$Y$8:$Z$69,2,0),0)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/>
      </c>
      <c r="Z36" s="155">
        <f>S6</f>
        <v>0</v>
      </c>
      <c r="AA36" s="152"/>
      <c r="AB36" s="153"/>
      <c r="AC36" s="308" t="s">
        <v>33</v>
      </c>
      <c r="AD36" s="309"/>
      <c r="AE36" s="179">
        <f>SUM(AE8:AE35)</f>
        <v>0</v>
      </c>
      <c r="AF36" s="179">
        <f>SUM(AF8:AF35)</f>
        <v>0</v>
      </c>
      <c r="AG36" s="179">
        <f>SUM(AG8:AG35)</f>
        <v>0</v>
      </c>
      <c r="AH36" s="180"/>
      <c r="AI36" s="179">
        <f>SUM(AI8:AI35)</f>
        <v>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/>
      </c>
      <c r="Z37" s="155">
        <f t="shared" ref="Z37:Z59" si="11">S7</f>
        <v>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/>
      </c>
      <c r="Z38" s="155">
        <f t="shared" si="11"/>
        <v>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/>
      </c>
      <c r="Z39" s="155">
        <f t="shared" si="11"/>
        <v>0</v>
      </c>
      <c r="AA39" s="152"/>
      <c r="AB39" s="153"/>
      <c r="AC39" s="156">
        <v>1</v>
      </c>
      <c r="AD39" s="157" t="str">
        <f t="shared" ref="AD39:AD62" si="12">O6&amp;P6</f>
        <v/>
      </c>
      <c r="AE39" s="158">
        <f>IFERROR(VLOOKUP(AD39,'29'!$Y$8:$Z$69,2,0),0)</f>
        <v>0</v>
      </c>
      <c r="AF39" s="158">
        <f>IFERROR(VLOOKUP(AD39,$K$51:$L$85,2,0),0)</f>
        <v>0</v>
      </c>
      <c r="AG39" s="159">
        <f>AE39+AF39-S6</f>
        <v>0</v>
      </c>
      <c r="AH39" s="160">
        <f>IFERROR((T6-Q6)/T6,0)</f>
        <v>0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/>
      </c>
      <c r="Z40" s="155">
        <f t="shared" si="11"/>
        <v>0</v>
      </c>
      <c r="AA40" s="152"/>
      <c r="AB40" s="153"/>
      <c r="AC40" s="150">
        <v>2</v>
      </c>
      <c r="AD40" s="157" t="str">
        <f t="shared" si="12"/>
        <v/>
      </c>
      <c r="AE40" s="158">
        <f>IFERROR(VLOOKUP(AD40,'29'!$Y$8:$Z$69,2,0),0)</f>
        <v>0</v>
      </c>
      <c r="AF40" s="158">
        <f>IFERROR(VLOOKUP(AD40,$K$51:$L$85,2,0),0)</f>
        <v>0</v>
      </c>
      <c r="AG40" s="159">
        <f>AE40+AF40-S7</f>
        <v>0</v>
      </c>
      <c r="AH40" s="160">
        <f t="shared" ref="AH40:AH62" si="13">IFERROR((T7-Q7)/T7,0)</f>
        <v>0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/>
      </c>
      <c r="Z41" s="155">
        <f t="shared" si="11"/>
        <v>0</v>
      </c>
      <c r="AA41" s="152"/>
      <c r="AB41" s="153"/>
      <c r="AC41" s="150">
        <v>3</v>
      </c>
      <c r="AD41" s="157" t="str">
        <f t="shared" si="12"/>
        <v/>
      </c>
      <c r="AE41" s="158">
        <f>IFERROR(VLOOKUP(AD41,'29'!$Y$8:$Z$69,2,0),0)</f>
        <v>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/>
      </c>
      <c r="Z42" s="155">
        <f t="shared" si="11"/>
        <v>0</v>
      </c>
      <c r="AA42" s="152"/>
      <c r="AB42" s="153"/>
      <c r="AC42" s="150">
        <v>4</v>
      </c>
      <c r="AD42" s="157" t="str">
        <f t="shared" si="12"/>
        <v/>
      </c>
      <c r="AE42" s="158">
        <f>IFERROR(VLOOKUP(AD42,'29'!$Y$8:$Z$69,2,0),0)</f>
        <v>0</v>
      </c>
      <c r="AF42" s="158">
        <f>IFERROR(VLOOKUP(AD42,$K$51:$L$85,2,0),0)</f>
        <v>0</v>
      </c>
      <c r="AG42" s="159">
        <f>AE42+AF42-S9</f>
        <v>0</v>
      </c>
      <c r="AH42" s="160">
        <f t="shared" si="13"/>
        <v>0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/>
      </c>
      <c r="Z43" s="155">
        <f t="shared" si="11"/>
        <v>0</v>
      </c>
      <c r="AA43" s="152"/>
      <c r="AB43" s="153"/>
      <c r="AC43" s="150">
        <v>5</v>
      </c>
      <c r="AD43" s="157" t="str">
        <f t="shared" si="12"/>
        <v/>
      </c>
      <c r="AE43" s="158">
        <f>IFERROR(VLOOKUP(AD43,'29'!$Y$8:$Z$69,2,0),0)</f>
        <v>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/>
      </c>
      <c r="Z44" s="155">
        <f t="shared" si="11"/>
        <v>0</v>
      </c>
      <c r="AA44" s="152"/>
      <c r="AB44" s="153"/>
      <c r="AC44" s="150">
        <v>6</v>
      </c>
      <c r="AD44" s="157" t="str">
        <f t="shared" si="12"/>
        <v/>
      </c>
      <c r="AE44" s="158">
        <f>IFERROR(VLOOKUP(AD44,'29'!$Y$8:$Z$69,2,0),0)</f>
        <v>0</v>
      </c>
      <c r="AF44" s="158">
        <f>IFERROR(VLOOKUP(AD44,$K$51:$L$85,2,0),0)</f>
        <v>0</v>
      </c>
      <c r="AG44" s="159">
        <f>AE44+AF44-S11</f>
        <v>0</v>
      </c>
      <c r="AH44" s="160">
        <f t="shared" si="13"/>
        <v>0</v>
      </c>
      <c r="AI44" s="158">
        <f t="shared" si="14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/>
      </c>
      <c r="AE45" s="158">
        <f>IFERROR(VLOOKUP(AD45,'29'!$Y$8:$Z$69,2,0),0)</f>
        <v>0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/>
      </c>
      <c r="AE46" s="158">
        <f>IFERROR(VLOOKUP(AD46,'29'!$Y$8:$Z$69,2,0),0)</f>
        <v>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/>
      </c>
      <c r="AE47" s="158">
        <f>IFERROR(VLOOKUP(AD47,'29'!$Y$8:$Z$69,2,0),0)</f>
        <v>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IFERROR(VLOOKUP(AD48,'29'!$Y$8:$Z$69,2,0),0)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IFERROR(VLOOKUP(AD49,'29'!$Y$8:$Z$69,2,0),0)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IFERROR(VLOOKUP(AD50,'29'!$Y$8:$Z$69,2,0),0)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IFERROR(VLOOKUP(AD51,'29'!$Y$8:$Z$69,2,0),0)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7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IFERROR(VLOOKUP(AD52,'29'!$Y$8:$Z$69,2,0),0)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7"/>
        <v/>
      </c>
      <c r="L53" s="247">
        <f t="shared" ref="L53:L85" si="18">I53</f>
        <v>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IFERROR(VLOOKUP(AD53,'29'!$Y$8:$Z$69,2,0),0)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7"/>
        <v/>
      </c>
      <c r="L54" s="247">
        <f t="shared" si="18"/>
        <v>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IFERROR(VLOOKUP(AD54,'29'!$Y$8:$Z$69,2,0),0)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7"/>
        <v/>
      </c>
      <c r="L55" s="247">
        <f t="shared" si="18"/>
        <v>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IFERROR(VLOOKUP(AD55,'29'!$Y$8:$Z$69,2,0),0)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7"/>
        <v/>
      </c>
      <c r="L56" s="247">
        <f t="shared" si="18"/>
        <v>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IFERROR(VLOOKUP(AD56,'29'!$Y$8:$Z$69,2,0),0)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/>
      </c>
      <c r="Z57" s="155">
        <f t="shared" si="11"/>
        <v>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IFERROR(VLOOKUP(AD57,'29'!$Y$8:$Z$69,2,0),0)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/>
      </c>
      <c r="Z58" s="155">
        <f t="shared" si="11"/>
        <v>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IFERROR(VLOOKUP(AD58,'29'!$Y$8:$Z$69,2,0),0)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/>
      </c>
      <c r="Z59" s="155">
        <f t="shared" si="11"/>
        <v>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IFERROR(VLOOKUP(AD59,'29'!$Y$8:$Z$69,2,0),0)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/>
      </c>
      <c r="Z60" s="152">
        <v>0</v>
      </c>
      <c r="AA60" s="152"/>
      <c r="AB60" s="153"/>
      <c r="AC60" s="150">
        <v>22</v>
      </c>
      <c r="AD60" s="157" t="str">
        <f t="shared" si="12"/>
        <v/>
      </c>
      <c r="AE60" s="158">
        <f>IFERROR(VLOOKUP(AD60,'29'!$Y$8:$Z$69,2,0),0)</f>
        <v>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/>
      </c>
      <c r="Z61" s="152">
        <v>0</v>
      </c>
      <c r="AA61" s="152"/>
      <c r="AB61" s="153"/>
      <c r="AC61" s="150">
        <v>23</v>
      </c>
      <c r="AD61" s="157" t="str">
        <f t="shared" si="12"/>
        <v/>
      </c>
      <c r="AE61" s="158">
        <f>IFERROR(VLOOKUP(AD61,'29'!$Y$8:$Z$69,2,0),0)</f>
        <v>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/>
      </c>
      <c r="AE62" s="158">
        <f>IFERROR(VLOOKUP(AD62,'29'!$Y$8:$Z$69,2,0),0)</f>
        <v>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0</v>
      </c>
      <c r="AF63" s="197">
        <f>SUM(AF39:AF62)</f>
        <v>0</v>
      </c>
      <c r="AG63" s="197">
        <f>SUM(AG39:AG62)</f>
        <v>0</v>
      </c>
      <c r="AH63" s="198"/>
      <c r="AI63" s="197">
        <f>SUM(AI39:AI62)</f>
        <v>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/>
      </c>
      <c r="AE66" s="158">
        <f>IFERROR(VLOOKUP(AD66,'29'!$Y$8:$Z$69,2,0),0)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/>
      </c>
      <c r="AE67" s="158">
        <f>IFERROR(VLOOKUP(AD67,'29'!$Y$8:$Z$69,2,0),0)</f>
        <v>0</v>
      </c>
      <c r="AF67" s="158">
        <f>IFERROR(VLOOKUP(AD67,$K$51:$L$85,2,0),0)</f>
        <v>0</v>
      </c>
      <c r="AG67" s="159">
        <f t="shared" ref="AG67:AG75" si="21">AE67+AF67</f>
        <v>0</v>
      </c>
      <c r="AH67" s="160">
        <f t="shared" ref="AH67:AH75" si="22">IFERROR((I38-H38)/I38,0)</f>
        <v>0</v>
      </c>
      <c r="AI67" s="158">
        <f t="shared" ref="AI67:AI75" si="23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IFERROR(VLOOKUP(AD68,'29'!$Y$8:$Z$69,2,0),0)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IFERROR(VLOOKUP(AD69,'29'!$Y$8:$Z$69,2,0),0)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IFERROR(VLOOKUP(AD70,'29'!$Y$8:$Z$69,2,0),0)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IFERROR(VLOOKUP(AD71,'29'!$Y$8:$Z$69,2,0),0)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IFERROR(VLOOKUP(AD72,'29'!$Y$8:$Z$69,2,0),0)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IFERROR(VLOOKUP(AD73,'29'!$Y$8:$Z$69,2,0),0)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IFERROR(VLOOKUP(AD74,'29'!$Y$8:$Z$69,2,0),0)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IFERROR(VLOOKUP(AD75,'29'!$Y$8:$Z$69,2,0),0)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25" priority="10"/>
  </conditionalFormatting>
  <conditionalFormatting sqref="AE77:AF77">
    <cfRule type="cellIs" dxfId="24" priority="7" operator="lessThan">
      <formula>0</formula>
    </cfRule>
  </conditionalFormatting>
  <conditionalFormatting sqref="AG8:AG35 AG39:AG62 AG66:AG75">
    <cfRule type="cellIs" dxfId="23" priority="8" operator="lessThan">
      <formula>0</formula>
    </cfRule>
  </conditionalFormatting>
  <conditionalFormatting sqref="AH8:AH35">
    <cfRule type="cellIs" dxfId="22" priority="17" operator="equal">
      <formula>0</formula>
    </cfRule>
    <cfRule type="cellIs" dxfId="21" priority="18" operator="greaterThan">
      <formula>0.35</formula>
    </cfRule>
    <cfRule type="cellIs" dxfId="20" priority="19" operator="lessThan">
      <formula>0.25</formula>
    </cfRule>
  </conditionalFormatting>
  <conditionalFormatting sqref="AH39:AH62">
    <cfRule type="cellIs" dxfId="19" priority="14" operator="equal">
      <formula>0</formula>
    </cfRule>
    <cfRule type="cellIs" dxfId="18" priority="15" operator="greaterThan">
      <formula>0.35</formula>
    </cfRule>
    <cfRule type="cellIs" dxfId="17" priority="16" operator="lessThan">
      <formula>0.25</formula>
    </cfRule>
  </conditionalFormatting>
  <conditionalFormatting sqref="AH66:AH75">
    <cfRule type="cellIs" dxfId="16" priority="11" operator="equal">
      <formula>0</formula>
    </cfRule>
    <cfRule type="cellIs" dxfId="15" priority="12" operator="greaterThan">
      <formula>0.35</formula>
    </cfRule>
    <cfRule type="cellIs" dxfId="14" priority="13" operator="lessThan">
      <formula>0.25</formula>
    </cfRule>
  </conditionalFormatting>
  <conditionalFormatting sqref="AH4:AI5">
    <cfRule type="cellIs" dxfId="13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5E719F1D-431F-499A-A57C-B4D04CBD1442}">
          <x14:formula1>
            <xm:f>근무표!$AK$5:$AK$20</xm:f>
          </x14:formula1>
          <xm:sqref>B41:C46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659C-30DE-47D3-8C34-DADAEBE14E6F}">
  <sheetPr>
    <pageSetUpPr fitToPage="1"/>
  </sheetPr>
  <dimension ref="A1:AV116"/>
  <sheetViews>
    <sheetView showGridLines="0" zoomScaleNormal="100" workbookViewId="0">
      <pane xSplit="3" topLeftCell="D34" activePane="topRight" state="frozen"/>
      <selection pane="topRight" activeCell="R50" sqref="R50"/>
      <selection activeCell="M41" sqref="M41:S46"/>
    </sheetView>
  </sheetViews>
  <sheetFormatPr defaultRowHeight="16.5"/>
  <cols>
    <col min="1" max="1" width="3" customWidth="1"/>
    <col min="2" max="2" width="18.125" customWidth="1"/>
    <col min="3" max="3" width="17.25" customWidth="1"/>
    <col min="4" max="4" width="1.125" customWidth="1"/>
    <col min="5" max="5" width="4.375" customWidth="1"/>
    <col min="6" max="6" width="15.875" customWidth="1"/>
    <col min="7" max="7" width="12.25" customWidth="1"/>
    <col min="8" max="8" width="10.375" customWidth="1"/>
    <col min="9" max="9" width="7.125" customWidth="1"/>
    <col min="10" max="10" width="11.5" customWidth="1"/>
    <col min="11" max="11" width="12.875" customWidth="1"/>
    <col min="12" max="12" width="10.875" customWidth="1"/>
    <col min="13" max="13" width="2" customWidth="1"/>
    <col min="14" max="14" width="4.375" customWidth="1"/>
    <col min="15" max="15" width="15.875" customWidth="1"/>
    <col min="16" max="16" width="12.25" customWidth="1"/>
    <col min="17" max="17" width="10.375" customWidth="1"/>
    <col min="18" max="18" width="7.125" customWidth="1"/>
    <col min="19" max="19" width="11.5" customWidth="1"/>
    <col min="20" max="20" width="12.875" customWidth="1"/>
    <col min="21" max="21" width="10.875" customWidth="1"/>
    <col min="22" max="22" width="2.25" customWidth="1"/>
    <col min="23" max="29" width="3.75" customWidth="1"/>
    <col min="30" max="30" width="21.125" customWidth="1"/>
    <col min="31" max="31" width="11" customWidth="1"/>
    <col min="32" max="35" width="10.25" customWidth="1"/>
    <col min="36" max="36" width="7.875" customWidth="1"/>
    <col min="37" max="37" width="4.125" customWidth="1"/>
    <col min="38" max="41" width="9" customWidth="1"/>
    <col min="42" max="42" width="11.625" customWidth="1"/>
    <col min="43" max="43" width="11" customWidth="1"/>
    <col min="44" max="45" width="9" customWidth="1"/>
    <col min="46" max="46" width="15.875" customWidth="1"/>
    <col min="47" max="47" width="2.875" customWidth="1"/>
  </cols>
  <sheetData>
    <row r="1" spans="1:48" ht="16.5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4" t="s">
        <v>34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42" customHeight="1">
      <c r="A2" s="121"/>
      <c r="B2" s="350" t="s">
        <v>256</v>
      </c>
      <c r="C2" s="351"/>
      <c r="D2" s="122"/>
      <c r="E2" s="123"/>
      <c r="F2" s="124" t="s">
        <v>36</v>
      </c>
      <c r="G2" s="343" t="str">
        <f>이월!G2</f>
        <v>현대</v>
      </c>
      <c r="H2" s="344"/>
      <c r="I2" s="107"/>
      <c r="J2" s="125" t="s">
        <v>38</v>
      </c>
      <c r="K2" s="345"/>
      <c r="L2" s="346"/>
      <c r="M2" s="346"/>
      <c r="N2" s="346"/>
      <c r="O2" s="346"/>
      <c r="P2" s="346"/>
      <c r="Q2" s="346"/>
      <c r="R2" s="346"/>
      <c r="S2" s="346"/>
      <c r="T2" s="347"/>
      <c r="U2" s="126"/>
      <c r="V2" s="127"/>
      <c r="W2" s="4"/>
      <c r="X2" s="4"/>
      <c r="Y2" s="4"/>
      <c r="Z2" s="4"/>
      <c r="AA2" s="4"/>
      <c r="AB2" s="4"/>
      <c r="AC2" s="4"/>
      <c r="AD2" s="338" t="s">
        <v>39</v>
      </c>
      <c r="AE2" s="338"/>
      <c r="AF2" s="338"/>
      <c r="AG2" s="338"/>
      <c r="AH2" s="338"/>
      <c r="AI2" s="338"/>
      <c r="AJ2" s="128"/>
      <c r="AK2" s="1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8.25" customHeight="1">
      <c r="A3" s="121"/>
      <c r="B3" s="129"/>
      <c r="C3" s="129"/>
      <c r="D3" s="122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2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20.25" customHeight="1">
      <c r="A4" s="121"/>
      <c r="B4" s="222" t="s">
        <v>40</v>
      </c>
      <c r="C4" s="221"/>
      <c r="D4" s="4"/>
      <c r="E4" s="305" t="s">
        <v>41</v>
      </c>
      <c r="F4" s="305"/>
      <c r="G4" s="305"/>
      <c r="H4" s="305"/>
      <c r="I4" s="305"/>
      <c r="J4" s="305"/>
      <c r="K4" s="305"/>
      <c r="L4" s="131"/>
      <c r="M4" s="131"/>
      <c r="N4" s="305" t="s">
        <v>42</v>
      </c>
      <c r="O4" s="305"/>
      <c r="P4" s="305"/>
      <c r="Q4" s="305"/>
      <c r="R4" s="305"/>
      <c r="S4" s="305"/>
      <c r="T4" s="305"/>
      <c r="U4" s="132"/>
      <c r="V4" s="127"/>
      <c r="W4" s="4"/>
      <c r="X4" s="4"/>
      <c r="Y4" s="4"/>
      <c r="Z4" s="4"/>
      <c r="AA4" s="4"/>
      <c r="AB4" s="4"/>
      <c r="AC4" s="4"/>
      <c r="AD4" s="133" t="s">
        <v>5</v>
      </c>
      <c r="AE4" s="339">
        <f>AI36+AI63+AI76</f>
        <v>0</v>
      </c>
      <c r="AF4" s="340"/>
      <c r="AG4" s="134" t="s">
        <v>43</v>
      </c>
      <c r="AH4" s="341">
        <f>C5-AE4-(SUM(R34:S38))</f>
        <v>0</v>
      </c>
      <c r="AI4" s="342"/>
      <c r="AJ4" s="4"/>
      <c r="AK4" s="4"/>
      <c r="AL4" s="135" t="s">
        <v>44</v>
      </c>
      <c r="AM4" s="4"/>
      <c r="AN4" s="4"/>
      <c r="AO4" s="4"/>
      <c r="AP4" s="4"/>
      <c r="AQ4" s="330" t="s">
        <v>45</v>
      </c>
      <c r="AR4" s="330"/>
      <c r="AS4" s="330"/>
      <c r="AT4" s="330"/>
      <c r="AU4" s="4"/>
      <c r="AV4" s="4"/>
    </row>
    <row r="5" spans="1:48" ht="22.5" customHeight="1">
      <c r="A5" s="121"/>
      <c r="B5" s="331" t="s">
        <v>5</v>
      </c>
      <c r="C5" s="333">
        <f>C22+C23+C24+C36</f>
        <v>0</v>
      </c>
      <c r="D5" s="4"/>
      <c r="E5" s="136" t="s">
        <v>3</v>
      </c>
      <c r="F5" s="137" t="s">
        <v>46</v>
      </c>
      <c r="G5" s="137" t="s">
        <v>47</v>
      </c>
      <c r="H5" s="137" t="s">
        <v>48</v>
      </c>
      <c r="I5" s="137" t="s">
        <v>49</v>
      </c>
      <c r="J5" s="203" t="s">
        <v>50</v>
      </c>
      <c r="K5" s="254" t="s">
        <v>51</v>
      </c>
      <c r="L5" s="204" t="s">
        <v>52</v>
      </c>
      <c r="M5" s="138"/>
      <c r="N5" s="136" t="s">
        <v>3</v>
      </c>
      <c r="O5" s="137" t="s">
        <v>46</v>
      </c>
      <c r="P5" s="137" t="s">
        <v>47</v>
      </c>
      <c r="Q5" s="137" t="s">
        <v>48</v>
      </c>
      <c r="R5" s="137" t="s">
        <v>49</v>
      </c>
      <c r="S5" s="203" t="s">
        <v>50</v>
      </c>
      <c r="T5" s="139" t="s">
        <v>51</v>
      </c>
      <c r="U5" s="204" t="s">
        <v>52</v>
      </c>
      <c r="V5" s="127"/>
      <c r="W5" s="4"/>
      <c r="X5" s="4"/>
      <c r="Y5" s="4"/>
      <c r="Z5" s="4"/>
      <c r="AA5" s="4"/>
      <c r="AB5" s="4"/>
      <c r="AC5" s="4"/>
      <c r="AD5" s="140" t="s">
        <v>53</v>
      </c>
      <c r="AE5" s="335">
        <f>IFERROR(((AE4-(AG36+AG63+AG76))/AE4),0)</f>
        <v>0</v>
      </c>
      <c r="AF5" s="335"/>
      <c r="AG5" s="141" t="s">
        <v>43</v>
      </c>
      <c r="AH5" s="336">
        <f>IFERROR(C17-AE5-((SUM(R34:S38))/C5),0)</f>
        <v>0</v>
      </c>
      <c r="AI5" s="337"/>
      <c r="AJ5" s="4"/>
      <c r="AK5" s="4"/>
      <c r="AL5" s="142" t="s">
        <v>46</v>
      </c>
      <c r="AM5" s="143" t="s">
        <v>47</v>
      </c>
      <c r="AN5" s="143" t="s">
        <v>54</v>
      </c>
      <c r="AO5" s="143" t="s">
        <v>55</v>
      </c>
      <c r="AP5" s="144" t="s">
        <v>56</v>
      </c>
      <c r="AQ5" s="143" t="s">
        <v>57</v>
      </c>
      <c r="AR5" s="143" t="s">
        <v>58</v>
      </c>
      <c r="AS5" s="144" t="s">
        <v>59</v>
      </c>
      <c r="AT5" s="145" t="s">
        <v>51</v>
      </c>
      <c r="AU5" s="4"/>
      <c r="AV5" s="4"/>
    </row>
    <row r="6" spans="1:48" ht="22.5" customHeight="1">
      <c r="A6" s="121"/>
      <c r="B6" s="332"/>
      <c r="C6" s="334"/>
      <c r="D6" s="4"/>
      <c r="E6" s="146">
        <v>1</v>
      </c>
      <c r="F6" s="5"/>
      <c r="G6" s="6"/>
      <c r="H6" s="7"/>
      <c r="I6" s="6"/>
      <c r="J6" s="2">
        <f t="shared" ref="J6:J33" si="0">H6*I6</f>
        <v>0</v>
      </c>
      <c r="K6" s="108"/>
      <c r="L6" s="215" t="str">
        <f>IF(H6="","",H6/0.7)</f>
        <v/>
      </c>
      <c r="M6" s="4"/>
      <c r="N6" s="146">
        <v>1</v>
      </c>
      <c r="O6" s="8"/>
      <c r="P6" s="9"/>
      <c r="Q6" s="10"/>
      <c r="R6" s="9"/>
      <c r="S6" s="214">
        <f>Q6*R6</f>
        <v>0</v>
      </c>
      <c r="T6" s="116"/>
      <c r="U6" s="215" t="str">
        <f>IF(Q6="","",Q6/0.7)</f>
        <v/>
      </c>
      <c r="V6" s="127"/>
      <c r="W6" s="4"/>
      <c r="X6" s="4"/>
      <c r="Y6" s="4"/>
      <c r="Z6" s="4"/>
      <c r="AA6" s="4"/>
      <c r="AB6" s="4"/>
      <c r="AC6" s="4"/>
      <c r="AD6" s="4" t="s">
        <v>41</v>
      </c>
      <c r="AE6" s="4"/>
      <c r="AF6" s="4"/>
      <c r="AG6" s="4"/>
      <c r="AH6" s="4"/>
      <c r="AI6" s="4"/>
      <c r="AJ6" s="4"/>
      <c r="AK6" s="4"/>
      <c r="AL6" s="22"/>
      <c r="AM6" s="29"/>
      <c r="AN6" s="49"/>
      <c r="AO6" s="29"/>
      <c r="AP6" s="147">
        <f>IFERROR(AN6/AO6,0)</f>
        <v>0</v>
      </c>
      <c r="AQ6" s="29"/>
      <c r="AR6" s="51"/>
      <c r="AS6" s="148">
        <f>IFERROR(((AR6-(AP6*AQ6))/AR6),0)</f>
        <v>0</v>
      </c>
      <c r="AT6" s="149">
        <f>IFERROR((AR6/AQ6)*AO6,0)</f>
        <v>0</v>
      </c>
      <c r="AU6" s="4"/>
      <c r="AV6" s="4"/>
    </row>
    <row r="7" spans="1:48" ht="22.5" customHeight="1">
      <c r="A7" s="121"/>
      <c r="B7" s="348" t="s">
        <v>64</v>
      </c>
      <c r="C7" s="349">
        <f>IF(C4="",I86,C4)</f>
        <v>0</v>
      </c>
      <c r="D7" s="4"/>
      <c r="E7" s="150">
        <v>2</v>
      </c>
      <c r="F7" s="11"/>
      <c r="G7" s="12"/>
      <c r="H7" s="13"/>
      <c r="I7" s="12"/>
      <c r="J7" s="3">
        <f t="shared" si="0"/>
        <v>0</v>
      </c>
      <c r="K7" s="109"/>
      <c r="L7" s="215" t="str">
        <f>IF(H7="","",H7/0.7)</f>
        <v/>
      </c>
      <c r="M7" s="4"/>
      <c r="N7" s="150">
        <v>2</v>
      </c>
      <c r="O7" s="15"/>
      <c r="P7" s="16"/>
      <c r="Q7" s="17"/>
      <c r="R7" s="16"/>
      <c r="S7" s="219">
        <f>Q7*R7</f>
        <v>0</v>
      </c>
      <c r="T7" s="113"/>
      <c r="U7" s="215" t="str">
        <f>IF(Q7="","",Q7/0.7)</f>
        <v/>
      </c>
      <c r="V7" s="127"/>
      <c r="W7" s="151"/>
      <c r="X7" s="152" t="s">
        <v>3</v>
      </c>
      <c r="Y7" s="152" t="s">
        <v>68</v>
      </c>
      <c r="Z7" s="152" t="s">
        <v>50</v>
      </c>
      <c r="AA7" s="152"/>
      <c r="AB7" s="153"/>
      <c r="AC7" s="256" t="s">
        <v>3</v>
      </c>
      <c r="AD7" s="154" t="s">
        <v>68</v>
      </c>
      <c r="AE7" s="154" t="s">
        <v>69</v>
      </c>
      <c r="AF7" s="154" t="s">
        <v>64</v>
      </c>
      <c r="AG7" s="154" t="s">
        <v>70</v>
      </c>
      <c r="AH7" s="154" t="s">
        <v>53</v>
      </c>
      <c r="AI7" s="154" t="s">
        <v>71</v>
      </c>
      <c r="AJ7" s="257" t="s">
        <v>72</v>
      </c>
      <c r="AK7" s="4"/>
      <c r="AL7" s="25"/>
      <c r="AM7" s="16"/>
      <c r="AN7" s="17"/>
      <c r="AO7" s="16"/>
      <c r="AP7" s="147">
        <f t="shared" ref="AP7:AP26" si="1">IFERROR(AN7/AO7,0)</f>
        <v>0</v>
      </c>
      <c r="AQ7" s="16"/>
      <c r="AR7" s="17"/>
      <c r="AS7" s="148">
        <f t="shared" ref="AS7:AS26" si="2">IFERROR(((AR7-(AP7*AQ7))/AR7),0)</f>
        <v>0</v>
      </c>
      <c r="AT7" s="149">
        <f t="shared" ref="AT7:AT26" si="3">IFERROR((AR7/AQ7)*AO7,0)</f>
        <v>0</v>
      </c>
      <c r="AU7" s="4"/>
      <c r="AV7" s="4"/>
    </row>
    <row r="8" spans="1:48" ht="22.5" customHeight="1">
      <c r="A8" s="121"/>
      <c r="B8" s="332"/>
      <c r="C8" s="334"/>
      <c r="D8" s="4"/>
      <c r="E8" s="150">
        <v>3</v>
      </c>
      <c r="F8" s="11"/>
      <c r="G8" s="12"/>
      <c r="H8" s="13"/>
      <c r="I8" s="12"/>
      <c r="J8" s="3">
        <f t="shared" si="0"/>
        <v>0</v>
      </c>
      <c r="K8" s="109"/>
      <c r="L8" s="215" t="str">
        <f>IF(H8="","",H8/0.7)</f>
        <v/>
      </c>
      <c r="M8" s="4"/>
      <c r="N8" s="150">
        <v>3</v>
      </c>
      <c r="O8" s="15"/>
      <c r="P8" s="16"/>
      <c r="Q8" s="17"/>
      <c r="R8" s="16"/>
      <c r="S8" s="219">
        <f>Q8*R8</f>
        <v>0</v>
      </c>
      <c r="T8" s="114"/>
      <c r="U8" s="215" t="str">
        <f>IF(Q8="","",Q8/0.7)</f>
        <v/>
      </c>
      <c r="V8" s="127"/>
      <c r="W8" s="151"/>
      <c r="X8" s="152">
        <v>1</v>
      </c>
      <c r="Y8" s="152" t="str">
        <f t="shared" ref="Y8:Y35" si="4">F6&amp;G6</f>
        <v/>
      </c>
      <c r="Z8" s="155">
        <f t="shared" ref="Z8:Z35" si="5">J6</f>
        <v>0</v>
      </c>
      <c r="AA8" s="152"/>
      <c r="AB8" s="153"/>
      <c r="AC8" s="156">
        <v>1</v>
      </c>
      <c r="AD8" s="157" t="str">
        <f t="shared" ref="AD8:AD35" si="6">F6&amp;G6</f>
        <v/>
      </c>
      <c r="AE8" s="158">
        <f>IFERROR(VLOOKUP(AD8,'30'!$Y$8:$Z$69,2,0),0)</f>
        <v>0</v>
      </c>
      <c r="AF8" s="158">
        <f>IFERROR(VLOOKUP(AD8,$K$51:$L$85,2,0),0)</f>
        <v>0</v>
      </c>
      <c r="AG8" s="159">
        <f>AE8+AF8-J6</f>
        <v>0</v>
      </c>
      <c r="AH8" s="160">
        <f t="shared" ref="AH8:AH35" si="7">IFERROR((K6-H6)/K6,0)</f>
        <v>0</v>
      </c>
      <c r="AI8" s="158">
        <f>IFERROR(AG8/(1-AH8),0)</f>
        <v>0</v>
      </c>
      <c r="AJ8" s="161">
        <f>IFERROR(AG8/H6,0)</f>
        <v>0</v>
      </c>
      <c r="AK8" s="4"/>
      <c r="AL8" s="25"/>
      <c r="AM8" s="16"/>
      <c r="AN8" s="17"/>
      <c r="AO8" s="16"/>
      <c r="AP8" s="147">
        <f t="shared" si="1"/>
        <v>0</v>
      </c>
      <c r="AQ8" s="16"/>
      <c r="AR8" s="17"/>
      <c r="AS8" s="148">
        <f t="shared" si="2"/>
        <v>0</v>
      </c>
      <c r="AT8" s="149">
        <f t="shared" si="3"/>
        <v>0</v>
      </c>
      <c r="AU8" s="4"/>
      <c r="AV8" s="4"/>
    </row>
    <row r="9" spans="1:48" ht="22.5" customHeight="1">
      <c r="A9" s="121"/>
      <c r="B9" s="348" t="s">
        <v>76</v>
      </c>
      <c r="C9" s="349">
        <f>'30'!C11</f>
        <v>0</v>
      </c>
      <c r="D9" s="4"/>
      <c r="E9" s="150">
        <v>4</v>
      </c>
      <c r="F9" s="11"/>
      <c r="G9" s="12"/>
      <c r="H9" s="13"/>
      <c r="I9" s="12"/>
      <c r="J9" s="3">
        <f t="shared" si="0"/>
        <v>0</v>
      </c>
      <c r="K9" s="109"/>
      <c r="L9" s="215" t="str">
        <f>IF(H9="","",H9/0.7)</f>
        <v/>
      </c>
      <c r="M9" s="4"/>
      <c r="N9" s="150">
        <v>4</v>
      </c>
      <c r="O9" s="15"/>
      <c r="P9" s="16"/>
      <c r="Q9" s="17"/>
      <c r="R9" s="16"/>
      <c r="S9" s="219">
        <f>Q9*R9</f>
        <v>0</v>
      </c>
      <c r="T9" s="115"/>
      <c r="U9" s="215" t="str">
        <f>IF(Q9="","",Q9/0.7)</f>
        <v/>
      </c>
      <c r="V9" s="127"/>
      <c r="W9" s="151"/>
      <c r="X9" s="152">
        <v>2</v>
      </c>
      <c r="Y9" s="152" t="str">
        <f t="shared" si="4"/>
        <v/>
      </c>
      <c r="Z9" s="155">
        <f t="shared" si="5"/>
        <v>0</v>
      </c>
      <c r="AA9" s="152"/>
      <c r="AB9" s="153"/>
      <c r="AC9" s="150">
        <v>2</v>
      </c>
      <c r="AD9" s="157" t="str">
        <f t="shared" si="6"/>
        <v/>
      </c>
      <c r="AE9" s="158">
        <f>IFERROR(VLOOKUP(AD9,'30'!$Y$8:$Z$69,2,0),0)</f>
        <v>0</v>
      </c>
      <c r="AF9" s="158">
        <f>IFERROR(VLOOKUP(AD9,$K$51:$L$85,2,0),0)</f>
        <v>0</v>
      </c>
      <c r="AG9" s="159">
        <f>AE9+AF9-J7</f>
        <v>0</v>
      </c>
      <c r="AH9" s="160">
        <f t="shared" si="7"/>
        <v>0</v>
      </c>
      <c r="AI9" s="158">
        <f t="shared" ref="AI9:AI35" si="8">IFERROR(AG9/(1-AH9),0)</f>
        <v>0</v>
      </c>
      <c r="AJ9" s="161">
        <f>IFERROR(AG9/H7,0)</f>
        <v>0</v>
      </c>
      <c r="AK9" s="4"/>
      <c r="AL9" s="25"/>
      <c r="AM9" s="16"/>
      <c r="AN9" s="17"/>
      <c r="AO9" s="16"/>
      <c r="AP9" s="147">
        <f t="shared" si="1"/>
        <v>0</v>
      </c>
      <c r="AQ9" s="16"/>
      <c r="AR9" s="17"/>
      <c r="AS9" s="148">
        <f t="shared" si="2"/>
        <v>0</v>
      </c>
      <c r="AT9" s="149">
        <f t="shared" si="3"/>
        <v>0</v>
      </c>
      <c r="AU9" s="4"/>
      <c r="AV9" s="4"/>
    </row>
    <row r="10" spans="1:48" ht="22.5" customHeight="1">
      <c r="A10" s="121"/>
      <c r="B10" s="332"/>
      <c r="C10" s="334"/>
      <c r="D10" s="4"/>
      <c r="E10" s="150">
        <v>5</v>
      </c>
      <c r="F10" s="11"/>
      <c r="G10" s="12"/>
      <c r="H10" s="13"/>
      <c r="I10" s="12"/>
      <c r="J10" s="3">
        <f t="shared" si="0"/>
        <v>0</v>
      </c>
      <c r="K10" s="109"/>
      <c r="L10" s="215" t="str">
        <f>IF(H10="","",H10/0.7)</f>
        <v/>
      </c>
      <c r="M10" s="4"/>
      <c r="N10" s="150">
        <v>5</v>
      </c>
      <c r="O10" s="15"/>
      <c r="P10" s="16"/>
      <c r="Q10" s="17"/>
      <c r="R10" s="16"/>
      <c r="S10" s="220">
        <f>Q10*R10</f>
        <v>0</v>
      </c>
      <c r="T10" s="117"/>
      <c r="U10" s="215" t="str">
        <f>IF(Q10="","",Q10/0.7)</f>
        <v/>
      </c>
      <c r="V10" s="127"/>
      <c r="W10" s="151"/>
      <c r="X10" s="152">
        <v>3</v>
      </c>
      <c r="Y10" s="152" t="str">
        <f t="shared" si="4"/>
        <v/>
      </c>
      <c r="Z10" s="155">
        <f t="shared" si="5"/>
        <v>0</v>
      </c>
      <c r="AA10" s="152"/>
      <c r="AB10" s="153"/>
      <c r="AC10" s="150">
        <v>3</v>
      </c>
      <c r="AD10" s="157" t="str">
        <f t="shared" si="6"/>
        <v/>
      </c>
      <c r="AE10" s="158">
        <f>IFERROR(VLOOKUP(AD10,'30'!$Y$8:$Z$69,2,0),0)</f>
        <v>0</v>
      </c>
      <c r="AF10" s="158">
        <f>IFERROR(VLOOKUP(AD10,$K$51:$L$85,2,0),0)</f>
        <v>0</v>
      </c>
      <c r="AG10" s="159">
        <f>AE10+AF10-J8</f>
        <v>0</v>
      </c>
      <c r="AH10" s="160">
        <f t="shared" si="7"/>
        <v>0</v>
      </c>
      <c r="AI10" s="158">
        <f t="shared" si="8"/>
        <v>0</v>
      </c>
      <c r="AJ10" s="161">
        <f>IFERROR(AG10/H8,0)</f>
        <v>0</v>
      </c>
      <c r="AK10" s="4"/>
      <c r="AL10" s="25"/>
      <c r="AM10" s="16"/>
      <c r="AN10" s="17"/>
      <c r="AO10" s="16"/>
      <c r="AP10" s="147">
        <f t="shared" si="1"/>
        <v>0</v>
      </c>
      <c r="AQ10" s="16"/>
      <c r="AR10" s="17"/>
      <c r="AS10" s="148">
        <f t="shared" si="2"/>
        <v>0</v>
      </c>
      <c r="AT10" s="149">
        <f t="shared" si="3"/>
        <v>0</v>
      </c>
      <c r="AU10" s="4"/>
      <c r="AV10" s="4"/>
    </row>
    <row r="11" spans="1:48" ht="22.5" customHeight="1">
      <c r="A11" s="121"/>
      <c r="B11" s="348" t="s">
        <v>84</v>
      </c>
      <c r="C11" s="349">
        <f>J34+S30</f>
        <v>0</v>
      </c>
      <c r="D11" s="4"/>
      <c r="E11" s="150">
        <v>6</v>
      </c>
      <c r="F11" s="11"/>
      <c r="G11" s="12"/>
      <c r="H11" s="13"/>
      <c r="I11" s="12"/>
      <c r="J11" s="3">
        <f t="shared" si="0"/>
        <v>0</v>
      </c>
      <c r="K11" s="109"/>
      <c r="L11" s="215" t="str">
        <f>IF(H11="","",H11/0.7)</f>
        <v/>
      </c>
      <c r="M11" s="4"/>
      <c r="N11" s="150">
        <v>6</v>
      </c>
      <c r="O11" s="15"/>
      <c r="P11" s="16"/>
      <c r="Q11" s="17"/>
      <c r="R11" s="16"/>
      <c r="S11" s="220">
        <f>Q11*R11</f>
        <v>0</v>
      </c>
      <c r="T11" s="109"/>
      <c r="U11" s="215" t="str">
        <f>IF(Q11="","",Q11/0.7)</f>
        <v/>
      </c>
      <c r="V11" s="127"/>
      <c r="W11" s="151"/>
      <c r="X11" s="152">
        <v>4</v>
      </c>
      <c r="Y11" s="152" t="str">
        <f t="shared" si="4"/>
        <v/>
      </c>
      <c r="Z11" s="155">
        <f t="shared" si="5"/>
        <v>0</v>
      </c>
      <c r="AA11" s="152"/>
      <c r="AB11" s="153"/>
      <c r="AC11" s="150">
        <v>4</v>
      </c>
      <c r="AD11" s="157" t="str">
        <f t="shared" si="6"/>
        <v/>
      </c>
      <c r="AE11" s="158">
        <f>IFERROR(VLOOKUP(AD11,'30'!$Y$8:$Z$69,2,0),0)</f>
        <v>0</v>
      </c>
      <c r="AF11" s="158">
        <f>IFERROR(VLOOKUP(AD11,$K$51:$L$85,2,0),0)</f>
        <v>0</v>
      </c>
      <c r="AG11" s="159">
        <f>AE11+AF11-J9</f>
        <v>0</v>
      </c>
      <c r="AH11" s="160">
        <f t="shared" si="7"/>
        <v>0</v>
      </c>
      <c r="AI11" s="158">
        <f t="shared" si="8"/>
        <v>0</v>
      </c>
      <c r="AJ11" s="161">
        <f>IFERROR(AG11/H9,0)</f>
        <v>0</v>
      </c>
      <c r="AK11" s="4"/>
      <c r="AL11" s="25"/>
      <c r="AM11" s="4"/>
      <c r="AN11" s="17"/>
      <c r="AO11" s="16"/>
      <c r="AP11" s="147">
        <f t="shared" si="1"/>
        <v>0</v>
      </c>
      <c r="AQ11" s="16"/>
      <c r="AR11" s="17"/>
      <c r="AS11" s="148">
        <f t="shared" si="2"/>
        <v>0</v>
      </c>
      <c r="AT11" s="149">
        <f t="shared" si="3"/>
        <v>0</v>
      </c>
      <c r="AU11" s="4"/>
      <c r="AV11" s="4"/>
    </row>
    <row r="12" spans="1:48" ht="22.5" customHeight="1">
      <c r="A12" s="121"/>
      <c r="B12" s="332"/>
      <c r="C12" s="334"/>
      <c r="D12" s="4"/>
      <c r="E12" s="150">
        <v>7</v>
      </c>
      <c r="F12" s="11"/>
      <c r="G12" s="12"/>
      <c r="H12" s="13"/>
      <c r="I12" s="12"/>
      <c r="J12" s="3">
        <f t="shared" si="0"/>
        <v>0</v>
      </c>
      <c r="K12" s="109"/>
      <c r="L12" s="215" t="str">
        <f>IF(H12="","",H12/0.7)</f>
        <v/>
      </c>
      <c r="M12" s="4"/>
      <c r="N12" s="150">
        <v>7</v>
      </c>
      <c r="O12" s="15"/>
      <c r="P12" s="16"/>
      <c r="Q12" s="17"/>
      <c r="R12" s="12"/>
      <c r="S12" s="220">
        <f>Q12*R12</f>
        <v>0</v>
      </c>
      <c r="T12" s="109"/>
      <c r="U12" s="215" t="str">
        <f>IF(Q12="","",Q12/0.7)</f>
        <v/>
      </c>
      <c r="V12" s="127"/>
      <c r="W12" s="151"/>
      <c r="X12" s="152">
        <v>5</v>
      </c>
      <c r="Y12" s="152" t="str">
        <f t="shared" si="4"/>
        <v/>
      </c>
      <c r="Z12" s="155">
        <f t="shared" si="5"/>
        <v>0</v>
      </c>
      <c r="AA12" s="152"/>
      <c r="AB12" s="153"/>
      <c r="AC12" s="150">
        <v>5</v>
      </c>
      <c r="AD12" s="157" t="str">
        <f t="shared" si="6"/>
        <v/>
      </c>
      <c r="AE12" s="158">
        <f>IFERROR(VLOOKUP(AD12,'30'!$Y$8:$Z$69,2,0),0)</f>
        <v>0</v>
      </c>
      <c r="AF12" s="158">
        <f>IFERROR(VLOOKUP(AD12,$K$51:$L$85,2,0),0)</f>
        <v>0</v>
      </c>
      <c r="AG12" s="159">
        <f>AE12+AF12-J10</f>
        <v>0</v>
      </c>
      <c r="AH12" s="160">
        <f t="shared" si="7"/>
        <v>0</v>
      </c>
      <c r="AI12" s="158">
        <f t="shared" si="8"/>
        <v>0</v>
      </c>
      <c r="AJ12" s="161">
        <f>IFERROR(AG12/H10,0)</f>
        <v>0</v>
      </c>
      <c r="AK12" s="4"/>
      <c r="AL12" s="25"/>
      <c r="AM12" s="16"/>
      <c r="AN12" s="17"/>
      <c r="AO12" s="16"/>
      <c r="AP12" s="147">
        <f t="shared" si="1"/>
        <v>0</v>
      </c>
      <c r="AQ12" s="16"/>
      <c r="AR12" s="17"/>
      <c r="AS12" s="148">
        <f t="shared" si="2"/>
        <v>0</v>
      </c>
      <c r="AT12" s="149">
        <f t="shared" si="3"/>
        <v>0</v>
      </c>
      <c r="AU12" s="4"/>
      <c r="AV12" s="4"/>
    </row>
    <row r="13" spans="1:48" ht="22.5" customHeight="1">
      <c r="A13" s="121"/>
      <c r="B13" s="348" t="s">
        <v>92</v>
      </c>
      <c r="C13" s="349">
        <f>C7+C9-C11</f>
        <v>0</v>
      </c>
      <c r="D13" s="4"/>
      <c r="E13" s="150">
        <v>8</v>
      </c>
      <c r="F13" s="11"/>
      <c r="G13" s="12"/>
      <c r="H13" s="13"/>
      <c r="I13" s="12"/>
      <c r="J13" s="3">
        <f t="shared" si="0"/>
        <v>0</v>
      </c>
      <c r="K13" s="109"/>
      <c r="L13" s="215" t="str">
        <f>IF(H13="","",H13/0.7)</f>
        <v/>
      </c>
      <c r="M13" s="4"/>
      <c r="N13" s="150">
        <v>8</v>
      </c>
      <c r="O13" s="15"/>
      <c r="P13" s="16"/>
      <c r="Q13" s="17"/>
      <c r="R13" s="16"/>
      <c r="S13" s="220">
        <f>Q13*R13</f>
        <v>0</v>
      </c>
      <c r="T13" s="109"/>
      <c r="U13" s="215" t="str">
        <f>IF(Q13="","",Q13/0.7)</f>
        <v/>
      </c>
      <c r="V13" s="127"/>
      <c r="W13" s="151"/>
      <c r="X13" s="152">
        <v>6</v>
      </c>
      <c r="Y13" s="152" t="str">
        <f t="shared" si="4"/>
        <v/>
      </c>
      <c r="Z13" s="155">
        <f t="shared" si="5"/>
        <v>0</v>
      </c>
      <c r="AA13" s="152"/>
      <c r="AB13" s="153"/>
      <c r="AC13" s="150">
        <v>6</v>
      </c>
      <c r="AD13" s="157" t="str">
        <f t="shared" si="6"/>
        <v/>
      </c>
      <c r="AE13" s="158">
        <f>IFERROR(VLOOKUP(AD13,'30'!$Y$8:$Z$69,2,0),0)</f>
        <v>0</v>
      </c>
      <c r="AF13" s="158">
        <f>IFERROR(VLOOKUP(AD13,$K$51:$L$85,2,0),0)</f>
        <v>0</v>
      </c>
      <c r="AG13" s="159">
        <f>AE13+AF13-J11</f>
        <v>0</v>
      </c>
      <c r="AH13" s="160">
        <f t="shared" si="7"/>
        <v>0</v>
      </c>
      <c r="AI13" s="158">
        <f t="shared" si="8"/>
        <v>0</v>
      </c>
      <c r="AJ13" s="161">
        <f>IFERROR(AG13/H11,0)</f>
        <v>0</v>
      </c>
      <c r="AK13" s="4"/>
      <c r="AL13" s="25"/>
      <c r="AM13" s="16"/>
      <c r="AN13" s="17"/>
      <c r="AO13" s="16"/>
      <c r="AP13" s="147">
        <f t="shared" si="1"/>
        <v>0</v>
      </c>
      <c r="AQ13" s="16"/>
      <c r="AR13" s="17"/>
      <c r="AS13" s="148">
        <f t="shared" si="2"/>
        <v>0</v>
      </c>
      <c r="AT13" s="149">
        <f t="shared" si="3"/>
        <v>0</v>
      </c>
      <c r="AU13" s="4"/>
      <c r="AV13" s="4"/>
    </row>
    <row r="14" spans="1:48" ht="22.5" customHeight="1">
      <c r="A14" s="121"/>
      <c r="B14" s="332"/>
      <c r="C14" s="334"/>
      <c r="D14" s="4"/>
      <c r="E14" s="150">
        <v>9</v>
      </c>
      <c r="F14" s="11"/>
      <c r="G14" s="12"/>
      <c r="H14" s="13"/>
      <c r="I14" s="12"/>
      <c r="J14" s="3">
        <f t="shared" si="0"/>
        <v>0</v>
      </c>
      <c r="K14" s="109"/>
      <c r="L14" s="215" t="str">
        <f>IF(H14="","",H14/0.7)</f>
        <v/>
      </c>
      <c r="M14" s="4"/>
      <c r="N14" s="150">
        <v>9</v>
      </c>
      <c r="O14" s="15"/>
      <c r="P14" s="16"/>
      <c r="Q14" s="17"/>
      <c r="R14" s="12"/>
      <c r="S14" s="220">
        <f>Q14*R14</f>
        <v>0</v>
      </c>
      <c r="T14" s="109"/>
      <c r="U14" s="215" t="str">
        <f>IF(Q14="","",Q14/0.7)</f>
        <v/>
      </c>
      <c r="V14" s="127"/>
      <c r="W14" s="151"/>
      <c r="X14" s="152">
        <v>7</v>
      </c>
      <c r="Y14" s="152" t="str">
        <f t="shared" si="4"/>
        <v/>
      </c>
      <c r="Z14" s="155">
        <f t="shared" si="5"/>
        <v>0</v>
      </c>
      <c r="AA14" s="152"/>
      <c r="AB14" s="153"/>
      <c r="AC14" s="150">
        <v>7</v>
      </c>
      <c r="AD14" s="157" t="str">
        <f t="shared" si="6"/>
        <v/>
      </c>
      <c r="AE14" s="158">
        <f>IFERROR(VLOOKUP(AD14,'30'!$Y$8:$Z$69,2,0),0)</f>
        <v>0</v>
      </c>
      <c r="AF14" s="158">
        <f>IFERROR(VLOOKUP(AD14,$K$51:$L$85,2,0),0)</f>
        <v>0</v>
      </c>
      <c r="AG14" s="159">
        <f>AE14+AF14-J12</f>
        <v>0</v>
      </c>
      <c r="AH14" s="160">
        <f t="shared" si="7"/>
        <v>0</v>
      </c>
      <c r="AI14" s="158">
        <f t="shared" si="8"/>
        <v>0</v>
      </c>
      <c r="AJ14" s="161">
        <f>IFERROR(AG14/H12,0)</f>
        <v>0</v>
      </c>
      <c r="AK14" s="4"/>
      <c r="AL14" s="25"/>
      <c r="AM14" s="16"/>
      <c r="AN14" s="17"/>
      <c r="AO14" s="16"/>
      <c r="AP14" s="147">
        <f t="shared" si="1"/>
        <v>0</v>
      </c>
      <c r="AQ14" s="16"/>
      <c r="AR14" s="17"/>
      <c r="AS14" s="148">
        <f t="shared" si="2"/>
        <v>0</v>
      </c>
      <c r="AT14" s="149">
        <f t="shared" si="3"/>
        <v>0</v>
      </c>
      <c r="AU14" s="4"/>
      <c r="AV14" s="4"/>
    </row>
    <row r="15" spans="1:48" ht="22.5" customHeight="1">
      <c r="A15" s="121"/>
      <c r="B15" s="348" t="s">
        <v>8</v>
      </c>
      <c r="C15" s="349">
        <f>C5-C13</f>
        <v>0</v>
      </c>
      <c r="D15" s="4"/>
      <c r="E15" s="150">
        <v>10</v>
      </c>
      <c r="F15" s="11"/>
      <c r="G15" s="106"/>
      <c r="H15" s="13"/>
      <c r="I15" s="12"/>
      <c r="J15" s="3">
        <f t="shared" si="0"/>
        <v>0</v>
      </c>
      <c r="K15" s="109"/>
      <c r="L15" s="215" t="str">
        <f>IF(H15="","",H15/0.7)</f>
        <v/>
      </c>
      <c r="M15" s="4"/>
      <c r="N15" s="150">
        <v>10</v>
      </c>
      <c r="O15" s="15"/>
      <c r="P15" s="16"/>
      <c r="Q15" s="17"/>
      <c r="R15" s="16"/>
      <c r="S15" s="220">
        <f>Q15*R15</f>
        <v>0</v>
      </c>
      <c r="T15" s="109"/>
      <c r="U15" s="215" t="str">
        <f>IF(Q15="","",Q15/0.7)</f>
        <v/>
      </c>
      <c r="V15" s="127"/>
      <c r="W15" s="151"/>
      <c r="X15" s="152">
        <v>8</v>
      </c>
      <c r="Y15" s="152" t="str">
        <f t="shared" si="4"/>
        <v/>
      </c>
      <c r="Z15" s="155">
        <f t="shared" si="5"/>
        <v>0</v>
      </c>
      <c r="AA15" s="152"/>
      <c r="AB15" s="153"/>
      <c r="AC15" s="150">
        <v>8</v>
      </c>
      <c r="AD15" s="157" t="str">
        <f t="shared" si="6"/>
        <v/>
      </c>
      <c r="AE15" s="158">
        <f>IFERROR(VLOOKUP(AD15,'30'!$Y$8:$Z$69,2,0),0)</f>
        <v>0</v>
      </c>
      <c r="AF15" s="158">
        <f>IFERROR(VLOOKUP(AD15,$K$51:$L$85,2,0),0)</f>
        <v>0</v>
      </c>
      <c r="AG15" s="159">
        <f>AE15+AF15-J13</f>
        <v>0</v>
      </c>
      <c r="AH15" s="160">
        <f t="shared" si="7"/>
        <v>0</v>
      </c>
      <c r="AI15" s="158">
        <f t="shared" si="8"/>
        <v>0</v>
      </c>
      <c r="AJ15" s="161">
        <f>IFERROR(AG15/H13,0)</f>
        <v>0</v>
      </c>
      <c r="AK15" s="4"/>
      <c r="AL15" s="25"/>
      <c r="AM15" s="16"/>
      <c r="AN15" s="17"/>
      <c r="AO15" s="16"/>
      <c r="AP15" s="147">
        <f t="shared" si="1"/>
        <v>0</v>
      </c>
      <c r="AQ15" s="16"/>
      <c r="AR15" s="17"/>
      <c r="AS15" s="148">
        <f t="shared" si="2"/>
        <v>0</v>
      </c>
      <c r="AT15" s="149">
        <f t="shared" si="3"/>
        <v>0</v>
      </c>
      <c r="AU15" s="4"/>
      <c r="AV15" s="4"/>
    </row>
    <row r="16" spans="1:48" ht="22.5" customHeight="1">
      <c r="A16" s="121"/>
      <c r="B16" s="332"/>
      <c r="C16" s="334"/>
      <c r="D16" s="4"/>
      <c r="E16" s="150">
        <v>11</v>
      </c>
      <c r="F16" s="11"/>
      <c r="G16" s="12"/>
      <c r="H16" s="13"/>
      <c r="I16" s="12"/>
      <c r="J16" s="3">
        <f t="shared" si="0"/>
        <v>0</v>
      </c>
      <c r="K16" s="109"/>
      <c r="L16" s="215" t="str">
        <f>IF(H16="","",H16/0.7)</f>
        <v/>
      </c>
      <c r="M16" s="4"/>
      <c r="N16" s="150">
        <v>11</v>
      </c>
      <c r="O16" s="15"/>
      <c r="P16" s="16"/>
      <c r="Q16" s="17"/>
      <c r="R16" s="16"/>
      <c r="S16" s="220">
        <f>Q16*R16</f>
        <v>0</v>
      </c>
      <c r="T16" s="109"/>
      <c r="U16" s="215" t="str">
        <f>IF(Q16="","",Q16/0.7)</f>
        <v/>
      </c>
      <c r="V16" s="127"/>
      <c r="W16" s="151"/>
      <c r="X16" s="152">
        <v>9</v>
      </c>
      <c r="Y16" s="152" t="str">
        <f t="shared" si="4"/>
        <v/>
      </c>
      <c r="Z16" s="155">
        <f t="shared" si="5"/>
        <v>0</v>
      </c>
      <c r="AA16" s="152"/>
      <c r="AB16" s="153"/>
      <c r="AC16" s="150">
        <v>9</v>
      </c>
      <c r="AD16" s="157" t="str">
        <f t="shared" si="6"/>
        <v/>
      </c>
      <c r="AE16" s="158">
        <f>IFERROR(VLOOKUP(AD16,'30'!$Y$8:$Z$69,2,0),0)</f>
        <v>0</v>
      </c>
      <c r="AF16" s="158">
        <f>IFERROR(VLOOKUP(AD16,$K$51:$L$85,2,0),0)</f>
        <v>0</v>
      </c>
      <c r="AG16" s="159">
        <f>AE16+AF16-J14</f>
        <v>0</v>
      </c>
      <c r="AH16" s="160">
        <f t="shared" si="7"/>
        <v>0</v>
      </c>
      <c r="AI16" s="158">
        <f t="shared" si="8"/>
        <v>0</v>
      </c>
      <c r="AJ16" s="161">
        <f>IFERROR(AG16/H14,0)</f>
        <v>0</v>
      </c>
      <c r="AK16" s="4"/>
      <c r="AL16" s="25"/>
      <c r="AM16" s="16"/>
      <c r="AN16" s="17"/>
      <c r="AO16" s="16"/>
      <c r="AP16" s="147">
        <f t="shared" si="1"/>
        <v>0</v>
      </c>
      <c r="AQ16" s="16"/>
      <c r="AR16" s="17"/>
      <c r="AS16" s="148">
        <f t="shared" si="2"/>
        <v>0</v>
      </c>
      <c r="AT16" s="149">
        <f t="shared" si="3"/>
        <v>0</v>
      </c>
      <c r="AU16" s="4"/>
      <c r="AV16" s="4"/>
    </row>
    <row r="17" spans="1:48" ht="22.5" customHeight="1">
      <c r="A17" s="121"/>
      <c r="B17" s="348" t="s">
        <v>53</v>
      </c>
      <c r="C17" s="352">
        <f>IFERROR(C15/C5,0)</f>
        <v>0</v>
      </c>
      <c r="D17" s="4"/>
      <c r="E17" s="150">
        <v>12</v>
      </c>
      <c r="F17" s="11"/>
      <c r="G17" s="12"/>
      <c r="H17" s="13"/>
      <c r="I17" s="12"/>
      <c r="J17" s="3">
        <f t="shared" si="0"/>
        <v>0</v>
      </c>
      <c r="K17" s="109"/>
      <c r="L17" s="215" t="str">
        <f>IF(H17="","",H17/0.7)</f>
        <v/>
      </c>
      <c r="M17" s="4"/>
      <c r="N17" s="150">
        <v>12</v>
      </c>
      <c r="O17" s="15"/>
      <c r="P17" s="16"/>
      <c r="Q17" s="17"/>
      <c r="R17" s="16"/>
      <c r="S17" s="220">
        <f>Q17*R17</f>
        <v>0</v>
      </c>
      <c r="T17" s="109"/>
      <c r="U17" s="215" t="str">
        <f>IF(Q17="","",Q17/0.7)</f>
        <v/>
      </c>
      <c r="V17" s="127"/>
      <c r="W17" s="151"/>
      <c r="X17" s="152">
        <v>10</v>
      </c>
      <c r="Y17" s="152" t="str">
        <f t="shared" si="4"/>
        <v/>
      </c>
      <c r="Z17" s="155">
        <f t="shared" si="5"/>
        <v>0</v>
      </c>
      <c r="AA17" s="152"/>
      <c r="AB17" s="153"/>
      <c r="AC17" s="150">
        <v>10</v>
      </c>
      <c r="AD17" s="157" t="str">
        <f t="shared" si="6"/>
        <v/>
      </c>
      <c r="AE17" s="158">
        <f>IFERROR(VLOOKUP(AD17,'30'!$Y$8:$Z$69,2,0),0)</f>
        <v>0</v>
      </c>
      <c r="AF17" s="158">
        <f>IFERROR(VLOOKUP(AD17,$K$51:$L$85,2,0),0)</f>
        <v>0</v>
      </c>
      <c r="AG17" s="159">
        <f>AE17+AF17-J15</f>
        <v>0</v>
      </c>
      <c r="AH17" s="160">
        <f t="shared" si="7"/>
        <v>0</v>
      </c>
      <c r="AI17" s="158">
        <f t="shared" si="8"/>
        <v>0</v>
      </c>
      <c r="AJ17" s="161">
        <f>IFERROR(AG17/H15,0)</f>
        <v>0</v>
      </c>
      <c r="AK17" s="4"/>
      <c r="AL17" s="25"/>
      <c r="AM17" s="16"/>
      <c r="AN17" s="17"/>
      <c r="AO17" s="16"/>
      <c r="AP17" s="147">
        <f t="shared" si="1"/>
        <v>0</v>
      </c>
      <c r="AQ17" s="16"/>
      <c r="AR17" s="17"/>
      <c r="AS17" s="148">
        <f t="shared" si="2"/>
        <v>0</v>
      </c>
      <c r="AT17" s="149">
        <f t="shared" si="3"/>
        <v>0</v>
      </c>
      <c r="AU17" s="4"/>
      <c r="AV17" s="4"/>
    </row>
    <row r="18" spans="1:48" ht="22.5" customHeight="1">
      <c r="A18" s="121"/>
      <c r="B18" s="332"/>
      <c r="C18" s="353"/>
      <c r="D18" s="4"/>
      <c r="E18" s="150">
        <v>13</v>
      </c>
      <c r="F18" s="11"/>
      <c r="G18" s="12"/>
      <c r="H18" s="13"/>
      <c r="I18" s="12"/>
      <c r="J18" s="3">
        <f t="shared" si="0"/>
        <v>0</v>
      </c>
      <c r="K18" s="109"/>
      <c r="L18" s="215" t="str">
        <f>IF(H18="","",H18/0.7)</f>
        <v/>
      </c>
      <c r="M18" s="4"/>
      <c r="N18" s="150">
        <v>13</v>
      </c>
      <c r="O18" s="15"/>
      <c r="P18" s="16"/>
      <c r="Q18" s="17"/>
      <c r="R18" s="16"/>
      <c r="S18" s="220">
        <f>Q18*R18</f>
        <v>0</v>
      </c>
      <c r="T18" s="109"/>
      <c r="U18" s="215" t="str">
        <f>IF(Q18="","",Q18/0.7)</f>
        <v/>
      </c>
      <c r="V18" s="127"/>
      <c r="W18" s="151"/>
      <c r="X18" s="152">
        <v>11</v>
      </c>
      <c r="Y18" s="152" t="str">
        <f t="shared" si="4"/>
        <v/>
      </c>
      <c r="Z18" s="155">
        <f t="shared" si="5"/>
        <v>0</v>
      </c>
      <c r="AA18" s="152"/>
      <c r="AB18" s="153"/>
      <c r="AC18" s="150">
        <v>11</v>
      </c>
      <c r="AD18" s="157" t="str">
        <f t="shared" si="6"/>
        <v/>
      </c>
      <c r="AE18" s="158">
        <f>IFERROR(VLOOKUP(AD18,'30'!$Y$8:$Z$69,2,0),0)</f>
        <v>0</v>
      </c>
      <c r="AF18" s="158">
        <f>IFERROR(VLOOKUP(AD18,$K$51:$L$85,2,0),0)</f>
        <v>0</v>
      </c>
      <c r="AG18" s="159">
        <f>AE18+AF18-J16</f>
        <v>0</v>
      </c>
      <c r="AH18" s="160">
        <f t="shared" si="7"/>
        <v>0</v>
      </c>
      <c r="AI18" s="158">
        <f t="shared" si="8"/>
        <v>0</v>
      </c>
      <c r="AJ18" s="161">
        <f>IFERROR(AG18/H16,0)</f>
        <v>0</v>
      </c>
      <c r="AK18" s="4"/>
      <c r="AL18" s="25"/>
      <c r="AM18" s="16"/>
      <c r="AN18" s="17"/>
      <c r="AO18" s="16"/>
      <c r="AP18" s="147">
        <f t="shared" si="1"/>
        <v>0</v>
      </c>
      <c r="AQ18" s="16"/>
      <c r="AR18" s="17"/>
      <c r="AS18" s="148">
        <f t="shared" si="2"/>
        <v>0</v>
      </c>
      <c r="AT18" s="149">
        <f t="shared" si="3"/>
        <v>0</v>
      </c>
      <c r="AU18" s="4"/>
      <c r="AV18" s="4"/>
    </row>
    <row r="19" spans="1:48" ht="22.5" customHeight="1">
      <c r="A19" s="121"/>
      <c r="B19" s="348" t="s">
        <v>11</v>
      </c>
      <c r="C19" s="349">
        <f>C15-C36</f>
        <v>0</v>
      </c>
      <c r="D19" s="4"/>
      <c r="E19" s="150">
        <v>14</v>
      </c>
      <c r="F19" s="11"/>
      <c r="G19" s="12"/>
      <c r="H19" s="13"/>
      <c r="I19" s="12"/>
      <c r="J19" s="3">
        <f t="shared" si="0"/>
        <v>0</v>
      </c>
      <c r="K19" s="109"/>
      <c r="L19" s="215" t="str">
        <f>IF(H19="","",H19/0.7)</f>
        <v/>
      </c>
      <c r="M19" s="4"/>
      <c r="N19" s="150">
        <v>14</v>
      </c>
      <c r="O19" s="15"/>
      <c r="P19" s="16"/>
      <c r="Q19" s="17"/>
      <c r="R19" s="16"/>
      <c r="S19" s="220">
        <f>Q19*R19</f>
        <v>0</v>
      </c>
      <c r="T19" s="109"/>
      <c r="U19" s="215" t="str">
        <f>IF(Q19="","",Q19/0.7)</f>
        <v/>
      </c>
      <c r="V19" s="127"/>
      <c r="W19" s="151"/>
      <c r="X19" s="152">
        <v>12</v>
      </c>
      <c r="Y19" s="152" t="str">
        <f t="shared" si="4"/>
        <v/>
      </c>
      <c r="Z19" s="155">
        <f t="shared" si="5"/>
        <v>0</v>
      </c>
      <c r="AA19" s="152"/>
      <c r="AB19" s="153"/>
      <c r="AC19" s="150">
        <v>12</v>
      </c>
      <c r="AD19" s="157" t="str">
        <f t="shared" si="6"/>
        <v/>
      </c>
      <c r="AE19" s="158">
        <f>IFERROR(VLOOKUP(AD19,'30'!$Y$8:$Z$69,2,0),0)</f>
        <v>0</v>
      </c>
      <c r="AF19" s="158">
        <f>IFERROR(VLOOKUP(AD19,$K$51:$L$85,2,0),0)</f>
        <v>0</v>
      </c>
      <c r="AG19" s="159">
        <f>AE19+AF19-J17</f>
        <v>0</v>
      </c>
      <c r="AH19" s="160">
        <f t="shared" si="7"/>
        <v>0</v>
      </c>
      <c r="AI19" s="158">
        <f t="shared" si="8"/>
        <v>0</v>
      </c>
      <c r="AJ19" s="161">
        <f>IFERROR(AG19/H17,0)</f>
        <v>0</v>
      </c>
      <c r="AK19" s="4"/>
      <c r="AL19" s="25"/>
      <c r="AM19" s="16"/>
      <c r="AN19" s="17"/>
      <c r="AO19" s="16"/>
      <c r="AP19" s="147">
        <f t="shared" si="1"/>
        <v>0</v>
      </c>
      <c r="AQ19" s="16"/>
      <c r="AR19" s="17"/>
      <c r="AS19" s="148">
        <f t="shared" si="2"/>
        <v>0</v>
      </c>
      <c r="AT19" s="149">
        <f t="shared" si="3"/>
        <v>0</v>
      </c>
      <c r="AU19" s="4"/>
      <c r="AV19" s="4"/>
    </row>
    <row r="20" spans="1:48" ht="22.5" customHeight="1">
      <c r="A20" s="121"/>
      <c r="B20" s="354"/>
      <c r="C20" s="355"/>
      <c r="D20" s="4"/>
      <c r="E20" s="150">
        <v>15</v>
      </c>
      <c r="F20" s="11"/>
      <c r="G20" s="12"/>
      <c r="H20" s="13"/>
      <c r="I20" s="12"/>
      <c r="J20" s="3">
        <f t="shared" si="0"/>
        <v>0</v>
      </c>
      <c r="K20" s="109"/>
      <c r="L20" s="215" t="str">
        <f>IF(H20="","",H20/0.7)</f>
        <v/>
      </c>
      <c r="M20" s="4"/>
      <c r="N20" s="150">
        <v>15</v>
      </c>
      <c r="O20" s="15"/>
      <c r="P20" s="16"/>
      <c r="Q20" s="17"/>
      <c r="R20" s="16"/>
      <c r="S20" s="220">
        <f>Q20*R20</f>
        <v>0</v>
      </c>
      <c r="T20" s="109"/>
      <c r="U20" s="215" t="str">
        <f>IF(Q20="","",Q20/0.7)</f>
        <v/>
      </c>
      <c r="V20" s="127"/>
      <c r="W20" s="151"/>
      <c r="X20" s="152">
        <v>13</v>
      </c>
      <c r="Y20" s="152" t="str">
        <f t="shared" si="4"/>
        <v/>
      </c>
      <c r="Z20" s="155">
        <f t="shared" si="5"/>
        <v>0</v>
      </c>
      <c r="AA20" s="152"/>
      <c r="AB20" s="153"/>
      <c r="AC20" s="150">
        <v>13</v>
      </c>
      <c r="AD20" s="157" t="str">
        <f t="shared" si="6"/>
        <v/>
      </c>
      <c r="AE20" s="158">
        <f>IFERROR(VLOOKUP(AD20,'30'!$Y$8:$Z$69,2,0),0)</f>
        <v>0</v>
      </c>
      <c r="AF20" s="158">
        <f>IFERROR(VLOOKUP(AD20,$K$51:$L$85,2,0),0)</f>
        <v>0</v>
      </c>
      <c r="AG20" s="159">
        <f>AE20+AF20-J18</f>
        <v>0</v>
      </c>
      <c r="AH20" s="160">
        <f t="shared" si="7"/>
        <v>0</v>
      </c>
      <c r="AI20" s="158">
        <f t="shared" si="8"/>
        <v>0</v>
      </c>
      <c r="AJ20" s="161">
        <f>IFERROR(AG20/H18,0)</f>
        <v>0</v>
      </c>
      <c r="AK20" s="4"/>
      <c r="AL20" s="25"/>
      <c r="AM20" s="16"/>
      <c r="AN20" s="17"/>
      <c r="AO20" s="16"/>
      <c r="AP20" s="147">
        <f t="shared" si="1"/>
        <v>0</v>
      </c>
      <c r="AQ20" s="16"/>
      <c r="AR20" s="17"/>
      <c r="AS20" s="148">
        <f t="shared" si="2"/>
        <v>0</v>
      </c>
      <c r="AT20" s="149">
        <f t="shared" si="3"/>
        <v>0</v>
      </c>
      <c r="AU20" s="4"/>
      <c r="AV20" s="4"/>
    </row>
    <row r="21" spans="1:48" ht="22.5" customHeight="1">
      <c r="A21" s="121"/>
      <c r="B21" s="162"/>
      <c r="C21" s="162"/>
      <c r="D21" s="4"/>
      <c r="E21" s="150">
        <v>16</v>
      </c>
      <c r="F21" s="11"/>
      <c r="G21" s="12"/>
      <c r="H21" s="13"/>
      <c r="I21" s="12"/>
      <c r="J21" s="3">
        <f t="shared" si="0"/>
        <v>0</v>
      </c>
      <c r="K21" s="109"/>
      <c r="L21" s="215" t="str">
        <f>IF(H21="","",H21/0.7)</f>
        <v/>
      </c>
      <c r="M21" s="4"/>
      <c r="N21" s="150">
        <v>16</v>
      </c>
      <c r="O21" s="11"/>
      <c r="P21" s="16"/>
      <c r="Q21" s="17"/>
      <c r="R21" s="12"/>
      <c r="S21" s="220">
        <f>Q21*R21</f>
        <v>0</v>
      </c>
      <c r="T21" s="109"/>
      <c r="U21" s="215" t="str">
        <f>IF(Q21="","",Q21/0.7)</f>
        <v/>
      </c>
      <c r="V21" s="127"/>
      <c r="W21" s="151"/>
      <c r="X21" s="152">
        <v>14</v>
      </c>
      <c r="Y21" s="152" t="str">
        <f t="shared" si="4"/>
        <v/>
      </c>
      <c r="Z21" s="155">
        <f t="shared" si="5"/>
        <v>0</v>
      </c>
      <c r="AA21" s="152"/>
      <c r="AB21" s="153"/>
      <c r="AC21" s="150">
        <v>14</v>
      </c>
      <c r="AD21" s="157" t="str">
        <f t="shared" si="6"/>
        <v/>
      </c>
      <c r="AE21" s="158">
        <f>IFERROR(VLOOKUP(AD21,'30'!$Y$8:$Z$69,2,0),0)</f>
        <v>0</v>
      </c>
      <c r="AF21" s="158">
        <f>IFERROR(VLOOKUP(AD21,$K$51:$L$85,2,0),0)</f>
        <v>0</v>
      </c>
      <c r="AG21" s="159">
        <f>AE21+AF21-J19</f>
        <v>0</v>
      </c>
      <c r="AH21" s="160">
        <f t="shared" si="7"/>
        <v>0</v>
      </c>
      <c r="AI21" s="158">
        <f t="shared" si="8"/>
        <v>0</v>
      </c>
      <c r="AJ21" s="161">
        <f>IFERROR(AG21/H19,0)</f>
        <v>0</v>
      </c>
      <c r="AK21" s="4"/>
      <c r="AL21" s="25"/>
      <c r="AM21" s="16"/>
      <c r="AN21" s="17"/>
      <c r="AO21" s="16"/>
      <c r="AP21" s="147">
        <f t="shared" si="1"/>
        <v>0</v>
      </c>
      <c r="AQ21" s="16"/>
      <c r="AR21" s="17"/>
      <c r="AS21" s="148">
        <f t="shared" si="2"/>
        <v>0</v>
      </c>
      <c r="AT21" s="149">
        <f t="shared" si="3"/>
        <v>0</v>
      </c>
      <c r="AU21" s="4"/>
      <c r="AV21" s="4"/>
    </row>
    <row r="22" spans="1:48" ht="22.5" customHeight="1">
      <c r="A22" s="121"/>
      <c r="B22" s="163" t="s">
        <v>6</v>
      </c>
      <c r="C22" s="18"/>
      <c r="D22" s="4"/>
      <c r="E22" s="150">
        <v>17</v>
      </c>
      <c r="F22" s="11"/>
      <c r="G22" s="12"/>
      <c r="H22" s="13"/>
      <c r="I22" s="12"/>
      <c r="J22" s="3">
        <f t="shared" si="0"/>
        <v>0</v>
      </c>
      <c r="K22" s="109"/>
      <c r="L22" s="215" t="str">
        <f>IF(H22="","",H22/0.7)</f>
        <v/>
      </c>
      <c r="M22" s="4"/>
      <c r="N22" s="150">
        <v>17</v>
      </c>
      <c r="O22" s="11"/>
      <c r="P22" s="16"/>
      <c r="Q22" s="17"/>
      <c r="R22" s="12"/>
      <c r="S22" s="220">
        <f>Q22*R22</f>
        <v>0</v>
      </c>
      <c r="T22" s="109"/>
      <c r="U22" s="215" t="str">
        <f>IF(Q22="","",Q22/0.7)</f>
        <v/>
      </c>
      <c r="V22" s="127"/>
      <c r="W22" s="151"/>
      <c r="X22" s="152">
        <v>15</v>
      </c>
      <c r="Y22" s="152" t="str">
        <f t="shared" si="4"/>
        <v/>
      </c>
      <c r="Z22" s="155">
        <f t="shared" si="5"/>
        <v>0</v>
      </c>
      <c r="AA22" s="152"/>
      <c r="AB22" s="153"/>
      <c r="AC22" s="150">
        <v>15</v>
      </c>
      <c r="AD22" s="157" t="str">
        <f t="shared" si="6"/>
        <v/>
      </c>
      <c r="AE22" s="158">
        <f>IFERROR(VLOOKUP(AD22,'30'!$Y$8:$Z$69,2,0),0)</f>
        <v>0</v>
      </c>
      <c r="AF22" s="158">
        <f>IFERROR(VLOOKUP(AD22,$K$51:$L$85,2,0),0)</f>
        <v>0</v>
      </c>
      <c r="AG22" s="159">
        <f>AE22+AF22-J20</f>
        <v>0</v>
      </c>
      <c r="AH22" s="160">
        <f t="shared" si="7"/>
        <v>0</v>
      </c>
      <c r="AI22" s="158">
        <f t="shared" si="8"/>
        <v>0</v>
      </c>
      <c r="AJ22" s="161">
        <f>IFERROR(AG22/H20,0)</f>
        <v>0</v>
      </c>
      <c r="AK22" s="4"/>
      <c r="AL22" s="25"/>
      <c r="AM22" s="16"/>
      <c r="AN22" s="17"/>
      <c r="AO22" s="16"/>
      <c r="AP22" s="147">
        <f t="shared" si="1"/>
        <v>0</v>
      </c>
      <c r="AQ22" s="16"/>
      <c r="AR22" s="17"/>
      <c r="AS22" s="148">
        <f t="shared" si="2"/>
        <v>0</v>
      </c>
      <c r="AT22" s="149">
        <f t="shared" si="3"/>
        <v>0</v>
      </c>
      <c r="AU22" s="4"/>
      <c r="AV22" s="4"/>
    </row>
    <row r="23" spans="1:48" ht="22.5" customHeight="1">
      <c r="A23" s="121"/>
      <c r="B23" s="164" t="s">
        <v>7</v>
      </c>
      <c r="C23" s="19"/>
      <c r="D23" s="4"/>
      <c r="E23" s="150">
        <v>18</v>
      </c>
      <c r="F23" s="11"/>
      <c r="G23" s="12"/>
      <c r="H23" s="13"/>
      <c r="I23" s="12"/>
      <c r="J23" s="3">
        <f t="shared" si="0"/>
        <v>0</v>
      </c>
      <c r="K23" s="109"/>
      <c r="L23" s="215" t="str">
        <f>IF(H23="","",H23/0.7)</f>
        <v/>
      </c>
      <c r="M23" s="4"/>
      <c r="N23" s="150">
        <v>18</v>
      </c>
      <c r="O23" s="11"/>
      <c r="P23" s="16"/>
      <c r="Q23" s="17"/>
      <c r="R23" s="12"/>
      <c r="S23" s="220">
        <f>Q23*R23</f>
        <v>0</v>
      </c>
      <c r="T23" s="109"/>
      <c r="U23" s="215" t="str">
        <f>IF(Q23="","",Q23/0.7)</f>
        <v/>
      </c>
      <c r="V23" s="127"/>
      <c r="W23" s="151"/>
      <c r="X23" s="152">
        <v>16</v>
      </c>
      <c r="Y23" s="152" t="str">
        <f t="shared" si="4"/>
        <v/>
      </c>
      <c r="Z23" s="155">
        <f t="shared" si="5"/>
        <v>0</v>
      </c>
      <c r="AA23" s="152"/>
      <c r="AB23" s="153"/>
      <c r="AC23" s="150">
        <v>16</v>
      </c>
      <c r="AD23" s="157" t="str">
        <f t="shared" si="6"/>
        <v/>
      </c>
      <c r="AE23" s="158">
        <f>IFERROR(VLOOKUP(AD23,'30'!$Y$8:$Z$69,2,0),0)</f>
        <v>0</v>
      </c>
      <c r="AF23" s="158">
        <f>IFERROR(VLOOKUP(AD23,$K$51:$L$85,2,0),0)</f>
        <v>0</v>
      </c>
      <c r="AG23" s="159">
        <f>AE23+AF23-J21</f>
        <v>0</v>
      </c>
      <c r="AH23" s="160">
        <f t="shared" si="7"/>
        <v>0</v>
      </c>
      <c r="AI23" s="158">
        <f t="shared" si="8"/>
        <v>0</v>
      </c>
      <c r="AJ23" s="161">
        <f>IFERROR(AG23/H21,0)</f>
        <v>0</v>
      </c>
      <c r="AK23" s="4"/>
      <c r="AL23" s="25"/>
      <c r="AM23" s="16"/>
      <c r="AN23" s="17"/>
      <c r="AO23" s="16"/>
      <c r="AP23" s="147">
        <f t="shared" si="1"/>
        <v>0</v>
      </c>
      <c r="AQ23" s="16"/>
      <c r="AR23" s="17"/>
      <c r="AS23" s="148">
        <f t="shared" si="2"/>
        <v>0</v>
      </c>
      <c r="AT23" s="149">
        <f t="shared" si="3"/>
        <v>0</v>
      </c>
      <c r="AU23" s="4"/>
      <c r="AV23" s="4"/>
    </row>
    <row r="24" spans="1:48" ht="22.5" customHeight="1">
      <c r="A24" s="121"/>
      <c r="B24" s="165" t="s">
        <v>118</v>
      </c>
      <c r="C24" s="20"/>
      <c r="D24" s="4"/>
      <c r="E24" s="150">
        <v>19</v>
      </c>
      <c r="F24" s="11"/>
      <c r="G24" s="12"/>
      <c r="H24" s="13"/>
      <c r="I24" s="12"/>
      <c r="J24" s="3">
        <f t="shared" si="0"/>
        <v>0</v>
      </c>
      <c r="K24" s="109"/>
      <c r="L24" s="215" t="str">
        <f>IF(H24="","",H24/0.7)</f>
        <v/>
      </c>
      <c r="M24" s="4"/>
      <c r="N24" s="150">
        <v>19</v>
      </c>
      <c r="O24" s="15"/>
      <c r="P24" s="12"/>
      <c r="Q24" s="13"/>
      <c r="R24" s="12"/>
      <c r="S24" s="220">
        <f>Q24*R24</f>
        <v>0</v>
      </c>
      <c r="T24" s="109"/>
      <c r="U24" s="215" t="str">
        <f>IF(Q24="","",Q24/0.7)</f>
        <v/>
      </c>
      <c r="V24" s="127"/>
      <c r="W24" s="151"/>
      <c r="X24" s="152">
        <v>17</v>
      </c>
      <c r="Y24" s="152" t="str">
        <f t="shared" si="4"/>
        <v/>
      </c>
      <c r="Z24" s="155">
        <f t="shared" si="5"/>
        <v>0</v>
      </c>
      <c r="AA24" s="152"/>
      <c r="AB24" s="153"/>
      <c r="AC24" s="150">
        <v>17</v>
      </c>
      <c r="AD24" s="157" t="str">
        <f t="shared" si="6"/>
        <v/>
      </c>
      <c r="AE24" s="158">
        <f>IFERROR(VLOOKUP(AD24,'30'!$Y$8:$Z$69,2,0),0)</f>
        <v>0</v>
      </c>
      <c r="AF24" s="158">
        <f>IFERROR(VLOOKUP(AD24,$K$51:$L$85,2,0),0)</f>
        <v>0</v>
      </c>
      <c r="AG24" s="159">
        <f>AE24+AF24-J22</f>
        <v>0</v>
      </c>
      <c r="AH24" s="160">
        <f t="shared" si="7"/>
        <v>0</v>
      </c>
      <c r="AI24" s="158">
        <f t="shared" si="8"/>
        <v>0</v>
      </c>
      <c r="AJ24" s="161">
        <f>IFERROR(AG24/H22,0)</f>
        <v>0</v>
      </c>
      <c r="AK24" s="4"/>
      <c r="AL24" s="25"/>
      <c r="AM24" s="16"/>
      <c r="AN24" s="17"/>
      <c r="AO24" s="16"/>
      <c r="AP24" s="147">
        <f t="shared" si="1"/>
        <v>0</v>
      </c>
      <c r="AQ24" s="16"/>
      <c r="AR24" s="17"/>
      <c r="AS24" s="148">
        <f t="shared" si="2"/>
        <v>0</v>
      </c>
      <c r="AT24" s="149">
        <f t="shared" si="3"/>
        <v>0</v>
      </c>
      <c r="AU24" s="4"/>
      <c r="AV24" s="4"/>
    </row>
    <row r="25" spans="1:48" ht="22.5" customHeight="1">
      <c r="A25" s="121"/>
      <c r="B25" s="314" t="s">
        <v>119</v>
      </c>
      <c r="C25" s="314"/>
      <c r="D25" s="4"/>
      <c r="E25" s="150">
        <v>20</v>
      </c>
      <c r="F25" s="11"/>
      <c r="G25" s="12"/>
      <c r="H25" s="13"/>
      <c r="I25" s="12"/>
      <c r="J25" s="3">
        <f t="shared" si="0"/>
        <v>0</v>
      </c>
      <c r="K25" s="109"/>
      <c r="L25" s="215" t="str">
        <f>IF(H25="","",H25/0.7)</f>
        <v/>
      </c>
      <c r="M25" s="4"/>
      <c r="N25" s="150">
        <v>20</v>
      </c>
      <c r="O25" s="15"/>
      <c r="P25" s="16"/>
      <c r="Q25" s="17"/>
      <c r="R25" s="12"/>
      <c r="S25" s="220">
        <f>Q25*R25</f>
        <v>0</v>
      </c>
      <c r="T25" s="109"/>
      <c r="U25" s="215" t="str">
        <f>IF(Q25="","",Q25/0.7)</f>
        <v/>
      </c>
      <c r="V25" s="127"/>
      <c r="W25" s="151"/>
      <c r="X25" s="152">
        <v>18</v>
      </c>
      <c r="Y25" s="152" t="str">
        <f t="shared" si="4"/>
        <v/>
      </c>
      <c r="Z25" s="155">
        <f t="shared" si="5"/>
        <v>0</v>
      </c>
      <c r="AA25" s="152"/>
      <c r="AB25" s="153"/>
      <c r="AC25" s="150">
        <v>18</v>
      </c>
      <c r="AD25" s="157" t="str">
        <f t="shared" si="6"/>
        <v/>
      </c>
      <c r="AE25" s="158">
        <f>IFERROR(VLOOKUP(AD25,'30'!$Y$8:$Z$69,2,0),0)</f>
        <v>0</v>
      </c>
      <c r="AF25" s="158">
        <f>IFERROR(VLOOKUP(AD25,$K$51:$L$85,2,0),0)</f>
        <v>0</v>
      </c>
      <c r="AG25" s="159">
        <f>AE25+AF25-J23</f>
        <v>0</v>
      </c>
      <c r="AH25" s="160">
        <f t="shared" si="7"/>
        <v>0</v>
      </c>
      <c r="AI25" s="158">
        <f t="shared" si="8"/>
        <v>0</v>
      </c>
      <c r="AJ25" s="161">
        <f>IFERROR(AG25/H23,0)</f>
        <v>0</v>
      </c>
      <c r="AK25" s="4"/>
      <c r="AL25" s="25"/>
      <c r="AM25" s="16"/>
      <c r="AN25" s="17"/>
      <c r="AO25" s="16"/>
      <c r="AP25" s="147">
        <f t="shared" si="1"/>
        <v>0</v>
      </c>
      <c r="AQ25" s="16"/>
      <c r="AR25" s="17"/>
      <c r="AS25" s="148">
        <f t="shared" si="2"/>
        <v>0</v>
      </c>
      <c r="AT25" s="149">
        <f t="shared" si="3"/>
        <v>0</v>
      </c>
      <c r="AU25" s="4"/>
      <c r="AV25" s="4"/>
    </row>
    <row r="26" spans="1:48" ht="22.5" customHeight="1">
      <c r="A26" s="121"/>
      <c r="B26" s="302" t="s">
        <v>120</v>
      </c>
      <c r="C26" s="302" t="s">
        <v>121</v>
      </c>
      <c r="D26" s="4"/>
      <c r="E26" s="150">
        <v>21</v>
      </c>
      <c r="F26" s="11"/>
      <c r="G26" s="12"/>
      <c r="H26" s="13"/>
      <c r="I26" s="12"/>
      <c r="J26" s="3">
        <f t="shared" si="0"/>
        <v>0</v>
      </c>
      <c r="K26" s="109"/>
      <c r="L26" s="215" t="str">
        <f>IF(H26="","",H26/0.7)</f>
        <v/>
      </c>
      <c r="M26" s="4"/>
      <c r="N26" s="150">
        <v>21</v>
      </c>
      <c r="O26" s="21"/>
      <c r="P26" s="16"/>
      <c r="Q26" s="17"/>
      <c r="R26" s="12"/>
      <c r="S26" s="220">
        <f>Q26*R26</f>
        <v>0</v>
      </c>
      <c r="T26" s="109"/>
      <c r="U26" s="215" t="str">
        <f>IF(Q26="","",Q26/0.7)</f>
        <v/>
      </c>
      <c r="V26" s="127"/>
      <c r="W26" s="151"/>
      <c r="X26" s="152">
        <v>19</v>
      </c>
      <c r="Y26" s="152" t="str">
        <f t="shared" si="4"/>
        <v/>
      </c>
      <c r="Z26" s="155">
        <f t="shared" si="5"/>
        <v>0</v>
      </c>
      <c r="AA26" s="152"/>
      <c r="AB26" s="153"/>
      <c r="AC26" s="150">
        <v>19</v>
      </c>
      <c r="AD26" s="157" t="str">
        <f t="shared" si="6"/>
        <v/>
      </c>
      <c r="AE26" s="158">
        <f>IFERROR(VLOOKUP(AD26,'30'!$Y$8:$Z$69,2,0),0)</f>
        <v>0</v>
      </c>
      <c r="AF26" s="158">
        <f>IFERROR(VLOOKUP(AD26,$K$51:$L$85,2,0),0)</f>
        <v>0</v>
      </c>
      <c r="AG26" s="159">
        <f>AE26+AF26-J24</f>
        <v>0</v>
      </c>
      <c r="AH26" s="160">
        <f t="shared" si="7"/>
        <v>0</v>
      </c>
      <c r="AI26" s="158">
        <f t="shared" si="8"/>
        <v>0</v>
      </c>
      <c r="AJ26" s="161">
        <f>IFERROR(AG26/H24,0)</f>
        <v>0</v>
      </c>
      <c r="AK26" s="4"/>
      <c r="AL26" s="35"/>
      <c r="AM26" s="24"/>
      <c r="AN26" s="50"/>
      <c r="AO26" s="24"/>
      <c r="AP26" s="166">
        <f t="shared" si="1"/>
        <v>0</v>
      </c>
      <c r="AQ26" s="24"/>
      <c r="AR26" s="50"/>
      <c r="AS26" s="167">
        <f t="shared" si="2"/>
        <v>0</v>
      </c>
      <c r="AT26" s="168">
        <f t="shared" si="3"/>
        <v>0</v>
      </c>
      <c r="AU26" s="4"/>
      <c r="AV26" s="4"/>
    </row>
    <row r="27" spans="1:48" ht="22.5" customHeight="1">
      <c r="A27" s="121"/>
      <c r="B27" s="303"/>
      <c r="C27" s="303"/>
      <c r="D27" s="4"/>
      <c r="E27" s="150">
        <v>22</v>
      </c>
      <c r="F27" s="11"/>
      <c r="G27" s="12"/>
      <c r="H27" s="13"/>
      <c r="I27" s="12"/>
      <c r="J27" s="3">
        <f t="shared" si="0"/>
        <v>0</v>
      </c>
      <c r="K27" s="109"/>
      <c r="L27" s="215" t="str">
        <f>IF(H27="","",H27/0.7)</f>
        <v/>
      </c>
      <c r="M27" s="4"/>
      <c r="N27" s="150">
        <v>22</v>
      </c>
      <c r="O27" s="15"/>
      <c r="P27" s="16"/>
      <c r="Q27" s="17"/>
      <c r="R27" s="12"/>
      <c r="S27" s="220">
        <f>Q27*R27</f>
        <v>0</v>
      </c>
      <c r="T27" s="109"/>
      <c r="U27" s="215" t="str">
        <f>IF(Q27="","",Q27/0.7)</f>
        <v/>
      </c>
      <c r="V27" s="127"/>
      <c r="W27" s="151"/>
      <c r="X27" s="152">
        <v>20</v>
      </c>
      <c r="Y27" s="152" t="str">
        <f t="shared" si="4"/>
        <v/>
      </c>
      <c r="Z27" s="155">
        <f t="shared" si="5"/>
        <v>0</v>
      </c>
      <c r="AA27" s="152"/>
      <c r="AB27" s="153"/>
      <c r="AC27" s="150">
        <v>20</v>
      </c>
      <c r="AD27" s="157" t="str">
        <f t="shared" si="6"/>
        <v/>
      </c>
      <c r="AE27" s="158">
        <f>IFERROR(VLOOKUP(AD27,'30'!$Y$8:$Z$69,2,0),0)</f>
        <v>0</v>
      </c>
      <c r="AF27" s="158">
        <f>IFERROR(VLOOKUP(AD27,$K$51:$L$85,2,0),0)</f>
        <v>0</v>
      </c>
      <c r="AG27" s="159">
        <f>AE27+AF27-J25</f>
        <v>0</v>
      </c>
      <c r="AH27" s="160">
        <f t="shared" si="7"/>
        <v>0</v>
      </c>
      <c r="AI27" s="158">
        <f t="shared" si="8"/>
        <v>0</v>
      </c>
      <c r="AJ27" s="161">
        <f>IFERROR(AG27/H25,0)</f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22.5" customHeight="1">
      <c r="A28" s="121"/>
      <c r="B28" s="22"/>
      <c r="C28" s="23"/>
      <c r="D28" s="4"/>
      <c r="E28" s="150">
        <v>23</v>
      </c>
      <c r="F28" s="11"/>
      <c r="G28" s="12"/>
      <c r="H28" s="13"/>
      <c r="I28" s="12"/>
      <c r="J28" s="3">
        <f t="shared" si="0"/>
        <v>0</v>
      </c>
      <c r="K28" s="109"/>
      <c r="L28" s="215" t="str">
        <f>IF(H28="","",H28/0.7)</f>
        <v/>
      </c>
      <c r="M28" s="4"/>
      <c r="N28" s="150">
        <v>23</v>
      </c>
      <c r="O28" s="15"/>
      <c r="P28" s="16"/>
      <c r="Q28" s="17"/>
      <c r="R28" s="12"/>
      <c r="S28" s="220">
        <f>Q28*R28</f>
        <v>0</v>
      </c>
      <c r="T28" s="109"/>
      <c r="U28" s="215" t="str">
        <f>IF(Q28="","",Q28/0.7)</f>
        <v/>
      </c>
      <c r="V28" s="127"/>
      <c r="W28" s="151"/>
      <c r="X28" s="152">
        <v>21</v>
      </c>
      <c r="Y28" s="152" t="str">
        <f t="shared" si="4"/>
        <v/>
      </c>
      <c r="Z28" s="155">
        <f t="shared" si="5"/>
        <v>0</v>
      </c>
      <c r="AA28" s="152"/>
      <c r="AB28" s="153"/>
      <c r="AC28" s="150">
        <v>21</v>
      </c>
      <c r="AD28" s="157" t="str">
        <f t="shared" si="6"/>
        <v/>
      </c>
      <c r="AE28" s="158">
        <f>IFERROR(VLOOKUP(AD28,'30'!$Y$8:$Z$69,2,0),0)</f>
        <v>0</v>
      </c>
      <c r="AF28" s="158">
        <f>IFERROR(VLOOKUP(AD28,$K$51:$L$85,2,0),0)</f>
        <v>0</v>
      </c>
      <c r="AG28" s="159">
        <f>AE28+AF28-J26</f>
        <v>0</v>
      </c>
      <c r="AH28" s="160">
        <f t="shared" si="7"/>
        <v>0</v>
      </c>
      <c r="AI28" s="158">
        <f t="shared" si="8"/>
        <v>0</v>
      </c>
      <c r="AJ28" s="161">
        <f>IFERROR(AG28/H26,0)</f>
        <v>0</v>
      </c>
      <c r="AK28" s="4"/>
      <c r="AL28" s="135" t="s">
        <v>124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22.5" customHeight="1">
      <c r="A29" s="121"/>
      <c r="B29" s="22"/>
      <c r="C29" s="23"/>
      <c r="D29" s="4"/>
      <c r="E29" s="150">
        <v>24</v>
      </c>
      <c r="F29" s="11"/>
      <c r="G29" s="12"/>
      <c r="H29" s="13"/>
      <c r="I29" s="12"/>
      <c r="J29" s="3">
        <f t="shared" si="0"/>
        <v>0</v>
      </c>
      <c r="K29" s="109"/>
      <c r="L29" s="215" t="str">
        <f>IF(H29="","",H29/0.7)</f>
        <v/>
      </c>
      <c r="M29" s="4"/>
      <c r="N29" s="150">
        <v>24</v>
      </c>
      <c r="O29" s="15"/>
      <c r="P29" s="16"/>
      <c r="Q29" s="17"/>
      <c r="R29" s="24"/>
      <c r="S29" s="220">
        <f>Q29*R29</f>
        <v>0</v>
      </c>
      <c r="T29" s="110"/>
      <c r="U29" s="218" t="str">
        <f>IF(Q29="","",Q29/0.7)</f>
        <v/>
      </c>
      <c r="V29" s="127"/>
      <c r="W29" s="151"/>
      <c r="X29" s="152">
        <v>22</v>
      </c>
      <c r="Y29" s="152" t="str">
        <f t="shared" si="4"/>
        <v/>
      </c>
      <c r="Z29" s="155">
        <f t="shared" si="5"/>
        <v>0</v>
      </c>
      <c r="AA29" s="152"/>
      <c r="AB29" s="153"/>
      <c r="AC29" s="150">
        <v>22</v>
      </c>
      <c r="AD29" s="157" t="str">
        <f t="shared" si="6"/>
        <v/>
      </c>
      <c r="AE29" s="158">
        <f>IFERROR(VLOOKUP(AD29,'30'!$Y$8:$Z$69,2,0),0)</f>
        <v>0</v>
      </c>
      <c r="AF29" s="158">
        <f>IFERROR(VLOOKUP(AD29,$K$51:$L$85,2,0),0)</f>
        <v>0</v>
      </c>
      <c r="AG29" s="159">
        <f>AE29+AF29-J27</f>
        <v>0</v>
      </c>
      <c r="AH29" s="160">
        <f t="shared" si="7"/>
        <v>0</v>
      </c>
      <c r="AI29" s="158">
        <f t="shared" si="8"/>
        <v>0</v>
      </c>
      <c r="AJ29" s="161">
        <f>IFERROR(AG29/H27,0)</f>
        <v>0</v>
      </c>
      <c r="AK29" s="4"/>
      <c r="AL29" s="142" t="s">
        <v>46</v>
      </c>
      <c r="AM29" s="169" t="s">
        <v>47</v>
      </c>
      <c r="AN29" s="142" t="s">
        <v>127</v>
      </c>
      <c r="AO29" s="170" t="s">
        <v>72</v>
      </c>
      <c r="AP29" s="142" t="s">
        <v>128</v>
      </c>
      <c r="AQ29" s="170" t="s">
        <v>72</v>
      </c>
      <c r="AR29" s="315" t="s">
        <v>129</v>
      </c>
      <c r="AS29" s="316"/>
      <c r="AT29" s="4"/>
      <c r="AU29" s="4"/>
      <c r="AV29" s="4"/>
    </row>
    <row r="30" spans="1:48" ht="22.5" customHeight="1">
      <c r="A30" s="121"/>
      <c r="B30" s="22"/>
      <c r="C30" s="23"/>
      <c r="D30" s="4"/>
      <c r="E30" s="150">
        <v>25</v>
      </c>
      <c r="F30" s="21"/>
      <c r="G30" s="12"/>
      <c r="H30" s="13"/>
      <c r="I30" s="12"/>
      <c r="J30" s="3">
        <f t="shared" si="0"/>
        <v>0</v>
      </c>
      <c r="K30" s="109"/>
      <c r="L30" s="215" t="str">
        <f>IF(H30="","",H30/0.7)</f>
        <v/>
      </c>
      <c r="M30" s="4"/>
      <c r="N30" s="317" t="s">
        <v>33</v>
      </c>
      <c r="O30" s="318"/>
      <c r="P30" s="318"/>
      <c r="Q30" s="318"/>
      <c r="R30" s="319"/>
      <c r="S30" s="320">
        <f>SUM(S6:S29)</f>
        <v>0</v>
      </c>
      <c r="T30" s="321"/>
      <c r="U30" s="171"/>
      <c r="V30" s="127"/>
      <c r="W30" s="151"/>
      <c r="X30" s="152">
        <v>23</v>
      </c>
      <c r="Y30" s="152" t="str">
        <f t="shared" si="4"/>
        <v/>
      </c>
      <c r="Z30" s="155">
        <f t="shared" si="5"/>
        <v>0</v>
      </c>
      <c r="AA30" s="152"/>
      <c r="AB30" s="153"/>
      <c r="AC30" s="150">
        <v>23</v>
      </c>
      <c r="AD30" s="157" t="str">
        <f t="shared" si="6"/>
        <v/>
      </c>
      <c r="AE30" s="158">
        <f>IFERROR(VLOOKUP(AD30,'30'!$Y$8:$Z$69,2,0),0)</f>
        <v>0</v>
      </c>
      <c r="AF30" s="158">
        <f>IFERROR(VLOOKUP(AD30,$K$51:$L$85,2,0),0)</f>
        <v>0</v>
      </c>
      <c r="AG30" s="159">
        <f>AE30+AF30-J28</f>
        <v>0</v>
      </c>
      <c r="AH30" s="160">
        <f t="shared" si="7"/>
        <v>0</v>
      </c>
      <c r="AI30" s="158">
        <f t="shared" si="8"/>
        <v>0</v>
      </c>
      <c r="AJ30" s="161">
        <f>IFERROR(AG30/H28,0)</f>
        <v>0</v>
      </c>
      <c r="AK30" s="4"/>
      <c r="AL30" s="22"/>
      <c r="AM30" s="30"/>
      <c r="AN30" s="52"/>
      <c r="AO30" s="31"/>
      <c r="AP30" s="52"/>
      <c r="AQ30" s="31"/>
      <c r="AR30" s="322">
        <f>IFERROR(((AN30*AO30)+(AP30*AQ30))/(AO30+AQ30),0)</f>
        <v>0</v>
      </c>
      <c r="AS30" s="323"/>
      <c r="AT30" s="4"/>
      <c r="AU30" s="4"/>
      <c r="AV30" s="4"/>
    </row>
    <row r="31" spans="1:48" ht="22.5" customHeight="1">
      <c r="A31" s="121"/>
      <c r="B31" s="22"/>
      <c r="C31" s="23"/>
      <c r="D31" s="4"/>
      <c r="E31" s="150">
        <v>26</v>
      </c>
      <c r="F31" s="11"/>
      <c r="G31" s="12"/>
      <c r="H31" s="13"/>
      <c r="I31" s="12"/>
      <c r="J31" s="3">
        <f t="shared" si="0"/>
        <v>0</v>
      </c>
      <c r="K31" s="109"/>
      <c r="L31" s="215" t="str">
        <f>IF(H31="","",H31/0.7)</f>
        <v/>
      </c>
      <c r="M31" s="4"/>
      <c r="N31" s="4"/>
      <c r="O31" s="4"/>
      <c r="P31" s="4"/>
      <c r="Q31" s="4"/>
      <c r="R31" s="4"/>
      <c r="S31" s="4"/>
      <c r="T31" s="4"/>
      <c r="U31" s="4"/>
      <c r="V31" s="127"/>
      <c r="W31" s="151"/>
      <c r="X31" s="152">
        <v>24</v>
      </c>
      <c r="Y31" s="152" t="str">
        <f t="shared" si="4"/>
        <v/>
      </c>
      <c r="Z31" s="155">
        <f t="shared" si="5"/>
        <v>0</v>
      </c>
      <c r="AA31" s="152"/>
      <c r="AB31" s="153"/>
      <c r="AC31" s="150">
        <v>24</v>
      </c>
      <c r="AD31" s="157" t="str">
        <f t="shared" si="6"/>
        <v/>
      </c>
      <c r="AE31" s="158">
        <f>IFERROR(VLOOKUP(AD31,'30'!$Y$8:$Z$69,2,0),0)</f>
        <v>0</v>
      </c>
      <c r="AF31" s="158">
        <f>IFERROR(VLOOKUP(AD31,$K$51:$L$85,2,0),0)</f>
        <v>0</v>
      </c>
      <c r="AG31" s="159">
        <f>AE31+AF31-J29</f>
        <v>0</v>
      </c>
      <c r="AH31" s="160">
        <f t="shared" si="7"/>
        <v>0</v>
      </c>
      <c r="AI31" s="158">
        <f t="shared" si="8"/>
        <v>0</v>
      </c>
      <c r="AJ31" s="161">
        <f>IFERROR(AG31/H29,0)</f>
        <v>0</v>
      </c>
      <c r="AK31" s="4"/>
      <c r="AL31" s="25"/>
      <c r="AM31" s="42"/>
      <c r="AN31" s="53"/>
      <c r="AO31" s="32"/>
      <c r="AP31" s="53"/>
      <c r="AQ31" s="32"/>
      <c r="AR31" s="306">
        <f t="shared" ref="AR31:AR36" si="9">IFERROR(((AN31*AO31)+(AP31*AQ31))/(AO31+AQ31),0)</f>
        <v>0</v>
      </c>
      <c r="AS31" s="307"/>
      <c r="AT31" s="4"/>
      <c r="AU31" s="4"/>
      <c r="AV31" s="4"/>
    </row>
    <row r="32" spans="1:48" ht="22.5" customHeight="1">
      <c r="A32" s="121"/>
      <c r="B32" s="25"/>
      <c r="C32" s="14"/>
      <c r="D32" s="4"/>
      <c r="E32" s="150">
        <v>27</v>
      </c>
      <c r="F32" s="11"/>
      <c r="G32" s="12"/>
      <c r="H32" s="13"/>
      <c r="I32" s="12"/>
      <c r="J32" s="3">
        <f t="shared" si="0"/>
        <v>0</v>
      </c>
      <c r="K32" s="109"/>
      <c r="L32" s="215" t="str">
        <f>IF(H32="","",H32/0.7)</f>
        <v/>
      </c>
      <c r="M32" s="4"/>
      <c r="N32" s="326" t="s">
        <v>130</v>
      </c>
      <c r="O32" s="327"/>
      <c r="P32" s="327"/>
      <c r="Q32" s="327"/>
      <c r="R32" s="327"/>
      <c r="S32" s="327"/>
      <c r="T32" s="327"/>
      <c r="U32" s="253"/>
      <c r="V32" s="127"/>
      <c r="W32" s="151"/>
      <c r="X32" s="152">
        <v>25</v>
      </c>
      <c r="Y32" s="152" t="str">
        <f t="shared" si="4"/>
        <v/>
      </c>
      <c r="Z32" s="155">
        <f t="shared" si="5"/>
        <v>0</v>
      </c>
      <c r="AA32" s="152"/>
      <c r="AB32" s="153"/>
      <c r="AC32" s="150">
        <v>25</v>
      </c>
      <c r="AD32" s="157" t="str">
        <f t="shared" si="6"/>
        <v/>
      </c>
      <c r="AE32" s="158">
        <f>IFERROR(VLOOKUP(AD32,'30'!$Y$8:$Z$69,2,0),0)</f>
        <v>0</v>
      </c>
      <c r="AF32" s="158">
        <f>IFERROR(VLOOKUP(AD32,$K$51:$L$85,2,0),0)</f>
        <v>0</v>
      </c>
      <c r="AG32" s="159">
        <f>AE32+AF32-J30</f>
        <v>0</v>
      </c>
      <c r="AH32" s="160">
        <f t="shared" si="7"/>
        <v>0</v>
      </c>
      <c r="AI32" s="158">
        <f t="shared" si="8"/>
        <v>0</v>
      </c>
      <c r="AJ32" s="161">
        <f>IFERROR(AG32/H30,0)</f>
        <v>0</v>
      </c>
      <c r="AK32" s="4"/>
      <c r="AL32" s="25"/>
      <c r="AM32" s="42"/>
      <c r="AN32" s="53"/>
      <c r="AO32" s="32"/>
      <c r="AP32" s="53"/>
      <c r="AQ32" s="32"/>
      <c r="AR32" s="306">
        <f t="shared" si="9"/>
        <v>0</v>
      </c>
      <c r="AS32" s="307"/>
      <c r="AT32" s="4"/>
      <c r="AU32" s="4"/>
      <c r="AV32" s="4"/>
    </row>
    <row r="33" spans="1:48" ht="22.5" customHeight="1">
      <c r="A33" s="121"/>
      <c r="B33" s="25"/>
      <c r="C33" s="14"/>
      <c r="D33" s="4"/>
      <c r="E33" s="150">
        <v>28</v>
      </c>
      <c r="F33" s="11"/>
      <c r="G33" s="12"/>
      <c r="H33" s="13"/>
      <c r="I33" s="28"/>
      <c r="J33" s="3">
        <f t="shared" si="0"/>
        <v>0</v>
      </c>
      <c r="K33" s="110"/>
      <c r="L33" s="218" t="str">
        <f>IF(H33="","",H33/0.7)</f>
        <v/>
      </c>
      <c r="M33" s="4"/>
      <c r="N33" s="172" t="s">
        <v>3</v>
      </c>
      <c r="O33" s="136" t="s">
        <v>46</v>
      </c>
      <c r="P33" s="137" t="s">
        <v>47</v>
      </c>
      <c r="Q33" s="137" t="s">
        <v>132</v>
      </c>
      <c r="R33" s="328" t="s">
        <v>133</v>
      </c>
      <c r="S33" s="329"/>
      <c r="T33" s="173" t="s">
        <v>53</v>
      </c>
      <c r="U33" s="174"/>
      <c r="V33" s="127"/>
      <c r="W33" s="151"/>
      <c r="X33" s="152">
        <v>26</v>
      </c>
      <c r="Y33" s="152" t="str">
        <f t="shared" si="4"/>
        <v/>
      </c>
      <c r="Z33" s="155">
        <f t="shared" si="5"/>
        <v>0</v>
      </c>
      <c r="AA33" s="152"/>
      <c r="AB33" s="153"/>
      <c r="AC33" s="150">
        <v>26</v>
      </c>
      <c r="AD33" s="157" t="str">
        <f t="shared" si="6"/>
        <v/>
      </c>
      <c r="AE33" s="158">
        <f>IFERROR(VLOOKUP(AD33,'30'!$Y$8:$Z$69,2,0),0)</f>
        <v>0</v>
      </c>
      <c r="AF33" s="158">
        <f>IFERROR(VLOOKUP(AD33,$K$51:$L$85,2,0),0)</f>
        <v>0</v>
      </c>
      <c r="AG33" s="159">
        <f>AE33+AF33-J31</f>
        <v>0</v>
      </c>
      <c r="AH33" s="160">
        <f t="shared" si="7"/>
        <v>0</v>
      </c>
      <c r="AI33" s="158">
        <f t="shared" si="8"/>
        <v>0</v>
      </c>
      <c r="AJ33" s="161">
        <f>IFERROR(AG33/H31,0)</f>
        <v>0</v>
      </c>
      <c r="AK33" s="4"/>
      <c r="AL33" s="25"/>
      <c r="AM33" s="42"/>
      <c r="AN33" s="53"/>
      <c r="AO33" s="32"/>
      <c r="AP33" s="53"/>
      <c r="AQ33" s="32"/>
      <c r="AR33" s="306">
        <f t="shared" si="9"/>
        <v>0</v>
      </c>
      <c r="AS33" s="307"/>
      <c r="AT33" s="4"/>
      <c r="AU33" s="4"/>
      <c r="AV33" s="4"/>
    </row>
    <row r="34" spans="1:48" ht="22.5" customHeight="1">
      <c r="A34" s="121"/>
      <c r="B34" s="25"/>
      <c r="C34" s="14"/>
      <c r="D34" s="4"/>
      <c r="E34" s="317" t="s">
        <v>33</v>
      </c>
      <c r="F34" s="318"/>
      <c r="G34" s="318"/>
      <c r="H34" s="318"/>
      <c r="I34" s="319"/>
      <c r="J34" s="320">
        <f>SUM(J6:J33)</f>
        <v>0</v>
      </c>
      <c r="K34" s="321"/>
      <c r="L34" s="4"/>
      <c r="M34" s="4"/>
      <c r="N34" s="175">
        <v>1</v>
      </c>
      <c r="O34" s="9"/>
      <c r="P34" s="9"/>
      <c r="Q34" s="9"/>
      <c r="R34" s="324"/>
      <c r="S34" s="325"/>
      <c r="T34" s="44"/>
      <c r="U34" s="111"/>
      <c r="V34" s="127"/>
      <c r="W34" s="151"/>
      <c r="X34" s="152">
        <v>27</v>
      </c>
      <c r="Y34" s="152" t="str">
        <f t="shared" si="4"/>
        <v/>
      </c>
      <c r="Z34" s="155">
        <f t="shared" si="5"/>
        <v>0</v>
      </c>
      <c r="AA34" s="152"/>
      <c r="AB34" s="153"/>
      <c r="AC34" s="150">
        <v>27</v>
      </c>
      <c r="AD34" s="157" t="str">
        <f t="shared" si="6"/>
        <v/>
      </c>
      <c r="AE34" s="158">
        <f>IFERROR(VLOOKUP(AD34,'30'!$Y$8:$Z$69,2,0),0)</f>
        <v>0</v>
      </c>
      <c r="AF34" s="158">
        <f>IFERROR(VLOOKUP(AD34,$K$51:$L$85,2,0),0)</f>
        <v>0</v>
      </c>
      <c r="AG34" s="159">
        <f>AE34+AF34-J32</f>
        <v>0</v>
      </c>
      <c r="AH34" s="160">
        <f t="shared" si="7"/>
        <v>0</v>
      </c>
      <c r="AI34" s="158">
        <f t="shared" si="8"/>
        <v>0</v>
      </c>
      <c r="AJ34" s="161">
        <f>IFERROR(AG34/H32,0)</f>
        <v>0</v>
      </c>
      <c r="AK34" s="4"/>
      <c r="AL34" s="25"/>
      <c r="AM34" s="42"/>
      <c r="AN34" s="53"/>
      <c r="AO34" s="32"/>
      <c r="AP34" s="53"/>
      <c r="AQ34" s="32"/>
      <c r="AR34" s="306">
        <f t="shared" si="9"/>
        <v>0</v>
      </c>
      <c r="AS34" s="307"/>
      <c r="AT34" s="4"/>
      <c r="AU34" s="4"/>
      <c r="AV34" s="4"/>
    </row>
    <row r="35" spans="1:48" ht="22.5" customHeight="1">
      <c r="A35" s="121"/>
      <c r="B35" s="26"/>
      <c r="C35" s="27"/>
      <c r="D35" s="4"/>
      <c r="E35" s="305" t="s">
        <v>134</v>
      </c>
      <c r="F35" s="305"/>
      <c r="G35" s="305"/>
      <c r="H35" s="305"/>
      <c r="I35" s="305"/>
      <c r="J35" s="305"/>
      <c r="K35" s="4"/>
      <c r="L35" s="138"/>
      <c r="M35" s="138"/>
      <c r="N35" s="176">
        <v>2</v>
      </c>
      <c r="O35" s="29"/>
      <c r="P35" s="29"/>
      <c r="Q35" s="29"/>
      <c r="R35" s="298"/>
      <c r="S35" s="299"/>
      <c r="T35" s="45"/>
      <c r="U35" s="111"/>
      <c r="V35" s="127"/>
      <c r="W35" s="151"/>
      <c r="X35" s="152">
        <v>28</v>
      </c>
      <c r="Y35" s="152" t="str">
        <f t="shared" si="4"/>
        <v/>
      </c>
      <c r="Z35" s="155">
        <f t="shared" si="5"/>
        <v>0</v>
      </c>
      <c r="AA35" s="152"/>
      <c r="AB35" s="153"/>
      <c r="AC35" s="177">
        <v>28</v>
      </c>
      <c r="AD35" s="157" t="str">
        <f t="shared" si="6"/>
        <v/>
      </c>
      <c r="AE35" s="158">
        <f>IFERROR(VLOOKUP(AD35,'30'!$Y$8:$Z$69,2,0),0)</f>
        <v>0</v>
      </c>
      <c r="AF35" s="158">
        <f>IFERROR(VLOOKUP(AD35,$K$51:$L$85,2,0),0)</f>
        <v>0</v>
      </c>
      <c r="AG35" s="159">
        <f>AE35+AF35-J33</f>
        <v>0</v>
      </c>
      <c r="AH35" s="160">
        <f t="shared" si="7"/>
        <v>0</v>
      </c>
      <c r="AI35" s="158">
        <f t="shared" si="8"/>
        <v>0</v>
      </c>
      <c r="AJ35" s="161">
        <f>IFERROR(AG35/H33,0)</f>
        <v>0</v>
      </c>
      <c r="AK35" s="4"/>
      <c r="AL35" s="25"/>
      <c r="AM35" s="42"/>
      <c r="AN35" s="53"/>
      <c r="AO35" s="32"/>
      <c r="AP35" s="53"/>
      <c r="AQ35" s="32"/>
      <c r="AR35" s="306">
        <f t="shared" si="9"/>
        <v>0</v>
      </c>
      <c r="AS35" s="307"/>
      <c r="AT35" s="4"/>
      <c r="AU35" s="4"/>
      <c r="AV35" s="4"/>
    </row>
    <row r="36" spans="1:48" ht="22.5" customHeight="1">
      <c r="A36" s="121"/>
      <c r="B36" s="205" t="s">
        <v>135</v>
      </c>
      <c r="C36" s="1">
        <f>SUM(C28:C35)</f>
        <v>0</v>
      </c>
      <c r="D36" s="4"/>
      <c r="E36" s="178" t="s">
        <v>3</v>
      </c>
      <c r="F36" s="136" t="s">
        <v>46</v>
      </c>
      <c r="G36" s="137" t="s">
        <v>47</v>
      </c>
      <c r="H36" s="137" t="s">
        <v>48</v>
      </c>
      <c r="I36" s="312" t="s">
        <v>51</v>
      </c>
      <c r="J36" s="313"/>
      <c r="K36" s="138"/>
      <c r="L36" s="4"/>
      <c r="M36" s="4"/>
      <c r="N36" s="176">
        <v>3</v>
      </c>
      <c r="O36" s="29"/>
      <c r="P36" s="29"/>
      <c r="Q36" s="29"/>
      <c r="R36" s="298"/>
      <c r="S36" s="299"/>
      <c r="T36" s="45"/>
      <c r="U36" s="111"/>
      <c r="V36" s="127"/>
      <c r="W36" s="151"/>
      <c r="X36" s="152">
        <v>1</v>
      </c>
      <c r="Y36" s="152" t="str">
        <f t="shared" ref="Y36:Y59" si="10">O6&amp;P6</f>
        <v/>
      </c>
      <c r="Z36" s="155">
        <f>S6</f>
        <v>0</v>
      </c>
      <c r="AA36" s="152"/>
      <c r="AB36" s="153"/>
      <c r="AC36" s="308" t="s">
        <v>33</v>
      </c>
      <c r="AD36" s="309"/>
      <c r="AE36" s="179">
        <f>SUM(AE8:AE35)</f>
        <v>0</v>
      </c>
      <c r="AF36" s="179">
        <f>SUM(AF8:AF35)</f>
        <v>0</v>
      </c>
      <c r="AG36" s="179">
        <f>SUM(AG8:AG35)</f>
        <v>0</v>
      </c>
      <c r="AH36" s="180"/>
      <c r="AI36" s="179">
        <f>SUM(AI8:AI35)</f>
        <v>0</v>
      </c>
      <c r="AJ36" s="181"/>
      <c r="AK36" s="4"/>
      <c r="AL36" s="35"/>
      <c r="AM36" s="43"/>
      <c r="AN36" s="54"/>
      <c r="AO36" s="33"/>
      <c r="AP36" s="54"/>
      <c r="AQ36" s="33"/>
      <c r="AR36" s="310">
        <f t="shared" si="9"/>
        <v>0</v>
      </c>
      <c r="AS36" s="311"/>
      <c r="AT36" s="4"/>
      <c r="AU36" s="4"/>
      <c r="AV36" s="4"/>
    </row>
    <row r="37" spans="1:48" ht="22.5" customHeight="1">
      <c r="A37" s="121"/>
      <c r="B37" s="182"/>
      <c r="C37" s="183"/>
      <c r="D37" s="4"/>
      <c r="E37" s="146">
        <v>1</v>
      </c>
      <c r="F37" s="75"/>
      <c r="G37" s="75"/>
      <c r="H37" s="76"/>
      <c r="I37" s="296"/>
      <c r="J37" s="297"/>
      <c r="K37" s="4"/>
      <c r="L37" s="4"/>
      <c r="M37" s="4"/>
      <c r="N37" s="184">
        <v>4</v>
      </c>
      <c r="O37" s="16"/>
      <c r="P37" s="16"/>
      <c r="Q37" s="16"/>
      <c r="R37" s="298"/>
      <c r="S37" s="299"/>
      <c r="T37" s="46"/>
      <c r="U37" s="111"/>
      <c r="V37" s="127"/>
      <c r="W37" s="151"/>
      <c r="X37" s="152">
        <v>2</v>
      </c>
      <c r="Y37" s="152" t="str">
        <f t="shared" si="10"/>
        <v/>
      </c>
      <c r="Z37" s="155">
        <f t="shared" ref="Z37:Z59" si="11">S7</f>
        <v>0</v>
      </c>
      <c r="AA37" s="152"/>
      <c r="AB37" s="153"/>
      <c r="AC37" s="4"/>
      <c r="AD37" s="4" t="s">
        <v>42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22.5" customHeight="1">
      <c r="A38" s="121"/>
      <c r="B38" s="162"/>
      <c r="C38" s="162"/>
      <c r="D38" s="4"/>
      <c r="E38" s="150">
        <v>2</v>
      </c>
      <c r="F38" s="12"/>
      <c r="G38" s="12"/>
      <c r="H38" s="13"/>
      <c r="I38" s="270"/>
      <c r="J38" s="271"/>
      <c r="K38" s="4"/>
      <c r="L38" s="4"/>
      <c r="M38" s="4"/>
      <c r="N38" s="185">
        <v>5</v>
      </c>
      <c r="O38" s="24"/>
      <c r="P38" s="24"/>
      <c r="Q38" s="24"/>
      <c r="R38" s="300"/>
      <c r="S38" s="301"/>
      <c r="T38" s="47"/>
      <c r="U38" s="111"/>
      <c r="V38" s="127"/>
      <c r="W38" s="151"/>
      <c r="X38" s="152">
        <v>3</v>
      </c>
      <c r="Y38" s="152" t="str">
        <f t="shared" si="10"/>
        <v/>
      </c>
      <c r="Z38" s="155">
        <f t="shared" si="11"/>
        <v>0</v>
      </c>
      <c r="AA38" s="152"/>
      <c r="AB38" s="153"/>
      <c r="AC38" s="256" t="s">
        <v>3</v>
      </c>
      <c r="AD38" s="154" t="s">
        <v>68</v>
      </c>
      <c r="AE38" s="154" t="s">
        <v>69</v>
      </c>
      <c r="AF38" s="154" t="s">
        <v>136</v>
      </c>
      <c r="AG38" s="154" t="s">
        <v>70</v>
      </c>
      <c r="AH38" s="154" t="s">
        <v>53</v>
      </c>
      <c r="AI38" s="154" t="s">
        <v>71</v>
      </c>
      <c r="AJ38" s="257" t="s">
        <v>72</v>
      </c>
      <c r="AK38" s="4"/>
      <c r="AL38" s="135" t="s">
        <v>137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22.5" customHeight="1">
      <c r="A39" s="121"/>
      <c r="B39" s="302" t="s">
        <v>138</v>
      </c>
      <c r="C39" s="302">
        <f>COUNTA(B41:C46)</f>
        <v>0</v>
      </c>
      <c r="D39" s="4"/>
      <c r="E39" s="150">
        <v>3</v>
      </c>
      <c r="F39" s="12"/>
      <c r="G39" s="12"/>
      <c r="H39" s="13"/>
      <c r="I39" s="270"/>
      <c r="J39" s="271"/>
      <c r="K39" s="4"/>
      <c r="L39" s="4"/>
      <c r="M39" s="4"/>
      <c r="N39" s="4"/>
      <c r="O39" s="255"/>
      <c r="P39" s="255"/>
      <c r="Q39" s="255"/>
      <c r="R39" s="304"/>
      <c r="S39" s="304"/>
      <c r="T39" s="255"/>
      <c r="U39" s="255"/>
      <c r="V39" s="127"/>
      <c r="W39" s="151"/>
      <c r="X39" s="152">
        <v>4</v>
      </c>
      <c r="Y39" s="152" t="str">
        <f t="shared" si="10"/>
        <v/>
      </c>
      <c r="Z39" s="155">
        <f t="shared" si="11"/>
        <v>0</v>
      </c>
      <c r="AA39" s="152"/>
      <c r="AB39" s="153"/>
      <c r="AC39" s="156">
        <v>1</v>
      </c>
      <c r="AD39" s="157" t="str">
        <f t="shared" ref="AD39:AD62" si="12">O6&amp;P6</f>
        <v/>
      </c>
      <c r="AE39" s="158">
        <f>IFERROR(VLOOKUP(AD39,'30'!$Y$8:$Z$69,2,0),0)</f>
        <v>0</v>
      </c>
      <c r="AF39" s="158">
        <f>IFERROR(VLOOKUP(AD39,$K$51:$L$85,2,0),0)</f>
        <v>0</v>
      </c>
      <c r="AG39" s="159">
        <f>AE39+AF39-S6</f>
        <v>0</v>
      </c>
      <c r="AH39" s="160">
        <f>IFERROR((T6-Q6)/T6,0)</f>
        <v>0</v>
      </c>
      <c r="AI39" s="158">
        <f>IFERROR(AG39/(1-AH39),0)</f>
        <v>0</v>
      </c>
      <c r="AJ39" s="161">
        <f>IFERROR(AG39/Q6,0)</f>
        <v>0</v>
      </c>
      <c r="AK39" s="4"/>
      <c r="AL39" s="186" t="s">
        <v>46</v>
      </c>
      <c r="AM39" s="187" t="s">
        <v>47</v>
      </c>
      <c r="AN39" s="187" t="s">
        <v>139</v>
      </c>
      <c r="AO39" s="187" t="s">
        <v>140</v>
      </c>
      <c r="AP39" s="187" t="s">
        <v>72</v>
      </c>
      <c r="AQ39" s="154" t="s">
        <v>71</v>
      </c>
      <c r="AR39" s="188" t="s">
        <v>59</v>
      </c>
      <c r="AS39" s="268" t="s">
        <v>141</v>
      </c>
      <c r="AT39" s="269"/>
      <c r="AU39" s="4"/>
      <c r="AV39" s="4"/>
    </row>
    <row r="40" spans="1:48" ht="22.5" customHeight="1">
      <c r="A40" s="121"/>
      <c r="B40" s="303"/>
      <c r="C40" s="303"/>
      <c r="D40" s="4"/>
      <c r="E40" s="150">
        <v>4</v>
      </c>
      <c r="F40" s="12"/>
      <c r="G40" s="12"/>
      <c r="H40" s="13"/>
      <c r="I40" s="270"/>
      <c r="J40" s="271"/>
      <c r="K40" s="4"/>
      <c r="L40" s="4"/>
      <c r="M40" s="4"/>
      <c r="N40" s="305" t="s">
        <v>142</v>
      </c>
      <c r="O40" s="305"/>
      <c r="P40" s="305"/>
      <c r="Q40" s="305"/>
      <c r="R40" s="305"/>
      <c r="S40" s="305"/>
      <c r="T40" s="305"/>
      <c r="U40" s="132"/>
      <c r="V40" s="127"/>
      <c r="W40" s="151"/>
      <c r="X40" s="152">
        <v>5</v>
      </c>
      <c r="Y40" s="152" t="str">
        <f t="shared" si="10"/>
        <v/>
      </c>
      <c r="Z40" s="155">
        <f t="shared" si="11"/>
        <v>0</v>
      </c>
      <c r="AA40" s="152"/>
      <c r="AB40" s="153"/>
      <c r="AC40" s="150">
        <v>2</v>
      </c>
      <c r="AD40" s="157" t="str">
        <f t="shared" si="12"/>
        <v/>
      </c>
      <c r="AE40" s="158">
        <f>IFERROR(VLOOKUP(AD40,'30'!$Y$8:$Z$69,2,0),0)</f>
        <v>0</v>
      </c>
      <c r="AF40" s="158">
        <f>IFERROR(VLOOKUP(AD40,$K$51:$L$85,2,0),0)</f>
        <v>0</v>
      </c>
      <c r="AG40" s="159">
        <f>AE40+AF40-S7</f>
        <v>0</v>
      </c>
      <c r="AH40" s="160">
        <f t="shared" ref="AH40:AH62" si="13">IFERROR((T7-Q7)/T7,0)</f>
        <v>0</v>
      </c>
      <c r="AI40" s="158">
        <f t="shared" ref="AI40:AI62" si="14">IFERROR(AG40/(1-AH40),0)</f>
        <v>0</v>
      </c>
      <c r="AJ40" s="161">
        <f>IFERROR(AG40/Q7,0)</f>
        <v>0</v>
      </c>
      <c r="AK40" s="4"/>
      <c r="AL40" s="55"/>
      <c r="AM40" s="56"/>
      <c r="AN40" s="57"/>
      <c r="AO40" s="57"/>
      <c r="AP40" s="56"/>
      <c r="AQ40" s="189">
        <f>AO40*AP40</f>
        <v>0</v>
      </c>
      <c r="AR40" s="190">
        <f>IFERROR((AO40-AN40)/AO40,0)</f>
        <v>0</v>
      </c>
      <c r="AS40" s="272">
        <f>IFERROR(((AQ40-(AQ40*(1-AR40)))+(AQ41-(AQ41*(1-AR41)))+(AQ42-(AQ42*(1-AR42)))+(AQ43-(AQ43*(1-AR43)))+(AQ44-(AQ44*(1-AR44)))+(AQ45-(AQ45*(1-AR45)))+(AQ46-(AQ46*(1-AR46))))/(AQ40+AQ41+AQ42+AQ43+AQ44+AQ45+AQ46),0)</f>
        <v>0</v>
      </c>
      <c r="AT40" s="273"/>
      <c r="AU40" s="4"/>
      <c r="AV40" s="4"/>
    </row>
    <row r="41" spans="1:48" ht="22.5" customHeight="1">
      <c r="A41" s="121"/>
      <c r="B41" s="34"/>
      <c r="C41" s="31"/>
      <c r="D41" s="4"/>
      <c r="E41" s="150">
        <v>5</v>
      </c>
      <c r="F41" s="12"/>
      <c r="G41" s="12"/>
      <c r="H41" s="13"/>
      <c r="I41" s="270"/>
      <c r="J41" s="271"/>
      <c r="K41" s="4"/>
      <c r="L41" s="4"/>
      <c r="M41" s="4"/>
      <c r="N41" s="280"/>
      <c r="O41" s="281"/>
      <c r="P41" s="281"/>
      <c r="Q41" s="281"/>
      <c r="R41" s="281"/>
      <c r="S41" s="281"/>
      <c r="T41" s="282"/>
      <c r="U41" s="112"/>
      <c r="V41" s="127"/>
      <c r="W41" s="151"/>
      <c r="X41" s="152">
        <v>6</v>
      </c>
      <c r="Y41" s="152" t="str">
        <f t="shared" si="10"/>
        <v/>
      </c>
      <c r="Z41" s="155">
        <f t="shared" si="11"/>
        <v>0</v>
      </c>
      <c r="AA41" s="152"/>
      <c r="AB41" s="153"/>
      <c r="AC41" s="150">
        <v>3</v>
      </c>
      <c r="AD41" s="157" t="str">
        <f t="shared" si="12"/>
        <v/>
      </c>
      <c r="AE41" s="158">
        <f>IFERROR(VLOOKUP(AD41,'30'!$Y$8:$Z$69,2,0),0)</f>
        <v>0</v>
      </c>
      <c r="AF41" s="158">
        <f>IFERROR(VLOOKUP(AD41,$K$51:$L$85,2,0),0)</f>
        <v>0</v>
      </c>
      <c r="AG41" s="159">
        <f>AE41+AF41-S8</f>
        <v>0</v>
      </c>
      <c r="AH41" s="160">
        <f t="shared" si="13"/>
        <v>0</v>
      </c>
      <c r="AI41" s="158">
        <f t="shared" si="14"/>
        <v>0</v>
      </c>
      <c r="AJ41" s="161">
        <f>IFERROR(AG41/Q8,0)</f>
        <v>0</v>
      </c>
      <c r="AK41" s="4"/>
      <c r="AL41" s="58"/>
      <c r="AM41" s="59"/>
      <c r="AN41" s="60"/>
      <c r="AO41" s="60"/>
      <c r="AP41" s="59"/>
      <c r="AQ41" s="189">
        <f t="shared" ref="AQ41:AQ46" si="15">AO41*AP41</f>
        <v>0</v>
      </c>
      <c r="AR41" s="190">
        <f t="shared" ref="AR41:AR46" si="16">IFERROR((AO41-AN41)/AO41,0)</f>
        <v>0</v>
      </c>
      <c r="AS41" s="274"/>
      <c r="AT41" s="275"/>
      <c r="AU41" s="4"/>
      <c r="AV41" s="4"/>
    </row>
    <row r="42" spans="1:48" ht="22.5" customHeight="1">
      <c r="A42" s="121"/>
      <c r="B42" s="25"/>
      <c r="C42" s="32"/>
      <c r="D42" s="4"/>
      <c r="E42" s="150">
        <v>6</v>
      </c>
      <c r="F42" s="12"/>
      <c r="G42" s="12"/>
      <c r="H42" s="13"/>
      <c r="I42" s="270"/>
      <c r="J42" s="271"/>
      <c r="K42" s="4"/>
      <c r="L42" s="4"/>
      <c r="M42" s="4"/>
      <c r="N42" s="283"/>
      <c r="O42" s="284"/>
      <c r="P42" s="284"/>
      <c r="Q42" s="284"/>
      <c r="R42" s="284"/>
      <c r="S42" s="284"/>
      <c r="T42" s="285"/>
      <c r="U42" s="112"/>
      <c r="V42" s="127"/>
      <c r="W42" s="151"/>
      <c r="X42" s="152">
        <v>7</v>
      </c>
      <c r="Y42" s="152" t="str">
        <f t="shared" si="10"/>
        <v/>
      </c>
      <c r="Z42" s="155">
        <f t="shared" si="11"/>
        <v>0</v>
      </c>
      <c r="AA42" s="152"/>
      <c r="AB42" s="153"/>
      <c r="AC42" s="150">
        <v>4</v>
      </c>
      <c r="AD42" s="157" t="str">
        <f t="shared" si="12"/>
        <v/>
      </c>
      <c r="AE42" s="158">
        <f>IFERROR(VLOOKUP(AD42,'30'!$Y$8:$Z$69,2,0),0)</f>
        <v>0</v>
      </c>
      <c r="AF42" s="158">
        <f>IFERROR(VLOOKUP(AD42,$K$51:$L$85,2,0),0)</f>
        <v>0</v>
      </c>
      <c r="AG42" s="159">
        <f>AE42+AF42-S9</f>
        <v>0</v>
      </c>
      <c r="AH42" s="160">
        <f t="shared" si="13"/>
        <v>0</v>
      </c>
      <c r="AI42" s="158">
        <f t="shared" si="14"/>
        <v>0</v>
      </c>
      <c r="AJ42" s="161">
        <f>IFERROR(AG42/Q9,0)</f>
        <v>0</v>
      </c>
      <c r="AK42" s="4"/>
      <c r="AL42" s="58"/>
      <c r="AM42" s="59"/>
      <c r="AN42" s="60"/>
      <c r="AO42" s="60"/>
      <c r="AP42" s="59"/>
      <c r="AQ42" s="189">
        <f t="shared" si="15"/>
        <v>0</v>
      </c>
      <c r="AR42" s="190">
        <f t="shared" si="16"/>
        <v>0</v>
      </c>
      <c r="AS42" s="274"/>
      <c r="AT42" s="275"/>
      <c r="AU42" s="4"/>
      <c r="AV42" s="4"/>
    </row>
    <row r="43" spans="1:48" ht="22.5" customHeight="1">
      <c r="A43" s="121"/>
      <c r="B43" s="25"/>
      <c r="C43" s="32"/>
      <c r="D43" s="4"/>
      <c r="E43" s="150">
        <v>7</v>
      </c>
      <c r="F43" s="12"/>
      <c r="G43" s="12"/>
      <c r="H43" s="13"/>
      <c r="I43" s="270"/>
      <c r="J43" s="271"/>
      <c r="K43" s="4"/>
      <c r="L43" s="4"/>
      <c r="M43" s="4"/>
      <c r="N43" s="283"/>
      <c r="O43" s="284"/>
      <c r="P43" s="284"/>
      <c r="Q43" s="284"/>
      <c r="R43" s="284"/>
      <c r="S43" s="284"/>
      <c r="T43" s="285"/>
      <c r="U43" s="112"/>
      <c r="V43" s="127"/>
      <c r="W43" s="151"/>
      <c r="X43" s="152">
        <v>8</v>
      </c>
      <c r="Y43" s="152" t="str">
        <f t="shared" si="10"/>
        <v/>
      </c>
      <c r="Z43" s="155">
        <f t="shared" si="11"/>
        <v>0</v>
      </c>
      <c r="AA43" s="152"/>
      <c r="AB43" s="153"/>
      <c r="AC43" s="150">
        <v>5</v>
      </c>
      <c r="AD43" s="157" t="str">
        <f t="shared" si="12"/>
        <v/>
      </c>
      <c r="AE43" s="158">
        <f>IFERROR(VLOOKUP(AD43,'30'!$Y$8:$Z$69,2,0),0)</f>
        <v>0</v>
      </c>
      <c r="AF43" s="158">
        <f>IFERROR(VLOOKUP(AD43,$K$51:$L$85,2,0),0)</f>
        <v>0</v>
      </c>
      <c r="AG43" s="159">
        <f>AE43+AF43-S10</f>
        <v>0</v>
      </c>
      <c r="AH43" s="160">
        <f t="shared" si="13"/>
        <v>0</v>
      </c>
      <c r="AI43" s="158">
        <f t="shared" si="14"/>
        <v>0</v>
      </c>
      <c r="AJ43" s="161">
        <f>IFERROR(AG43/Q10,0)</f>
        <v>0</v>
      </c>
      <c r="AK43" s="4"/>
      <c r="AL43" s="58"/>
      <c r="AM43" s="59"/>
      <c r="AN43" s="60"/>
      <c r="AO43" s="60"/>
      <c r="AP43" s="59"/>
      <c r="AQ43" s="189">
        <f t="shared" si="15"/>
        <v>0</v>
      </c>
      <c r="AR43" s="190">
        <f t="shared" si="16"/>
        <v>0</v>
      </c>
      <c r="AS43" s="274"/>
      <c r="AT43" s="275"/>
      <c r="AU43" s="4"/>
      <c r="AV43" s="4"/>
    </row>
    <row r="44" spans="1:48" ht="22.5" customHeight="1">
      <c r="A44" s="121"/>
      <c r="B44" s="25"/>
      <c r="C44" s="32"/>
      <c r="D44" s="4"/>
      <c r="E44" s="150">
        <v>8</v>
      </c>
      <c r="F44" s="12"/>
      <c r="G44" s="12"/>
      <c r="H44" s="13"/>
      <c r="I44" s="270"/>
      <c r="J44" s="271"/>
      <c r="K44" s="4"/>
      <c r="L44" s="4"/>
      <c r="M44" s="4"/>
      <c r="N44" s="283"/>
      <c r="O44" s="284"/>
      <c r="P44" s="284"/>
      <c r="Q44" s="284"/>
      <c r="R44" s="284"/>
      <c r="S44" s="284"/>
      <c r="T44" s="285"/>
      <c r="U44" s="112"/>
      <c r="V44" s="127"/>
      <c r="W44" s="151"/>
      <c r="X44" s="152">
        <v>9</v>
      </c>
      <c r="Y44" s="152" t="str">
        <f t="shared" si="10"/>
        <v/>
      </c>
      <c r="Z44" s="155">
        <f t="shared" si="11"/>
        <v>0</v>
      </c>
      <c r="AA44" s="152"/>
      <c r="AB44" s="153"/>
      <c r="AC44" s="150">
        <v>6</v>
      </c>
      <c r="AD44" s="157" t="str">
        <f t="shared" si="12"/>
        <v/>
      </c>
      <c r="AE44" s="158">
        <f>IFERROR(VLOOKUP(AD44,'30'!$Y$8:$Z$69,2,0),0)</f>
        <v>0</v>
      </c>
      <c r="AF44" s="158">
        <f>IFERROR(VLOOKUP(AD44,$K$51:$L$85,2,0),0)</f>
        <v>0</v>
      </c>
      <c r="AG44" s="159">
        <f>AE44+AF44-S11</f>
        <v>0</v>
      </c>
      <c r="AH44" s="160">
        <f t="shared" si="13"/>
        <v>0</v>
      </c>
      <c r="AI44" s="158">
        <f t="shared" si="14"/>
        <v>0</v>
      </c>
      <c r="AJ44" s="161">
        <f>IFERROR(AG44/Q11,0)</f>
        <v>0</v>
      </c>
      <c r="AK44" s="4"/>
      <c r="AL44" s="58"/>
      <c r="AM44" s="59"/>
      <c r="AN44" s="60"/>
      <c r="AO44" s="60"/>
      <c r="AP44" s="59"/>
      <c r="AQ44" s="189">
        <f t="shared" si="15"/>
        <v>0</v>
      </c>
      <c r="AR44" s="190">
        <f t="shared" si="16"/>
        <v>0</v>
      </c>
      <c r="AS44" s="274"/>
      <c r="AT44" s="275"/>
      <c r="AU44" s="4"/>
      <c r="AV44" s="4"/>
    </row>
    <row r="45" spans="1:48" ht="22.5" customHeight="1">
      <c r="A45" s="121"/>
      <c r="B45" s="25"/>
      <c r="C45" s="32"/>
      <c r="D45" s="4"/>
      <c r="E45" s="150">
        <v>9</v>
      </c>
      <c r="F45" s="77"/>
      <c r="G45" s="77"/>
      <c r="H45" s="78"/>
      <c r="I45" s="270"/>
      <c r="J45" s="271"/>
      <c r="K45" s="4"/>
      <c r="L45" s="4"/>
      <c r="M45" s="4"/>
      <c r="N45" s="283"/>
      <c r="O45" s="284"/>
      <c r="P45" s="284"/>
      <c r="Q45" s="284"/>
      <c r="R45" s="284"/>
      <c r="S45" s="284"/>
      <c r="T45" s="285"/>
      <c r="U45" s="112"/>
      <c r="V45" s="127"/>
      <c r="W45" s="151"/>
      <c r="X45" s="152">
        <v>10</v>
      </c>
      <c r="Y45" s="152" t="str">
        <f t="shared" si="10"/>
        <v/>
      </c>
      <c r="Z45" s="155">
        <f t="shared" si="11"/>
        <v>0</v>
      </c>
      <c r="AA45" s="152"/>
      <c r="AB45" s="153"/>
      <c r="AC45" s="150">
        <v>7</v>
      </c>
      <c r="AD45" s="157" t="str">
        <f t="shared" si="12"/>
        <v/>
      </c>
      <c r="AE45" s="158">
        <f>IFERROR(VLOOKUP(AD45,'30'!$Y$8:$Z$69,2,0),0)</f>
        <v>0</v>
      </c>
      <c r="AF45" s="158">
        <f>IFERROR(VLOOKUP(AD45,$K$51:$L$85,2,0),0)</f>
        <v>0</v>
      </c>
      <c r="AG45" s="159">
        <f>AE45+AF45-S12</f>
        <v>0</v>
      </c>
      <c r="AH45" s="160">
        <f t="shared" si="13"/>
        <v>0</v>
      </c>
      <c r="AI45" s="158">
        <f t="shared" si="14"/>
        <v>0</v>
      </c>
      <c r="AJ45" s="161">
        <f>IFERROR(AG45/Q12,0)</f>
        <v>0</v>
      </c>
      <c r="AK45" s="4"/>
      <c r="AL45" s="58"/>
      <c r="AM45" s="59"/>
      <c r="AN45" s="60"/>
      <c r="AO45" s="60"/>
      <c r="AP45" s="59"/>
      <c r="AQ45" s="189">
        <f t="shared" si="15"/>
        <v>0</v>
      </c>
      <c r="AR45" s="190">
        <f t="shared" si="16"/>
        <v>0</v>
      </c>
      <c r="AS45" s="274"/>
      <c r="AT45" s="275"/>
      <c r="AU45" s="4"/>
      <c r="AV45" s="4"/>
    </row>
    <row r="46" spans="1:48" ht="22.5" customHeight="1">
      <c r="A46" s="121"/>
      <c r="B46" s="35"/>
      <c r="C46" s="33"/>
      <c r="D46" s="4"/>
      <c r="E46" s="177">
        <v>10</v>
      </c>
      <c r="F46" s="28"/>
      <c r="G46" s="28"/>
      <c r="H46" s="79"/>
      <c r="I46" s="278"/>
      <c r="J46" s="279"/>
      <c r="K46" s="4"/>
      <c r="L46" s="4"/>
      <c r="M46" s="4"/>
      <c r="N46" s="286"/>
      <c r="O46" s="287"/>
      <c r="P46" s="287"/>
      <c r="Q46" s="287"/>
      <c r="R46" s="287"/>
      <c r="S46" s="287"/>
      <c r="T46" s="288"/>
      <c r="U46" s="112"/>
      <c r="V46" s="127"/>
      <c r="W46" s="151"/>
      <c r="X46" s="152">
        <v>11</v>
      </c>
      <c r="Y46" s="152" t="str">
        <f t="shared" si="10"/>
        <v/>
      </c>
      <c r="Z46" s="155">
        <f t="shared" si="11"/>
        <v>0</v>
      </c>
      <c r="AA46" s="152"/>
      <c r="AB46" s="153"/>
      <c r="AC46" s="150">
        <v>8</v>
      </c>
      <c r="AD46" s="157" t="str">
        <f t="shared" si="12"/>
        <v/>
      </c>
      <c r="AE46" s="158">
        <f>IFERROR(VLOOKUP(AD46,'30'!$Y$8:$Z$69,2,0),0)</f>
        <v>0</v>
      </c>
      <c r="AF46" s="158">
        <f>IFERROR(VLOOKUP(AD46,$K$51:$L$85,2,0),0)</f>
        <v>0</v>
      </c>
      <c r="AG46" s="159">
        <f>AE46+AF46-S13</f>
        <v>0</v>
      </c>
      <c r="AH46" s="160">
        <f t="shared" si="13"/>
        <v>0</v>
      </c>
      <c r="AI46" s="158">
        <f t="shared" si="14"/>
        <v>0</v>
      </c>
      <c r="AJ46" s="161">
        <f>IFERROR(AG46/Q13,0)</f>
        <v>0</v>
      </c>
      <c r="AK46" s="4"/>
      <c r="AL46" s="61"/>
      <c r="AM46" s="62"/>
      <c r="AN46" s="63"/>
      <c r="AO46" s="63"/>
      <c r="AP46" s="62"/>
      <c r="AQ46" s="191">
        <f t="shared" si="15"/>
        <v>0</v>
      </c>
      <c r="AR46" s="192">
        <f t="shared" si="16"/>
        <v>0</v>
      </c>
      <c r="AS46" s="276"/>
      <c r="AT46" s="277"/>
      <c r="AU46" s="4"/>
      <c r="AV46" s="4"/>
    </row>
    <row r="47" spans="1:48" ht="22.5" customHeight="1">
      <c r="A47" s="193"/>
      <c r="B47" s="194"/>
      <c r="C47" s="194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6"/>
      <c r="W47" s="151"/>
      <c r="X47" s="152">
        <v>12</v>
      </c>
      <c r="Y47" s="152" t="str">
        <f t="shared" si="10"/>
        <v/>
      </c>
      <c r="Z47" s="155">
        <f t="shared" si="11"/>
        <v>0</v>
      </c>
      <c r="AA47" s="152"/>
      <c r="AB47" s="153"/>
      <c r="AC47" s="150">
        <v>9</v>
      </c>
      <c r="AD47" s="157" t="str">
        <f t="shared" si="12"/>
        <v/>
      </c>
      <c r="AE47" s="158">
        <f>IFERROR(VLOOKUP(AD47,'30'!$Y$8:$Z$69,2,0),0)</f>
        <v>0</v>
      </c>
      <c r="AF47" s="158">
        <f>IFERROR(VLOOKUP(AD47,$K$51:$L$85,2,0),0)</f>
        <v>0</v>
      </c>
      <c r="AG47" s="159">
        <f>AE47+AF47-S14</f>
        <v>0</v>
      </c>
      <c r="AH47" s="160">
        <f t="shared" si="13"/>
        <v>0</v>
      </c>
      <c r="AI47" s="158">
        <f t="shared" si="14"/>
        <v>0</v>
      </c>
      <c r="AJ47" s="161">
        <f>IFERROR(AG47/Q14,0)</f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22.5" customHeight="1">
      <c r="A48" s="4"/>
      <c r="B48" s="255"/>
      <c r="C48" s="25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51"/>
      <c r="X48" s="152">
        <v>13</v>
      </c>
      <c r="Y48" s="152" t="str">
        <f t="shared" si="10"/>
        <v/>
      </c>
      <c r="Z48" s="155">
        <f t="shared" si="11"/>
        <v>0</v>
      </c>
      <c r="AA48" s="152"/>
      <c r="AB48" s="153"/>
      <c r="AC48" s="150">
        <v>10</v>
      </c>
      <c r="AD48" s="157" t="str">
        <f t="shared" si="12"/>
        <v/>
      </c>
      <c r="AE48" s="158">
        <f>IFERROR(VLOOKUP(AD48,'30'!$Y$8:$Z$69,2,0),0)</f>
        <v>0</v>
      </c>
      <c r="AF48" s="158">
        <f>IFERROR(VLOOKUP(AD48,$K$51:$L$85,2,0),0)</f>
        <v>0</v>
      </c>
      <c r="AG48" s="159">
        <f>AE48+AF48-S15</f>
        <v>0</v>
      </c>
      <c r="AH48" s="160">
        <f t="shared" si="13"/>
        <v>0</v>
      </c>
      <c r="AI48" s="158">
        <f t="shared" si="14"/>
        <v>0</v>
      </c>
      <c r="AJ48" s="161">
        <f>IFERROR(AG48/Q15,0)</f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22.5" customHeight="1">
      <c r="A49" s="4"/>
      <c r="B49" s="255"/>
      <c r="C49" s="255"/>
      <c r="D49" s="4"/>
      <c r="E49" s="4" t="s">
        <v>64</v>
      </c>
      <c r="F49" s="289" t="s">
        <v>143</v>
      </c>
      <c r="G49" s="289"/>
      <c r="H49" s="289"/>
      <c r="I49" s="289"/>
      <c r="J49" s="289"/>
      <c r="K49" s="4" t="s">
        <v>144</v>
      </c>
      <c r="L49" s="234"/>
      <c r="V49" s="4"/>
      <c r="W49" s="151"/>
      <c r="X49" s="152">
        <v>14</v>
      </c>
      <c r="Y49" s="152" t="str">
        <f t="shared" si="10"/>
        <v/>
      </c>
      <c r="Z49" s="155">
        <f t="shared" si="11"/>
        <v>0</v>
      </c>
      <c r="AA49" s="152"/>
      <c r="AB49" s="153"/>
      <c r="AC49" s="150">
        <v>11</v>
      </c>
      <c r="AD49" s="157" t="str">
        <f t="shared" si="12"/>
        <v/>
      </c>
      <c r="AE49" s="158">
        <f>IFERROR(VLOOKUP(AD49,'30'!$Y$8:$Z$69,2,0),0)</f>
        <v>0</v>
      </c>
      <c r="AF49" s="158">
        <f>IFERROR(VLOOKUP(AD49,$K$51:$L$85,2,0),0)</f>
        <v>0</v>
      </c>
      <c r="AG49" s="159">
        <f>AE49+AF49-S16</f>
        <v>0</v>
      </c>
      <c r="AH49" s="160">
        <f t="shared" si="13"/>
        <v>0</v>
      </c>
      <c r="AI49" s="158">
        <f t="shared" si="14"/>
        <v>0</v>
      </c>
      <c r="AJ49" s="161">
        <f>IFERROR(AG49/Q16,0)</f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22.5" customHeight="1">
      <c r="A50" s="4"/>
      <c r="B50" s="4"/>
      <c r="C50" s="4"/>
      <c r="D50" s="4"/>
      <c r="E50" s="226" t="s">
        <v>3</v>
      </c>
      <c r="F50" s="228" t="s">
        <v>145</v>
      </c>
      <c r="G50" s="225" t="s">
        <v>146</v>
      </c>
      <c r="H50" s="227" t="s">
        <v>147</v>
      </c>
      <c r="I50" s="290" t="s">
        <v>148</v>
      </c>
      <c r="J50" s="291"/>
      <c r="K50" s="256" t="s">
        <v>68</v>
      </c>
      <c r="L50" s="245" t="s">
        <v>149</v>
      </c>
      <c r="V50" s="4"/>
      <c r="W50" s="151"/>
      <c r="X50" s="152">
        <v>15</v>
      </c>
      <c r="Y50" s="152" t="str">
        <f t="shared" si="10"/>
        <v/>
      </c>
      <c r="Z50" s="155">
        <f t="shared" si="11"/>
        <v>0</v>
      </c>
      <c r="AA50" s="152"/>
      <c r="AB50" s="153"/>
      <c r="AC50" s="150">
        <v>12</v>
      </c>
      <c r="AD50" s="157" t="str">
        <f t="shared" si="12"/>
        <v/>
      </c>
      <c r="AE50" s="158">
        <f>IFERROR(VLOOKUP(AD50,'30'!$Y$8:$Z$69,2,0),0)</f>
        <v>0</v>
      </c>
      <c r="AF50" s="158">
        <f>IFERROR(VLOOKUP(AD50,$K$51:$L$85,2,0),0)</f>
        <v>0</v>
      </c>
      <c r="AG50" s="159">
        <f>AE50+AF50-S17</f>
        <v>0</v>
      </c>
      <c r="AH50" s="160">
        <f t="shared" si="13"/>
        <v>0</v>
      </c>
      <c r="AI50" s="158">
        <f t="shared" si="14"/>
        <v>0</v>
      </c>
      <c r="AJ50" s="161">
        <f>IFERROR(AG50/Q17,0)</f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22.5" customHeight="1">
      <c r="A51" s="4"/>
      <c r="B51" s="4"/>
      <c r="C51" s="4"/>
      <c r="D51" s="4"/>
      <c r="E51" s="146">
        <v>1</v>
      </c>
      <c r="F51" s="241"/>
      <c r="G51" s="242"/>
      <c r="H51" s="243"/>
      <c r="I51" s="292"/>
      <c r="J51" s="293"/>
      <c r="K51" s="235" t="str">
        <f>SUBSTITUTE(SUBSTITUTE(SUBSTITUTE(F51,"[",""),"]","")," ","")</f>
        <v/>
      </c>
      <c r="L51" s="246">
        <f>I51</f>
        <v>0</v>
      </c>
      <c r="V51" s="4"/>
      <c r="W51" s="151"/>
      <c r="X51" s="152">
        <v>16</v>
      </c>
      <c r="Y51" s="152" t="str">
        <f t="shared" si="10"/>
        <v/>
      </c>
      <c r="Z51" s="155">
        <f t="shared" si="11"/>
        <v>0</v>
      </c>
      <c r="AA51" s="152"/>
      <c r="AB51" s="153"/>
      <c r="AC51" s="150">
        <v>13</v>
      </c>
      <c r="AD51" s="157" t="str">
        <f t="shared" si="12"/>
        <v/>
      </c>
      <c r="AE51" s="158">
        <f>IFERROR(VLOOKUP(AD51,'30'!$Y$8:$Z$69,2,0),0)</f>
        <v>0</v>
      </c>
      <c r="AF51" s="158">
        <f>IFERROR(VLOOKUP(AD51,$K$51:$L$85,2,0),0)</f>
        <v>0</v>
      </c>
      <c r="AG51" s="159">
        <f>AE51+AF51-S18</f>
        <v>0</v>
      </c>
      <c r="AH51" s="160">
        <f t="shared" si="13"/>
        <v>0</v>
      </c>
      <c r="AI51" s="158">
        <f t="shared" si="14"/>
        <v>0</v>
      </c>
      <c r="AJ51" s="161">
        <f>IFERROR(AG51/Q18,0)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22.5" customHeight="1">
      <c r="A52" s="4"/>
      <c r="B52" s="4"/>
      <c r="C52" s="4"/>
      <c r="D52" s="4"/>
      <c r="E52" s="150">
        <v>2</v>
      </c>
      <c r="F52" s="241"/>
      <c r="G52" s="244"/>
      <c r="H52" s="243"/>
      <c r="I52" s="294"/>
      <c r="J52" s="295"/>
      <c r="K52" s="236" t="str">
        <f t="shared" ref="K52:K85" si="17">SUBSTITUTE(SUBSTITUTE(SUBSTITUTE(F52,"[",""),"]","")," ","")</f>
        <v/>
      </c>
      <c r="L52" s="247">
        <f>I52</f>
        <v>0</v>
      </c>
      <c r="V52" s="4"/>
      <c r="W52" s="151"/>
      <c r="X52" s="152">
        <v>17</v>
      </c>
      <c r="Y52" s="152" t="str">
        <f t="shared" si="10"/>
        <v/>
      </c>
      <c r="Z52" s="155">
        <f t="shared" si="11"/>
        <v>0</v>
      </c>
      <c r="AA52" s="152"/>
      <c r="AB52" s="153"/>
      <c r="AC52" s="150">
        <v>14</v>
      </c>
      <c r="AD52" s="157" t="str">
        <f t="shared" si="12"/>
        <v/>
      </c>
      <c r="AE52" s="158">
        <f>IFERROR(VLOOKUP(AD52,'30'!$Y$8:$Z$69,2,0),0)</f>
        <v>0</v>
      </c>
      <c r="AF52" s="158">
        <f>IFERROR(VLOOKUP(AD52,$K$51:$L$85,2,0),0)</f>
        <v>0</v>
      </c>
      <c r="AG52" s="159">
        <f>AE52+AF52-S19</f>
        <v>0</v>
      </c>
      <c r="AH52" s="160">
        <f t="shared" si="13"/>
        <v>0</v>
      </c>
      <c r="AI52" s="158">
        <f t="shared" si="14"/>
        <v>0</v>
      </c>
      <c r="AJ52" s="161">
        <f>IFERROR(AG52/Q19,0)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22.5" customHeight="1">
      <c r="A53" s="4"/>
      <c r="B53" s="4"/>
      <c r="C53" s="4"/>
      <c r="D53" s="4"/>
      <c r="E53" s="150">
        <v>3</v>
      </c>
      <c r="F53" s="241"/>
      <c r="G53" s="244"/>
      <c r="H53" s="243"/>
      <c r="I53" s="294"/>
      <c r="J53" s="295"/>
      <c r="K53" s="236" t="str">
        <f t="shared" si="17"/>
        <v/>
      </c>
      <c r="L53" s="247">
        <f t="shared" ref="L53:L85" si="18">I53</f>
        <v>0</v>
      </c>
      <c r="V53" s="4"/>
      <c r="W53" s="151"/>
      <c r="X53" s="152">
        <v>18</v>
      </c>
      <c r="Y53" s="152" t="str">
        <f t="shared" si="10"/>
        <v/>
      </c>
      <c r="Z53" s="155">
        <f t="shared" si="11"/>
        <v>0</v>
      </c>
      <c r="AA53" s="152"/>
      <c r="AB53" s="153"/>
      <c r="AC53" s="150">
        <v>15</v>
      </c>
      <c r="AD53" s="157" t="str">
        <f t="shared" si="12"/>
        <v/>
      </c>
      <c r="AE53" s="158">
        <f>IFERROR(VLOOKUP(AD53,'30'!$Y$8:$Z$69,2,0),0)</f>
        <v>0</v>
      </c>
      <c r="AF53" s="158">
        <f>IFERROR(VLOOKUP(AD53,$K$51:$L$85,2,0),0)</f>
        <v>0</v>
      </c>
      <c r="AG53" s="159">
        <f>AE53+AF53-S20</f>
        <v>0</v>
      </c>
      <c r="AH53" s="160">
        <f t="shared" si="13"/>
        <v>0</v>
      </c>
      <c r="AI53" s="158">
        <f t="shared" si="14"/>
        <v>0</v>
      </c>
      <c r="AJ53" s="161">
        <f>IFERROR(AG53/Q20,0)</f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22.5" customHeight="1">
      <c r="A54" s="4"/>
      <c r="B54" s="4"/>
      <c r="C54" s="4"/>
      <c r="D54" s="4"/>
      <c r="E54" s="150">
        <v>4</v>
      </c>
      <c r="F54" s="241"/>
      <c r="G54" s="244"/>
      <c r="H54" s="243"/>
      <c r="I54" s="294"/>
      <c r="J54" s="295"/>
      <c r="K54" s="236" t="str">
        <f t="shared" si="17"/>
        <v/>
      </c>
      <c r="L54" s="247">
        <f t="shared" si="18"/>
        <v>0</v>
      </c>
      <c r="V54" s="4"/>
      <c r="W54" s="151"/>
      <c r="X54" s="152">
        <v>19</v>
      </c>
      <c r="Y54" s="152" t="str">
        <f t="shared" si="10"/>
        <v/>
      </c>
      <c r="Z54" s="155">
        <f t="shared" si="11"/>
        <v>0</v>
      </c>
      <c r="AA54" s="152"/>
      <c r="AB54" s="153"/>
      <c r="AC54" s="150">
        <v>16</v>
      </c>
      <c r="AD54" s="157" t="str">
        <f t="shared" si="12"/>
        <v/>
      </c>
      <c r="AE54" s="158">
        <f>IFERROR(VLOOKUP(AD54,'30'!$Y$8:$Z$69,2,0),0)</f>
        <v>0</v>
      </c>
      <c r="AF54" s="158">
        <f>IFERROR(VLOOKUP(AD54,$K$51:$L$85,2,0),0)</f>
        <v>0</v>
      </c>
      <c r="AG54" s="159">
        <f>AE54+AF54-S21</f>
        <v>0</v>
      </c>
      <c r="AH54" s="160">
        <f t="shared" si="13"/>
        <v>0</v>
      </c>
      <c r="AI54" s="158">
        <f t="shared" si="14"/>
        <v>0</v>
      </c>
      <c r="AJ54" s="161">
        <f>IFERROR(AG54/Q21,0)</f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22.5" customHeight="1">
      <c r="A55" s="4"/>
      <c r="B55" s="4"/>
      <c r="C55" s="4"/>
      <c r="D55" s="4"/>
      <c r="E55" s="150">
        <v>5</v>
      </c>
      <c r="F55" s="241"/>
      <c r="G55" s="244"/>
      <c r="H55" s="243"/>
      <c r="I55" s="294"/>
      <c r="J55" s="295"/>
      <c r="K55" s="236" t="str">
        <f t="shared" si="17"/>
        <v/>
      </c>
      <c r="L55" s="247">
        <f t="shared" si="18"/>
        <v>0</v>
      </c>
      <c r="V55" s="4"/>
      <c r="W55" s="151"/>
      <c r="X55" s="152">
        <v>20</v>
      </c>
      <c r="Y55" s="152" t="str">
        <f t="shared" si="10"/>
        <v/>
      </c>
      <c r="Z55" s="155">
        <f t="shared" si="11"/>
        <v>0</v>
      </c>
      <c r="AA55" s="152"/>
      <c r="AB55" s="153"/>
      <c r="AC55" s="150">
        <v>17</v>
      </c>
      <c r="AD55" s="157" t="str">
        <f t="shared" si="12"/>
        <v/>
      </c>
      <c r="AE55" s="158">
        <f>IFERROR(VLOOKUP(AD55,'30'!$Y$8:$Z$69,2,0),0)</f>
        <v>0</v>
      </c>
      <c r="AF55" s="158">
        <f>IFERROR(VLOOKUP(AD55,$K$51:$L$85,2,0),0)</f>
        <v>0</v>
      </c>
      <c r="AG55" s="159">
        <f>AE55+AF55-S22</f>
        <v>0</v>
      </c>
      <c r="AH55" s="160">
        <f t="shared" si="13"/>
        <v>0</v>
      </c>
      <c r="AI55" s="158">
        <f t="shared" si="14"/>
        <v>0</v>
      </c>
      <c r="AJ55" s="161">
        <f>IFERROR(AG55/Q22,0)</f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22.5" customHeight="1">
      <c r="A56" s="4"/>
      <c r="B56" s="4"/>
      <c r="C56" s="4"/>
      <c r="D56" s="4"/>
      <c r="E56" s="150">
        <v>6</v>
      </c>
      <c r="F56" s="241"/>
      <c r="G56" s="244"/>
      <c r="H56" s="243"/>
      <c r="I56" s="294"/>
      <c r="J56" s="295"/>
      <c r="K56" s="236" t="str">
        <f t="shared" si="17"/>
        <v/>
      </c>
      <c r="L56" s="247">
        <f t="shared" si="18"/>
        <v>0</v>
      </c>
      <c r="V56" s="4"/>
      <c r="W56" s="151"/>
      <c r="X56" s="152">
        <v>21</v>
      </c>
      <c r="Y56" s="152" t="str">
        <f t="shared" si="10"/>
        <v/>
      </c>
      <c r="Z56" s="155">
        <f t="shared" si="11"/>
        <v>0</v>
      </c>
      <c r="AA56" s="152"/>
      <c r="AB56" s="153"/>
      <c r="AC56" s="150">
        <v>18</v>
      </c>
      <c r="AD56" s="157" t="str">
        <f t="shared" si="12"/>
        <v/>
      </c>
      <c r="AE56" s="158">
        <f>IFERROR(VLOOKUP(AD56,'30'!$Y$8:$Z$69,2,0),0)</f>
        <v>0</v>
      </c>
      <c r="AF56" s="158">
        <f>IFERROR(VLOOKUP(AD56,$K$51:$L$85,2,0),0)</f>
        <v>0</v>
      </c>
      <c r="AG56" s="159">
        <f>AE56+AF56-S23</f>
        <v>0</v>
      </c>
      <c r="AH56" s="160">
        <f t="shared" si="13"/>
        <v>0</v>
      </c>
      <c r="AI56" s="158">
        <f t="shared" si="14"/>
        <v>0</v>
      </c>
      <c r="AJ56" s="161">
        <f>IFERROR(AG56/Q23,0)</f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22.5" customHeight="1">
      <c r="A57" s="4"/>
      <c r="B57" s="4"/>
      <c r="C57" s="4"/>
      <c r="D57" s="4"/>
      <c r="E57" s="150">
        <v>7</v>
      </c>
      <c r="F57" s="241"/>
      <c r="G57" s="244"/>
      <c r="H57" s="243"/>
      <c r="I57" s="294"/>
      <c r="J57" s="295"/>
      <c r="K57" s="236" t="str">
        <f t="shared" si="17"/>
        <v/>
      </c>
      <c r="L57" s="247">
        <f t="shared" si="18"/>
        <v>0</v>
      </c>
      <c r="V57" s="4"/>
      <c r="W57" s="151"/>
      <c r="X57" s="152">
        <v>22</v>
      </c>
      <c r="Y57" s="152" t="str">
        <f t="shared" si="10"/>
        <v/>
      </c>
      <c r="Z57" s="155">
        <f t="shared" si="11"/>
        <v>0</v>
      </c>
      <c r="AA57" s="152"/>
      <c r="AB57" s="153"/>
      <c r="AC57" s="150">
        <v>19</v>
      </c>
      <c r="AD57" s="157" t="str">
        <f t="shared" si="12"/>
        <v/>
      </c>
      <c r="AE57" s="158">
        <f>IFERROR(VLOOKUP(AD57,'30'!$Y$8:$Z$69,2,0),0)</f>
        <v>0</v>
      </c>
      <c r="AF57" s="158">
        <f>IFERROR(VLOOKUP(AD57,$K$51:$L$85,2,0),0)</f>
        <v>0</v>
      </c>
      <c r="AG57" s="159">
        <f>AE57+AF57-S24</f>
        <v>0</v>
      </c>
      <c r="AH57" s="160">
        <f t="shared" si="13"/>
        <v>0</v>
      </c>
      <c r="AI57" s="158">
        <f t="shared" si="14"/>
        <v>0</v>
      </c>
      <c r="AJ57" s="161">
        <f>IFERROR(AG57/Q24,0)</f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22.5" customHeight="1">
      <c r="A58" s="4"/>
      <c r="B58" s="4"/>
      <c r="C58" s="4"/>
      <c r="D58" s="4"/>
      <c r="E58" s="150">
        <v>8</v>
      </c>
      <c r="F58" s="241"/>
      <c r="G58" s="244"/>
      <c r="H58" s="243"/>
      <c r="I58" s="294"/>
      <c r="J58" s="295"/>
      <c r="K58" s="236" t="str">
        <f t="shared" si="17"/>
        <v/>
      </c>
      <c r="L58" s="247">
        <f t="shared" si="18"/>
        <v>0</v>
      </c>
      <c r="V58" s="4"/>
      <c r="W58" s="151"/>
      <c r="X58" s="152">
        <v>23</v>
      </c>
      <c r="Y58" s="152" t="str">
        <f t="shared" si="10"/>
        <v/>
      </c>
      <c r="Z58" s="155">
        <f t="shared" si="11"/>
        <v>0</v>
      </c>
      <c r="AA58" s="152"/>
      <c r="AB58" s="153"/>
      <c r="AC58" s="150">
        <v>20</v>
      </c>
      <c r="AD58" s="157" t="str">
        <f t="shared" si="12"/>
        <v/>
      </c>
      <c r="AE58" s="158">
        <f>IFERROR(VLOOKUP(AD58,'30'!$Y$8:$Z$69,2,0),0)</f>
        <v>0</v>
      </c>
      <c r="AF58" s="158">
        <f>IFERROR(VLOOKUP(AD58,$K$51:$L$85,2,0),0)</f>
        <v>0</v>
      </c>
      <c r="AG58" s="159">
        <f>AE58+AF58-S25</f>
        <v>0</v>
      </c>
      <c r="AH58" s="160">
        <f t="shared" si="13"/>
        <v>0</v>
      </c>
      <c r="AI58" s="158">
        <f t="shared" si="14"/>
        <v>0</v>
      </c>
      <c r="AJ58" s="161">
        <f>IFERROR(AG58/Q25,0)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22.5" customHeight="1">
      <c r="A59" s="4"/>
      <c r="B59" s="4"/>
      <c r="C59" s="4"/>
      <c r="D59" s="4"/>
      <c r="E59" s="150">
        <v>9</v>
      </c>
      <c r="F59" s="229"/>
      <c r="G59" s="231"/>
      <c r="H59" s="230"/>
      <c r="I59" s="259"/>
      <c r="J59" s="260"/>
      <c r="K59" s="236" t="str">
        <f t="shared" si="17"/>
        <v/>
      </c>
      <c r="L59" s="247">
        <f t="shared" si="18"/>
        <v>0</v>
      </c>
      <c r="V59" s="4"/>
      <c r="W59" s="151"/>
      <c r="X59" s="152">
        <v>24</v>
      </c>
      <c r="Y59" s="152" t="str">
        <f t="shared" si="10"/>
        <v/>
      </c>
      <c r="Z59" s="155">
        <f t="shared" si="11"/>
        <v>0</v>
      </c>
      <c r="AA59" s="152"/>
      <c r="AB59" s="153"/>
      <c r="AC59" s="150">
        <v>21</v>
      </c>
      <c r="AD59" s="157" t="str">
        <f t="shared" si="12"/>
        <v/>
      </c>
      <c r="AE59" s="158">
        <f>IFERROR(VLOOKUP(AD59,'30'!$Y$8:$Z$69,2,0),0)</f>
        <v>0</v>
      </c>
      <c r="AF59" s="158">
        <f>IFERROR(VLOOKUP(AD59,$K$51:$L$85,2,0),0)</f>
        <v>0</v>
      </c>
      <c r="AG59" s="159">
        <f>AE59+AF59-S26</f>
        <v>0</v>
      </c>
      <c r="AH59" s="160">
        <f t="shared" si="13"/>
        <v>0</v>
      </c>
      <c r="AI59" s="158">
        <f t="shared" si="14"/>
        <v>0</v>
      </c>
      <c r="AJ59" s="161">
        <f>IFERROR(AG59/Q26,0)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22.5" customHeight="1">
      <c r="A60" s="4"/>
      <c r="B60" s="4"/>
      <c r="C60" s="4"/>
      <c r="D60" s="4"/>
      <c r="E60" s="150">
        <v>10</v>
      </c>
      <c r="F60" s="229"/>
      <c r="G60" s="231"/>
      <c r="H60" s="230"/>
      <c r="I60" s="259"/>
      <c r="J60" s="260"/>
      <c r="K60" s="236" t="str">
        <f t="shared" si="17"/>
        <v/>
      </c>
      <c r="L60" s="247">
        <f t="shared" si="18"/>
        <v>0</v>
      </c>
      <c r="V60" s="4"/>
      <c r="W60" s="151"/>
      <c r="X60" s="152">
        <v>1</v>
      </c>
      <c r="Y60" s="152" t="str">
        <f t="shared" ref="Y60:Y69" si="19">F37&amp;G37</f>
        <v/>
      </c>
      <c r="Z60" s="152">
        <v>0</v>
      </c>
      <c r="AA60" s="152"/>
      <c r="AB60" s="153"/>
      <c r="AC60" s="150">
        <v>22</v>
      </c>
      <c r="AD60" s="157" t="str">
        <f t="shared" si="12"/>
        <v/>
      </c>
      <c r="AE60" s="158">
        <f>IFERROR(VLOOKUP(AD60,'30'!$Y$8:$Z$69,2,0),0)</f>
        <v>0</v>
      </c>
      <c r="AF60" s="158">
        <f>IFERROR(VLOOKUP(AD60,$K$51:$L$85,2,0),0)</f>
        <v>0</v>
      </c>
      <c r="AG60" s="159">
        <f>AE60+AF60-S27</f>
        <v>0</v>
      </c>
      <c r="AH60" s="160">
        <f t="shared" si="13"/>
        <v>0</v>
      </c>
      <c r="AI60" s="158">
        <f t="shared" si="14"/>
        <v>0</v>
      </c>
      <c r="AJ60" s="161">
        <f>IFERROR(AG60/Q27,0)</f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22.5" customHeight="1">
      <c r="A61" s="4"/>
      <c r="B61" s="4"/>
      <c r="C61" s="4"/>
      <c r="D61" s="4"/>
      <c r="E61" s="150">
        <v>11</v>
      </c>
      <c r="F61" s="229"/>
      <c r="G61" s="231"/>
      <c r="H61" s="230"/>
      <c r="I61" s="259"/>
      <c r="J61" s="260"/>
      <c r="K61" s="236" t="str">
        <f t="shared" si="17"/>
        <v/>
      </c>
      <c r="L61" s="247">
        <f t="shared" si="18"/>
        <v>0</v>
      </c>
      <c r="V61" s="4"/>
      <c r="W61" s="151"/>
      <c r="X61" s="152">
        <v>2</v>
      </c>
      <c r="Y61" s="152" t="str">
        <f t="shared" si="19"/>
        <v/>
      </c>
      <c r="Z61" s="152">
        <v>0</v>
      </c>
      <c r="AA61" s="152"/>
      <c r="AB61" s="153"/>
      <c r="AC61" s="150">
        <v>23</v>
      </c>
      <c r="AD61" s="157" t="str">
        <f t="shared" si="12"/>
        <v/>
      </c>
      <c r="AE61" s="158">
        <f>IFERROR(VLOOKUP(AD61,'30'!$Y$8:$Z$69,2,0),0)</f>
        <v>0</v>
      </c>
      <c r="AF61" s="158">
        <f>IFERROR(VLOOKUP(AD61,$K$51:$L$85,2,0),0)</f>
        <v>0</v>
      </c>
      <c r="AG61" s="159">
        <f>AE61+AF61-S28</f>
        <v>0</v>
      </c>
      <c r="AH61" s="160">
        <f t="shared" si="13"/>
        <v>0</v>
      </c>
      <c r="AI61" s="158">
        <f t="shared" si="14"/>
        <v>0</v>
      </c>
      <c r="AJ61" s="161">
        <f>IFERROR(AG61/Q28,0)</f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22.5" customHeight="1">
      <c r="A62" s="4"/>
      <c r="B62" s="4"/>
      <c r="C62" s="4"/>
      <c r="D62" s="4"/>
      <c r="E62" s="150">
        <v>12</v>
      </c>
      <c r="F62" s="229"/>
      <c r="G62" s="231"/>
      <c r="H62" s="230"/>
      <c r="I62" s="259"/>
      <c r="J62" s="260"/>
      <c r="K62" s="236" t="str">
        <f t="shared" si="17"/>
        <v/>
      </c>
      <c r="L62" s="247">
        <f t="shared" si="18"/>
        <v>0</v>
      </c>
      <c r="V62" s="4"/>
      <c r="W62" s="151"/>
      <c r="X62" s="152">
        <v>3</v>
      </c>
      <c r="Y62" s="152" t="str">
        <f t="shared" si="19"/>
        <v/>
      </c>
      <c r="Z62" s="152">
        <v>0</v>
      </c>
      <c r="AA62" s="152"/>
      <c r="AB62" s="153"/>
      <c r="AC62" s="177">
        <v>24</v>
      </c>
      <c r="AD62" s="157" t="str">
        <f t="shared" si="12"/>
        <v/>
      </c>
      <c r="AE62" s="158">
        <f>IFERROR(VLOOKUP(AD62,'30'!$Y$8:$Z$69,2,0),0)</f>
        <v>0</v>
      </c>
      <c r="AF62" s="158">
        <f>IFERROR(VLOOKUP(AD62,$K$51:$L$85,2,0),0)</f>
        <v>0</v>
      </c>
      <c r="AG62" s="159">
        <f>AE62+AF62-S29</f>
        <v>0</v>
      </c>
      <c r="AH62" s="160">
        <f t="shared" si="13"/>
        <v>0</v>
      </c>
      <c r="AI62" s="158">
        <f t="shared" si="14"/>
        <v>0</v>
      </c>
      <c r="AJ62" s="161">
        <f>IFERROR(AG62/Q29,0)</f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22.5" customHeight="1">
      <c r="A63" s="4"/>
      <c r="B63" s="4"/>
      <c r="C63" s="4"/>
      <c r="D63" s="4"/>
      <c r="E63" s="150">
        <v>13</v>
      </c>
      <c r="F63" s="229"/>
      <c r="G63" s="231"/>
      <c r="H63" s="230"/>
      <c r="I63" s="259"/>
      <c r="J63" s="260"/>
      <c r="K63" s="236" t="str">
        <f t="shared" si="17"/>
        <v/>
      </c>
      <c r="L63" s="247">
        <f t="shared" si="18"/>
        <v>0</v>
      </c>
      <c r="V63" s="4"/>
      <c r="W63" s="151"/>
      <c r="X63" s="152">
        <v>4</v>
      </c>
      <c r="Y63" s="152" t="str">
        <f t="shared" si="19"/>
        <v/>
      </c>
      <c r="Z63" s="152">
        <v>0</v>
      </c>
      <c r="AA63" s="152"/>
      <c r="AB63" s="153"/>
      <c r="AC63" s="266" t="s">
        <v>33</v>
      </c>
      <c r="AD63" s="267"/>
      <c r="AE63" s="197">
        <f>SUM(AE39:AE62)</f>
        <v>0</v>
      </c>
      <c r="AF63" s="197">
        <f>SUM(AF39:AF62)</f>
        <v>0</v>
      </c>
      <c r="AG63" s="197">
        <f>SUM(AG39:AG62)</f>
        <v>0</v>
      </c>
      <c r="AH63" s="198"/>
      <c r="AI63" s="197">
        <f>SUM(AI39:AI62)</f>
        <v>0</v>
      </c>
      <c r="AJ63" s="199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22.5" customHeight="1">
      <c r="A64" s="4"/>
      <c r="B64" s="4"/>
      <c r="C64" s="4"/>
      <c r="D64" s="4"/>
      <c r="E64" s="150">
        <v>14</v>
      </c>
      <c r="F64" s="229"/>
      <c r="G64" s="231"/>
      <c r="H64" s="230"/>
      <c r="I64" s="259"/>
      <c r="J64" s="260"/>
      <c r="K64" s="236" t="str">
        <f t="shared" si="17"/>
        <v/>
      </c>
      <c r="L64" s="247">
        <f t="shared" si="18"/>
        <v>0</v>
      </c>
      <c r="V64" s="4"/>
      <c r="W64" s="151"/>
      <c r="X64" s="152">
        <v>5</v>
      </c>
      <c r="Y64" s="152" t="str">
        <f t="shared" si="19"/>
        <v/>
      </c>
      <c r="Z64" s="152">
        <v>0</v>
      </c>
      <c r="AA64" s="152"/>
      <c r="AB64" s="153"/>
      <c r="AC64" s="4"/>
      <c r="AD64" s="4" t="s">
        <v>150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22.5" customHeight="1">
      <c r="A65" s="4"/>
      <c r="B65" s="4"/>
      <c r="C65" s="4"/>
      <c r="D65" s="4"/>
      <c r="E65" s="150">
        <v>15</v>
      </c>
      <c r="F65" s="229"/>
      <c r="G65" s="231"/>
      <c r="H65" s="230"/>
      <c r="I65" s="259"/>
      <c r="J65" s="260"/>
      <c r="K65" s="236" t="str">
        <f t="shared" si="17"/>
        <v/>
      </c>
      <c r="L65" s="247">
        <f t="shared" si="18"/>
        <v>0</v>
      </c>
      <c r="V65" s="4"/>
      <c r="W65" s="151"/>
      <c r="X65" s="152">
        <v>6</v>
      </c>
      <c r="Y65" s="152" t="str">
        <f t="shared" si="19"/>
        <v/>
      </c>
      <c r="Z65" s="152">
        <v>0</v>
      </c>
      <c r="AA65" s="152"/>
      <c r="AB65" s="153"/>
      <c r="AC65" s="256" t="s">
        <v>3</v>
      </c>
      <c r="AD65" s="154" t="s">
        <v>68</v>
      </c>
      <c r="AE65" s="154" t="s">
        <v>69</v>
      </c>
      <c r="AF65" s="154" t="s">
        <v>136</v>
      </c>
      <c r="AG65" s="154" t="s">
        <v>70</v>
      </c>
      <c r="AH65" s="154" t="s">
        <v>53</v>
      </c>
      <c r="AI65" s="154" t="s">
        <v>71</v>
      </c>
      <c r="AJ65" s="257" t="s">
        <v>72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22.5" customHeight="1">
      <c r="A66" s="4"/>
      <c r="B66" s="4"/>
      <c r="C66" s="4"/>
      <c r="D66" s="4"/>
      <c r="E66" s="150">
        <v>16</v>
      </c>
      <c r="F66" s="229"/>
      <c r="G66" s="231"/>
      <c r="H66" s="230"/>
      <c r="I66" s="259"/>
      <c r="J66" s="260"/>
      <c r="K66" s="236" t="str">
        <f t="shared" si="17"/>
        <v/>
      </c>
      <c r="L66" s="247">
        <f t="shared" si="18"/>
        <v>0</v>
      </c>
      <c r="V66" s="4"/>
      <c r="W66" s="151"/>
      <c r="X66" s="152">
        <v>7</v>
      </c>
      <c r="Y66" s="152" t="str">
        <f t="shared" si="19"/>
        <v/>
      </c>
      <c r="Z66" s="152">
        <v>0</v>
      </c>
      <c r="AA66" s="152"/>
      <c r="AB66" s="153"/>
      <c r="AC66" s="156">
        <v>1</v>
      </c>
      <c r="AD66" s="157" t="str">
        <f t="shared" ref="AD66:AD75" si="20">F37&amp;G37</f>
        <v/>
      </c>
      <c r="AE66" s="158">
        <f>IFERROR(VLOOKUP(AD66,'30'!$Y$8:$Z$69,2,0),0)</f>
        <v>0</v>
      </c>
      <c r="AF66" s="158">
        <f>IFERROR(VLOOKUP(AD66,$K$51:$L$85,2,0),0)</f>
        <v>0</v>
      </c>
      <c r="AG66" s="159">
        <f>AE66+AF66</f>
        <v>0</v>
      </c>
      <c r="AH66" s="160">
        <f>IFERROR((I37-H37)/I37,0)</f>
        <v>0</v>
      </c>
      <c r="AI66" s="158">
        <f>IFERROR(AG66/(1-AH66),0)</f>
        <v>0</v>
      </c>
      <c r="AJ66" s="161">
        <f>IFERROR(AG66/H37,0)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22.5" customHeight="1">
      <c r="A67" s="4"/>
      <c r="B67" s="4"/>
      <c r="C67" s="4"/>
      <c r="D67" s="4"/>
      <c r="E67" s="150">
        <v>17</v>
      </c>
      <c r="F67" s="229"/>
      <c r="G67" s="231"/>
      <c r="H67" s="230"/>
      <c r="I67" s="259"/>
      <c r="J67" s="260"/>
      <c r="K67" s="236" t="str">
        <f t="shared" si="17"/>
        <v/>
      </c>
      <c r="L67" s="247">
        <f t="shared" si="18"/>
        <v>0</v>
      </c>
      <c r="V67" s="4"/>
      <c r="W67" s="151"/>
      <c r="X67" s="152">
        <v>8</v>
      </c>
      <c r="Y67" s="152" t="str">
        <f t="shared" si="19"/>
        <v/>
      </c>
      <c r="Z67" s="152">
        <v>0</v>
      </c>
      <c r="AA67" s="152"/>
      <c r="AB67" s="153"/>
      <c r="AC67" s="150">
        <v>2</v>
      </c>
      <c r="AD67" s="157" t="str">
        <f t="shared" si="20"/>
        <v/>
      </c>
      <c r="AE67" s="158">
        <f>IFERROR(VLOOKUP(AD67,'30'!$Y$8:$Z$69,2,0),0)</f>
        <v>0</v>
      </c>
      <c r="AF67" s="158">
        <f>IFERROR(VLOOKUP(AD67,$K$51:$L$85,2,0),0)</f>
        <v>0</v>
      </c>
      <c r="AG67" s="159">
        <f t="shared" ref="AG67:AG75" si="21">AE67+AF67</f>
        <v>0</v>
      </c>
      <c r="AH67" s="160">
        <f t="shared" ref="AH67:AH75" si="22">IFERROR((I38-H38)/I38,0)</f>
        <v>0</v>
      </c>
      <c r="AI67" s="158">
        <f t="shared" ref="AI67:AI75" si="23">IFERROR(AG67/(1-AH67),0)</f>
        <v>0</v>
      </c>
      <c r="AJ67" s="161">
        <f>IFERROR(AG67/H38,0)</f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22.5" customHeight="1">
      <c r="A68" s="4"/>
      <c r="B68" s="4"/>
      <c r="C68" s="4"/>
      <c r="D68" s="4"/>
      <c r="E68" s="150">
        <v>18</v>
      </c>
      <c r="F68" s="229"/>
      <c r="G68" s="231"/>
      <c r="H68" s="230"/>
      <c r="I68" s="259"/>
      <c r="J68" s="260"/>
      <c r="K68" s="236" t="str">
        <f t="shared" si="17"/>
        <v/>
      </c>
      <c r="L68" s="247">
        <f t="shared" si="18"/>
        <v>0</v>
      </c>
      <c r="V68" s="4"/>
      <c r="W68" s="151"/>
      <c r="X68" s="152">
        <v>9</v>
      </c>
      <c r="Y68" s="152" t="str">
        <f t="shared" si="19"/>
        <v/>
      </c>
      <c r="Z68" s="152">
        <v>0</v>
      </c>
      <c r="AA68" s="152"/>
      <c r="AB68" s="153"/>
      <c r="AC68" s="150">
        <v>3</v>
      </c>
      <c r="AD68" s="157" t="str">
        <f t="shared" si="20"/>
        <v/>
      </c>
      <c r="AE68" s="158">
        <f>IFERROR(VLOOKUP(AD68,'30'!$Y$8:$Z$69,2,0),0)</f>
        <v>0</v>
      </c>
      <c r="AF68" s="158">
        <f>IFERROR(VLOOKUP(AD68,$K$51:$L$85,2,0),0)</f>
        <v>0</v>
      </c>
      <c r="AG68" s="159">
        <f t="shared" si="21"/>
        <v>0</v>
      </c>
      <c r="AH68" s="160">
        <f t="shared" si="22"/>
        <v>0</v>
      </c>
      <c r="AI68" s="158">
        <f t="shared" si="23"/>
        <v>0</v>
      </c>
      <c r="AJ68" s="161">
        <f>IFERROR(AG68/H39,0)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22.5" customHeight="1">
      <c r="A69" s="4"/>
      <c r="B69" s="4"/>
      <c r="C69" s="4"/>
      <c r="D69" s="4"/>
      <c r="E69" s="150">
        <v>19</v>
      </c>
      <c r="F69" s="229"/>
      <c r="G69" s="231"/>
      <c r="H69" s="230"/>
      <c r="I69" s="259"/>
      <c r="J69" s="260"/>
      <c r="K69" s="236" t="str">
        <f t="shared" si="17"/>
        <v/>
      </c>
      <c r="L69" s="247">
        <f t="shared" si="18"/>
        <v>0</v>
      </c>
      <c r="V69" s="4"/>
      <c r="W69" s="151"/>
      <c r="X69" s="152">
        <v>10</v>
      </c>
      <c r="Y69" s="152" t="str">
        <f t="shared" si="19"/>
        <v/>
      </c>
      <c r="Z69" s="152">
        <v>0</v>
      </c>
      <c r="AA69" s="152"/>
      <c r="AB69" s="153"/>
      <c r="AC69" s="150">
        <v>4</v>
      </c>
      <c r="AD69" s="157" t="str">
        <f t="shared" si="20"/>
        <v/>
      </c>
      <c r="AE69" s="158">
        <f>IFERROR(VLOOKUP(AD69,'30'!$Y$8:$Z$69,2,0),0)</f>
        <v>0</v>
      </c>
      <c r="AF69" s="158">
        <f>IFERROR(VLOOKUP(AD69,$K$51:$L$85,2,0),0)</f>
        <v>0</v>
      </c>
      <c r="AG69" s="159">
        <f t="shared" si="21"/>
        <v>0</v>
      </c>
      <c r="AH69" s="160">
        <f t="shared" si="22"/>
        <v>0</v>
      </c>
      <c r="AI69" s="158">
        <f t="shared" si="23"/>
        <v>0</v>
      </c>
      <c r="AJ69" s="161">
        <f>IFERROR(AG69/H40,0)</f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22.5" customHeight="1">
      <c r="A70" s="4"/>
      <c r="B70" s="4"/>
      <c r="C70" s="4"/>
      <c r="D70" s="4"/>
      <c r="E70" s="150">
        <v>20</v>
      </c>
      <c r="F70" s="229"/>
      <c r="G70" s="231"/>
      <c r="H70" s="230"/>
      <c r="I70" s="259"/>
      <c r="J70" s="260"/>
      <c r="K70" s="236" t="str">
        <f t="shared" si="17"/>
        <v/>
      </c>
      <c r="L70" s="247">
        <f t="shared" si="18"/>
        <v>0</v>
      </c>
      <c r="V70" s="4"/>
      <c r="W70" s="151"/>
      <c r="X70" s="151"/>
      <c r="Y70" s="151" t="str">
        <f t="shared" ref="Y70:Y78" si="24">F68&amp;G68</f>
        <v/>
      </c>
      <c r="Z70" s="151"/>
      <c r="AA70" s="151"/>
      <c r="AB70" s="151"/>
      <c r="AC70" s="150">
        <v>5</v>
      </c>
      <c r="AD70" s="157" t="str">
        <f t="shared" si="20"/>
        <v/>
      </c>
      <c r="AE70" s="158">
        <f>IFERROR(VLOOKUP(AD70,'30'!$Y$8:$Z$69,2,0),0)</f>
        <v>0</v>
      </c>
      <c r="AF70" s="158">
        <f>IFERROR(VLOOKUP(AD70,$K$51:$L$85,2,0),0)</f>
        <v>0</v>
      </c>
      <c r="AG70" s="159">
        <f t="shared" si="21"/>
        <v>0</v>
      </c>
      <c r="AH70" s="160">
        <f t="shared" si="22"/>
        <v>0</v>
      </c>
      <c r="AI70" s="158">
        <f t="shared" si="23"/>
        <v>0</v>
      </c>
      <c r="AJ70" s="161">
        <f>IFERROR(AG70/H41,0)</f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22.5" customHeight="1">
      <c r="A71" s="4"/>
      <c r="B71" s="4"/>
      <c r="C71" s="4"/>
      <c r="D71" s="4"/>
      <c r="E71" s="150">
        <v>21</v>
      </c>
      <c r="F71" s="229"/>
      <c r="G71" s="231"/>
      <c r="H71" s="230"/>
      <c r="I71" s="259"/>
      <c r="J71" s="260"/>
      <c r="K71" s="236" t="str">
        <f t="shared" si="17"/>
        <v/>
      </c>
      <c r="L71" s="247">
        <f t="shared" si="18"/>
        <v>0</v>
      </c>
      <c r="V71" s="4"/>
      <c r="W71" s="151"/>
      <c r="X71" s="151"/>
      <c r="Y71" s="151" t="str">
        <f t="shared" si="24"/>
        <v/>
      </c>
      <c r="Z71" s="151"/>
      <c r="AA71" s="151"/>
      <c r="AB71" s="151"/>
      <c r="AC71" s="150">
        <v>6</v>
      </c>
      <c r="AD71" s="157" t="str">
        <f t="shared" si="20"/>
        <v/>
      </c>
      <c r="AE71" s="158">
        <f>IFERROR(VLOOKUP(AD71,'30'!$Y$8:$Z$69,2,0),0)</f>
        <v>0</v>
      </c>
      <c r="AF71" s="158">
        <f>IFERROR(VLOOKUP(AD71,$K$51:$L$85,2,0),0)</f>
        <v>0</v>
      </c>
      <c r="AG71" s="159">
        <f t="shared" si="21"/>
        <v>0</v>
      </c>
      <c r="AH71" s="160">
        <f t="shared" si="22"/>
        <v>0</v>
      </c>
      <c r="AI71" s="158">
        <f t="shared" si="23"/>
        <v>0</v>
      </c>
      <c r="AJ71" s="161">
        <f>IFERROR(AG71/H42,0)</f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22.5" customHeight="1">
      <c r="A72" s="4"/>
      <c r="B72" s="4"/>
      <c r="C72" s="4"/>
      <c r="D72" s="4"/>
      <c r="E72" s="150">
        <v>22</v>
      </c>
      <c r="F72" s="229"/>
      <c r="G72" s="231"/>
      <c r="H72" s="230"/>
      <c r="I72" s="259"/>
      <c r="J72" s="260"/>
      <c r="K72" s="236" t="str">
        <f t="shared" si="17"/>
        <v/>
      </c>
      <c r="L72" s="247">
        <f t="shared" si="18"/>
        <v>0</v>
      </c>
      <c r="V72" s="4"/>
      <c r="W72" s="151"/>
      <c r="X72" s="151"/>
      <c r="Y72" s="151" t="str">
        <f t="shared" si="24"/>
        <v/>
      </c>
      <c r="Z72" s="151"/>
      <c r="AA72" s="151"/>
      <c r="AB72" s="151"/>
      <c r="AC72" s="150">
        <v>7</v>
      </c>
      <c r="AD72" s="157" t="str">
        <f t="shared" si="20"/>
        <v/>
      </c>
      <c r="AE72" s="158">
        <f>IFERROR(VLOOKUP(AD72,'30'!$Y$8:$Z$69,2,0),0)</f>
        <v>0</v>
      </c>
      <c r="AF72" s="158">
        <f>IFERROR(VLOOKUP(AD72,$K$51:$L$85,2,0),0)</f>
        <v>0</v>
      </c>
      <c r="AG72" s="159">
        <f t="shared" si="21"/>
        <v>0</v>
      </c>
      <c r="AH72" s="160">
        <f t="shared" si="22"/>
        <v>0</v>
      </c>
      <c r="AI72" s="158">
        <f t="shared" si="23"/>
        <v>0</v>
      </c>
      <c r="AJ72" s="161">
        <f>IFERROR(AG72/H43,0)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22.5" customHeight="1">
      <c r="A73" s="4"/>
      <c r="B73" s="4"/>
      <c r="C73" s="4"/>
      <c r="D73" s="4"/>
      <c r="E73" s="150">
        <v>23</v>
      </c>
      <c r="F73" s="229"/>
      <c r="G73" s="231"/>
      <c r="H73" s="230"/>
      <c r="I73" s="259"/>
      <c r="J73" s="260"/>
      <c r="K73" s="236" t="str">
        <f t="shared" si="17"/>
        <v/>
      </c>
      <c r="L73" s="247">
        <f t="shared" si="18"/>
        <v>0</v>
      </c>
      <c r="V73" s="4"/>
      <c r="W73" s="151"/>
      <c r="X73" s="151"/>
      <c r="Y73" s="151" t="str">
        <f t="shared" si="24"/>
        <v/>
      </c>
      <c r="Z73" s="151"/>
      <c r="AA73" s="151"/>
      <c r="AB73" s="151"/>
      <c r="AC73" s="150">
        <v>8</v>
      </c>
      <c r="AD73" s="157" t="str">
        <f t="shared" si="20"/>
        <v/>
      </c>
      <c r="AE73" s="158">
        <f>IFERROR(VLOOKUP(AD73,'30'!$Y$8:$Z$69,2,0),0)</f>
        <v>0</v>
      </c>
      <c r="AF73" s="158">
        <f>IFERROR(VLOOKUP(AD73,$K$51:$L$85,2,0),0)</f>
        <v>0</v>
      </c>
      <c r="AG73" s="159">
        <f t="shared" si="21"/>
        <v>0</v>
      </c>
      <c r="AH73" s="160">
        <f t="shared" si="22"/>
        <v>0</v>
      </c>
      <c r="AI73" s="158">
        <f t="shared" si="23"/>
        <v>0</v>
      </c>
      <c r="AJ73" s="161">
        <f>IFERROR(AG73/H44,0)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22.5" customHeight="1">
      <c r="A74" s="4"/>
      <c r="B74" s="4"/>
      <c r="C74" s="4"/>
      <c r="D74" s="4"/>
      <c r="E74" s="150">
        <v>24</v>
      </c>
      <c r="F74" s="229"/>
      <c r="G74" s="231"/>
      <c r="H74" s="230"/>
      <c r="I74" s="259"/>
      <c r="J74" s="260"/>
      <c r="K74" s="236" t="str">
        <f t="shared" si="17"/>
        <v/>
      </c>
      <c r="L74" s="247">
        <f t="shared" si="18"/>
        <v>0</v>
      </c>
      <c r="V74" s="4"/>
      <c r="W74" s="151"/>
      <c r="X74" s="151"/>
      <c r="Y74" s="151" t="str">
        <f t="shared" si="24"/>
        <v/>
      </c>
      <c r="Z74" s="151"/>
      <c r="AA74" s="151"/>
      <c r="AB74" s="151"/>
      <c r="AC74" s="150">
        <v>9</v>
      </c>
      <c r="AD74" s="157" t="str">
        <f t="shared" si="20"/>
        <v/>
      </c>
      <c r="AE74" s="158">
        <f>IFERROR(VLOOKUP(AD74,'30'!$Y$8:$Z$69,2,0),0)</f>
        <v>0</v>
      </c>
      <c r="AF74" s="158">
        <f>IFERROR(VLOOKUP(AD74,$K$51:$L$85,2,0),0)</f>
        <v>0</v>
      </c>
      <c r="AG74" s="159">
        <f t="shared" si="21"/>
        <v>0</v>
      </c>
      <c r="AH74" s="160">
        <f t="shared" si="22"/>
        <v>0</v>
      </c>
      <c r="AI74" s="158">
        <f t="shared" si="23"/>
        <v>0</v>
      </c>
      <c r="AJ74" s="161">
        <f>IFERROR(AG74/H45,0)</f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22.5" customHeight="1">
      <c r="A75" s="4"/>
      <c r="B75" s="4"/>
      <c r="C75" s="4"/>
      <c r="D75" s="4"/>
      <c r="E75" s="150">
        <v>25</v>
      </c>
      <c r="F75" s="229"/>
      <c r="G75" s="231"/>
      <c r="H75" s="230"/>
      <c r="I75" s="259"/>
      <c r="J75" s="260"/>
      <c r="K75" s="236" t="str">
        <f t="shared" si="17"/>
        <v/>
      </c>
      <c r="L75" s="247">
        <f t="shared" si="18"/>
        <v>0</v>
      </c>
      <c r="V75" s="4"/>
      <c r="W75" s="151"/>
      <c r="X75" s="151"/>
      <c r="Y75" s="151" t="str">
        <f t="shared" si="24"/>
        <v/>
      </c>
      <c r="Z75" s="151"/>
      <c r="AA75" s="151"/>
      <c r="AB75" s="151"/>
      <c r="AC75" s="177">
        <v>10</v>
      </c>
      <c r="AD75" s="157" t="str">
        <f t="shared" si="20"/>
        <v/>
      </c>
      <c r="AE75" s="158">
        <f>IFERROR(VLOOKUP(AD75,'30'!$Y$8:$Z$69,2,0),0)</f>
        <v>0</v>
      </c>
      <c r="AF75" s="158">
        <f>IFERROR(VLOOKUP(AD75,$K$51:$L$85,2,0),0)</f>
        <v>0</v>
      </c>
      <c r="AG75" s="159">
        <f t="shared" si="21"/>
        <v>0</v>
      </c>
      <c r="AH75" s="160">
        <f t="shared" si="22"/>
        <v>0</v>
      </c>
      <c r="AI75" s="158">
        <f t="shared" si="23"/>
        <v>0</v>
      </c>
      <c r="AJ75" s="161">
        <f>IFERROR(AG75/H46,0)</f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22.5" customHeight="1">
      <c r="A76" s="4"/>
      <c r="B76" s="4"/>
      <c r="C76" s="4"/>
      <c r="D76" s="4"/>
      <c r="E76" s="150">
        <v>26</v>
      </c>
      <c r="F76" s="229"/>
      <c r="G76" s="231"/>
      <c r="H76" s="230"/>
      <c r="I76" s="259"/>
      <c r="J76" s="260"/>
      <c r="K76" s="236" t="str">
        <f t="shared" si="17"/>
        <v/>
      </c>
      <c r="L76" s="247">
        <f t="shared" si="18"/>
        <v>0</v>
      </c>
      <c r="V76" s="4"/>
      <c r="W76" s="151"/>
      <c r="X76" s="151"/>
      <c r="Y76" s="151" t="str">
        <f t="shared" si="24"/>
        <v/>
      </c>
      <c r="Z76" s="151"/>
      <c r="AA76" s="151"/>
      <c r="AB76" s="151"/>
      <c r="AC76" s="266" t="s">
        <v>33</v>
      </c>
      <c r="AD76" s="267"/>
      <c r="AE76" s="197">
        <f>SUM(AE66:AE75)</f>
        <v>0</v>
      </c>
      <c r="AF76" s="197">
        <f>SUM(AF66:AF75)</f>
        <v>0</v>
      </c>
      <c r="AG76" s="197">
        <f>SUM(AG66:AG75)</f>
        <v>0</v>
      </c>
      <c r="AH76" s="198"/>
      <c r="AI76" s="197">
        <f>SUM(AI66:AI75)</f>
        <v>0</v>
      </c>
      <c r="AJ76" s="199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22.5" customHeight="1">
      <c r="A77" s="4"/>
      <c r="B77" s="4"/>
      <c r="C77" s="4"/>
      <c r="D77" s="4"/>
      <c r="E77" s="150">
        <v>27</v>
      </c>
      <c r="F77" s="229"/>
      <c r="G77" s="231"/>
      <c r="H77" s="230"/>
      <c r="I77" s="259"/>
      <c r="J77" s="260"/>
      <c r="K77" s="236" t="str">
        <f t="shared" si="17"/>
        <v/>
      </c>
      <c r="L77" s="247">
        <f t="shared" si="18"/>
        <v>0</v>
      </c>
      <c r="V77" s="4"/>
      <c r="W77" s="151"/>
      <c r="X77" s="151"/>
      <c r="Y77" s="151" t="str">
        <f t="shared" si="24"/>
        <v/>
      </c>
      <c r="Z77" s="151"/>
      <c r="AA77" s="151"/>
      <c r="AB77" s="151"/>
      <c r="AC77" s="4"/>
      <c r="AD77" s="200" t="s">
        <v>151</v>
      </c>
      <c r="AE77" s="201">
        <f>(AE36+AE63+AE76)-C9</f>
        <v>0</v>
      </c>
      <c r="AF77" s="202">
        <f>(AF36+AF63+AF76)-L86</f>
        <v>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22.5" customHeight="1">
      <c r="A78" s="4"/>
      <c r="B78" s="4"/>
      <c r="C78" s="4"/>
      <c r="D78" s="4"/>
      <c r="E78" s="150">
        <v>28</v>
      </c>
      <c r="F78" s="229"/>
      <c r="G78" s="231"/>
      <c r="H78" s="230"/>
      <c r="I78" s="259"/>
      <c r="J78" s="260"/>
      <c r="K78" s="236" t="str">
        <f t="shared" si="17"/>
        <v/>
      </c>
      <c r="L78" s="247">
        <f t="shared" si="18"/>
        <v>0</v>
      </c>
      <c r="V78" s="4"/>
      <c r="W78" s="151"/>
      <c r="X78" s="151"/>
      <c r="Y78" s="151" t="str">
        <f t="shared" si="24"/>
        <v/>
      </c>
      <c r="Z78" s="151"/>
      <c r="AA78" s="151"/>
      <c r="AB78" s="151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22.5" customHeight="1">
      <c r="A79" s="4"/>
      <c r="B79" s="4"/>
      <c r="C79" s="4"/>
      <c r="D79" s="4"/>
      <c r="E79" s="150">
        <v>29</v>
      </c>
      <c r="F79" s="229"/>
      <c r="G79" s="231"/>
      <c r="H79" s="230"/>
      <c r="I79" s="259"/>
      <c r="J79" s="260"/>
      <c r="K79" s="236" t="str">
        <f t="shared" si="17"/>
        <v/>
      </c>
      <c r="L79" s="247">
        <f t="shared" si="18"/>
        <v>0</v>
      </c>
      <c r="V79" s="4"/>
      <c r="W79" s="151"/>
      <c r="X79" s="151"/>
      <c r="Y79" s="151"/>
      <c r="Z79" s="151"/>
      <c r="AA79" s="151"/>
      <c r="AB79" s="151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22.5" customHeight="1">
      <c r="A80" s="4"/>
      <c r="B80" s="4"/>
      <c r="C80" s="4"/>
      <c r="D80" s="4"/>
      <c r="E80" s="150">
        <v>30</v>
      </c>
      <c r="F80" s="229"/>
      <c r="G80" s="231"/>
      <c r="H80" s="230"/>
      <c r="I80" s="259"/>
      <c r="J80" s="260"/>
      <c r="K80" s="236" t="str">
        <f t="shared" si="17"/>
        <v/>
      </c>
      <c r="L80" s="247">
        <f t="shared" si="18"/>
        <v>0</v>
      </c>
      <c r="V80" s="4"/>
      <c r="W80" s="151"/>
      <c r="X80" s="151"/>
      <c r="Y80" s="151"/>
      <c r="Z80" s="151"/>
      <c r="AA80" s="151"/>
      <c r="AB80" s="151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22.5" customHeight="1">
      <c r="A81" s="4"/>
      <c r="B81" s="4"/>
      <c r="C81" s="4"/>
      <c r="D81" s="4"/>
      <c r="E81" s="150">
        <v>31</v>
      </c>
      <c r="F81" s="229"/>
      <c r="G81" s="231"/>
      <c r="H81" s="230"/>
      <c r="I81" s="259"/>
      <c r="J81" s="260"/>
      <c r="K81" s="236" t="str">
        <f t="shared" si="17"/>
        <v/>
      </c>
      <c r="L81" s="247">
        <f t="shared" si="18"/>
        <v>0</v>
      </c>
      <c r="V81" s="4"/>
      <c r="W81" s="151"/>
      <c r="X81" s="151"/>
      <c r="Y81" s="151"/>
      <c r="Z81" s="151"/>
      <c r="AA81" s="151"/>
      <c r="AB81" s="151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22.5" customHeight="1">
      <c r="A82" s="4"/>
      <c r="B82" s="4"/>
      <c r="C82" s="4"/>
      <c r="D82" s="4"/>
      <c r="E82" s="150">
        <v>32</v>
      </c>
      <c r="F82" s="229"/>
      <c r="G82" s="231"/>
      <c r="H82" s="230"/>
      <c r="I82" s="259"/>
      <c r="J82" s="260"/>
      <c r="K82" s="236" t="str">
        <f t="shared" si="17"/>
        <v/>
      </c>
      <c r="L82" s="247">
        <f t="shared" si="18"/>
        <v>0</v>
      </c>
      <c r="V82" s="4"/>
      <c r="W82" s="151"/>
      <c r="X82" s="151"/>
      <c r="Y82" s="151"/>
      <c r="Z82" s="151"/>
      <c r="AA82" s="151"/>
      <c r="AB82" s="151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22.5" customHeight="1">
      <c r="A83" s="4"/>
      <c r="B83" s="4"/>
      <c r="C83" s="4"/>
      <c r="D83" s="4"/>
      <c r="E83" s="150">
        <v>33</v>
      </c>
      <c r="F83" s="229"/>
      <c r="G83" s="231"/>
      <c r="H83" s="230"/>
      <c r="I83" s="259"/>
      <c r="J83" s="260"/>
      <c r="K83" s="236" t="str">
        <f t="shared" si="17"/>
        <v/>
      </c>
      <c r="L83" s="247">
        <f t="shared" si="18"/>
        <v>0</v>
      </c>
      <c r="V83" s="4"/>
      <c r="W83" s="151"/>
      <c r="X83" s="151"/>
      <c r="Y83" s="151"/>
      <c r="Z83" s="151"/>
      <c r="AA83" s="151"/>
      <c r="AB83" s="151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22.5" customHeight="1">
      <c r="A84" s="4"/>
      <c r="B84" s="4"/>
      <c r="C84" s="4"/>
      <c r="D84" s="4"/>
      <c r="E84" s="150">
        <v>34</v>
      </c>
      <c r="F84" s="229"/>
      <c r="G84" s="231"/>
      <c r="H84" s="230"/>
      <c r="I84" s="259"/>
      <c r="J84" s="260"/>
      <c r="K84" s="236" t="str">
        <f t="shared" si="17"/>
        <v/>
      </c>
      <c r="L84" s="247">
        <f t="shared" si="18"/>
        <v>0</v>
      </c>
      <c r="V84" s="4"/>
      <c r="W84" s="151"/>
      <c r="X84" s="151"/>
      <c r="Y84" s="151"/>
      <c r="Z84" s="151"/>
      <c r="AA84" s="151"/>
      <c r="AB84" s="151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22.5" customHeight="1">
      <c r="A85" s="4"/>
      <c r="B85" s="4"/>
      <c r="C85" s="4"/>
      <c r="D85" s="4"/>
      <c r="E85" s="177">
        <v>35</v>
      </c>
      <c r="F85" s="232"/>
      <c r="G85" s="233"/>
      <c r="H85" s="237"/>
      <c r="I85" s="261"/>
      <c r="J85" s="262"/>
      <c r="K85" s="238" t="str">
        <f t="shared" si="17"/>
        <v/>
      </c>
      <c r="L85" s="248">
        <f t="shared" si="18"/>
        <v>0</v>
      </c>
      <c r="V85" s="4"/>
      <c r="W85" s="151"/>
      <c r="X85" s="151"/>
      <c r="Y85" s="151"/>
      <c r="Z85" s="151"/>
      <c r="AA85" s="151"/>
      <c r="AB85" s="151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22.5" customHeight="1">
      <c r="A86" s="4"/>
      <c r="B86" s="4"/>
      <c r="C86" s="4"/>
      <c r="D86" s="4"/>
      <c r="E86" s="4"/>
      <c r="F86" s="223"/>
      <c r="G86" s="224"/>
      <c r="H86" s="239" t="s">
        <v>26</v>
      </c>
      <c r="I86" s="263">
        <f>SUM(I51:J85)</f>
        <v>0</v>
      </c>
      <c r="J86" s="264"/>
      <c r="K86" s="240"/>
      <c r="L86" s="249">
        <f>SUM(L51:L85)</f>
        <v>0</v>
      </c>
      <c r="V86" s="4"/>
      <c r="W86" s="151"/>
      <c r="X86" s="151"/>
      <c r="Y86" s="151"/>
      <c r="Z86" s="151"/>
      <c r="AA86" s="151"/>
      <c r="AB86" s="151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51"/>
      <c r="X87" s="151"/>
      <c r="Y87" s="151"/>
      <c r="Z87" s="151"/>
      <c r="AA87" s="151"/>
      <c r="AB87" s="151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1"/>
      <c r="X88" s="151"/>
      <c r="Y88" s="151"/>
      <c r="Z88" s="151"/>
      <c r="AA88" s="151"/>
      <c r="AB88" s="151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51"/>
      <c r="X89" s="151"/>
      <c r="Y89" s="151"/>
      <c r="Z89" s="151"/>
      <c r="AA89" s="151"/>
      <c r="AB89" s="151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51"/>
      <c r="X90" s="151"/>
      <c r="Y90" s="151"/>
      <c r="Z90" s="151"/>
      <c r="AA90" s="151"/>
      <c r="AB90" s="151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51"/>
      <c r="X91" s="151"/>
      <c r="Y91" s="151"/>
      <c r="Z91" s="151"/>
      <c r="AA91" s="151"/>
      <c r="AB91" s="151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51"/>
      <c r="X92" s="151"/>
      <c r="Y92" s="151"/>
      <c r="Z92" s="151"/>
      <c r="AA92" s="151"/>
      <c r="AB92" s="151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51"/>
      <c r="X93" s="151"/>
      <c r="Y93" s="151"/>
      <c r="Z93" s="151"/>
      <c r="AA93" s="151"/>
      <c r="AB93" s="151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51"/>
      <c r="X94" s="151"/>
      <c r="Y94" s="151"/>
      <c r="Z94" s="151"/>
      <c r="AA94" s="151"/>
      <c r="AB94" s="151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51"/>
      <c r="X95" s="151"/>
      <c r="Y95" s="151"/>
      <c r="Z95" s="151"/>
      <c r="AA95" s="151"/>
      <c r="AB95" s="151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51"/>
      <c r="X96" s="151"/>
      <c r="Y96" s="151"/>
      <c r="Z96" s="151"/>
      <c r="AA96" s="151"/>
      <c r="AB96" s="15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51"/>
      <c r="X97" s="151"/>
      <c r="Y97" s="151"/>
      <c r="Z97" s="151"/>
      <c r="AA97" s="151"/>
      <c r="AB97" s="15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51"/>
      <c r="X98" s="151"/>
      <c r="Y98" s="151"/>
      <c r="Z98" s="151"/>
      <c r="AA98" s="151"/>
      <c r="AB98" s="15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51"/>
      <c r="X99" s="151"/>
      <c r="Y99" s="151"/>
      <c r="Z99" s="151"/>
      <c r="AA99" s="151"/>
      <c r="AB99" s="151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1"/>
      <c r="X100" s="151"/>
      <c r="Y100" s="151"/>
      <c r="Z100" s="151"/>
      <c r="AA100" s="151"/>
      <c r="AB100" s="151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1"/>
      <c r="X101" s="151"/>
      <c r="Y101" s="151"/>
      <c r="Z101" s="151"/>
      <c r="AA101" s="151"/>
      <c r="AB101" s="151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1"/>
      <c r="X102" s="151"/>
      <c r="Y102" s="151"/>
      <c r="Z102" s="151"/>
      <c r="AA102" s="151"/>
      <c r="AB102" s="151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51"/>
      <c r="X103" s="151"/>
      <c r="Y103" s="151"/>
      <c r="Z103" s="151"/>
      <c r="AA103" s="151"/>
      <c r="AB103" s="151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51"/>
      <c r="X104" s="151"/>
      <c r="Y104" s="151"/>
      <c r="Z104" s="151"/>
      <c r="AA104" s="151"/>
      <c r="AB104" s="151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51"/>
      <c r="X105" s="151"/>
      <c r="Y105" s="151"/>
      <c r="Z105" s="151"/>
      <c r="AA105" s="151"/>
      <c r="AB105" s="151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51"/>
      <c r="X106" s="151"/>
      <c r="Y106" s="151"/>
      <c r="Z106" s="151"/>
      <c r="AA106" s="151"/>
      <c r="AB106" s="151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51"/>
      <c r="X107" s="151"/>
      <c r="Y107" s="151"/>
      <c r="Z107" s="151"/>
      <c r="AA107" s="151"/>
      <c r="AB107" s="151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51"/>
      <c r="X108" s="151"/>
      <c r="Y108" s="151"/>
      <c r="Z108" s="151"/>
      <c r="AA108" s="151"/>
      <c r="AB108" s="151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1"/>
      <c r="X109" s="151"/>
      <c r="Y109" s="151"/>
      <c r="Z109" s="151"/>
      <c r="AA109" s="151"/>
      <c r="AB109" s="151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51"/>
      <c r="X110" s="151"/>
      <c r="Y110" s="151"/>
      <c r="Z110" s="151"/>
      <c r="AA110" s="151"/>
      <c r="AB110" s="151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1"/>
      <c r="X111" s="151"/>
      <c r="Y111" s="151"/>
      <c r="Z111" s="151"/>
      <c r="AA111" s="151"/>
      <c r="AB111" s="151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51"/>
      <c r="X112" s="151"/>
      <c r="Y112" s="151"/>
      <c r="Z112" s="151"/>
      <c r="AA112" s="151"/>
      <c r="AB112" s="151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51"/>
      <c r="X113" s="151"/>
      <c r="Y113" s="151"/>
      <c r="Z113" s="151"/>
      <c r="AA113" s="151"/>
      <c r="AB113" s="151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51"/>
      <c r="X114" s="151"/>
      <c r="Y114" s="151"/>
      <c r="Z114" s="151"/>
      <c r="AA114" s="151"/>
      <c r="AB114" s="151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51"/>
      <c r="X115" s="151"/>
      <c r="Y115" s="151"/>
      <c r="Z115" s="151"/>
      <c r="AA115" s="151"/>
      <c r="AB115" s="151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51"/>
      <c r="X116" s="151"/>
      <c r="Y116" s="151"/>
      <c r="Z116" s="151"/>
      <c r="AA116" s="151"/>
      <c r="AB116" s="151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</sheetData>
  <mergeCells count="109">
    <mergeCell ref="B7:B8"/>
    <mergeCell ref="C7:C8"/>
    <mergeCell ref="B2:C2"/>
    <mergeCell ref="B9:B10"/>
    <mergeCell ref="C9:C10"/>
    <mergeCell ref="B17:B18"/>
    <mergeCell ref="C17:C18"/>
    <mergeCell ref="B19:B20"/>
    <mergeCell ref="B11:B12"/>
    <mergeCell ref="C11:C12"/>
    <mergeCell ref="B13:B14"/>
    <mergeCell ref="C13:C14"/>
    <mergeCell ref="B15:B16"/>
    <mergeCell ref="C15:C16"/>
    <mergeCell ref="C19:C20"/>
    <mergeCell ref="AQ4:AT4"/>
    <mergeCell ref="B5:B6"/>
    <mergeCell ref="C5:C6"/>
    <mergeCell ref="AE5:AF5"/>
    <mergeCell ref="AH5:AI5"/>
    <mergeCell ref="AD2:AI2"/>
    <mergeCell ref="E4:K4"/>
    <mergeCell ref="N4:T4"/>
    <mergeCell ref="AE4:AF4"/>
    <mergeCell ref="AH4:AI4"/>
    <mergeCell ref="G2:H2"/>
    <mergeCell ref="K2:T2"/>
    <mergeCell ref="E35:J35"/>
    <mergeCell ref="R35:S35"/>
    <mergeCell ref="AR35:AS35"/>
    <mergeCell ref="R36:S36"/>
    <mergeCell ref="AC36:AD36"/>
    <mergeCell ref="AR36:AS36"/>
    <mergeCell ref="I36:J36"/>
    <mergeCell ref="B25:C25"/>
    <mergeCell ref="B26:B27"/>
    <mergeCell ref="C26:C27"/>
    <mergeCell ref="AR29:AS29"/>
    <mergeCell ref="N30:R30"/>
    <mergeCell ref="S30:T30"/>
    <mergeCell ref="AR30:AS30"/>
    <mergeCell ref="E34:I34"/>
    <mergeCell ref="J34:K34"/>
    <mergeCell ref="R34:S34"/>
    <mergeCell ref="AR34:AS34"/>
    <mergeCell ref="AR31:AS31"/>
    <mergeCell ref="N32:T32"/>
    <mergeCell ref="AR32:AS32"/>
    <mergeCell ref="R33:S33"/>
    <mergeCell ref="AR33:AS33"/>
    <mergeCell ref="I37:J37"/>
    <mergeCell ref="R37:S37"/>
    <mergeCell ref="I38:J38"/>
    <mergeCell ref="R38:S38"/>
    <mergeCell ref="B39:B40"/>
    <mergeCell ref="C39:C40"/>
    <mergeCell ref="I39:J39"/>
    <mergeCell ref="R39:S39"/>
    <mergeCell ref="N40:T40"/>
    <mergeCell ref="AC63:AD63"/>
    <mergeCell ref="AC76:AD76"/>
    <mergeCell ref="AS39:AT39"/>
    <mergeCell ref="I40:J40"/>
    <mergeCell ref="AS40:AT46"/>
    <mergeCell ref="I41:J41"/>
    <mergeCell ref="I42:J42"/>
    <mergeCell ref="I43:J43"/>
    <mergeCell ref="I44:J44"/>
    <mergeCell ref="I45:J45"/>
    <mergeCell ref="I46:J46"/>
    <mergeCell ref="N41:T46"/>
    <mergeCell ref="F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85:J85"/>
    <mergeCell ref="I86:J86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</mergeCells>
  <phoneticPr fontId="2" type="noConversion"/>
  <conditionalFormatting sqref="AD8:AD35 AD39:AD62 AD66:AD75">
    <cfRule type="duplicateValues" dxfId="12" priority="10"/>
  </conditionalFormatting>
  <conditionalFormatting sqref="AE77:AF77">
    <cfRule type="cellIs" dxfId="11" priority="7" operator="lessThan">
      <formula>0</formula>
    </cfRule>
  </conditionalFormatting>
  <conditionalFormatting sqref="AG8:AG35 AG39:AG62 AG66:AG75">
    <cfRule type="cellIs" dxfId="10" priority="8" operator="lessThan">
      <formula>0</formula>
    </cfRule>
  </conditionalFormatting>
  <conditionalFormatting sqref="AH8:AH35">
    <cfRule type="cellIs" dxfId="9" priority="17" operator="equal">
      <formula>0</formula>
    </cfRule>
    <cfRule type="cellIs" dxfId="8" priority="18" operator="greaterThan">
      <formula>0.35</formula>
    </cfRule>
    <cfRule type="cellIs" dxfId="7" priority="19" operator="lessThan">
      <formula>0.25</formula>
    </cfRule>
  </conditionalFormatting>
  <conditionalFormatting sqref="AH39:AH62">
    <cfRule type="cellIs" dxfId="6" priority="14" operator="equal">
      <formula>0</formula>
    </cfRule>
    <cfRule type="cellIs" dxfId="5" priority="15" operator="greaterThan">
      <formula>0.35</formula>
    </cfRule>
    <cfRule type="cellIs" dxfId="4" priority="16" operator="lessThan">
      <formula>0.25</formula>
    </cfRule>
  </conditionalFormatting>
  <conditionalFormatting sqref="AH66:AH75">
    <cfRule type="cellIs" dxfId="3" priority="11" operator="equal">
      <formula>0</formula>
    </cfRule>
    <cfRule type="cellIs" dxfId="2" priority="12" operator="greaterThan">
      <formula>0.35</formula>
    </cfRule>
    <cfRule type="cellIs" dxfId="1" priority="13" operator="lessThan">
      <formula>0.25</formula>
    </cfRule>
  </conditionalFormatting>
  <conditionalFormatting sqref="AH4:AI5">
    <cfRule type="cellIs" dxfId="0" priority="9" operator="lessThan">
      <formula>0</formula>
    </cfRule>
  </conditionalFormatting>
  <pageMargins left="0.7" right="0.7" top="0.75" bottom="0.75" header="0.3" footer="0.3"/>
  <pageSetup paperSize="9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7CBF82EF-FE8E-4044-ADFF-B9B6D2DFD108}">
          <x14:formula1>
            <xm:f>근무표!$AK$5:$AK$20</xm:f>
          </x14:formula1>
          <xm:sqref>B41:C46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병욱 고</cp:lastModifiedBy>
  <cp:revision/>
  <dcterms:created xsi:type="dcterms:W3CDTF">2015-06-05T18:19:34Z</dcterms:created>
  <dcterms:modified xsi:type="dcterms:W3CDTF">2026-05-27T00:28:15Z</dcterms:modified>
  <cp:category/>
  <cp:contentStatus/>
</cp:coreProperties>
</file>