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BOM" sheetId="1" r:id="rId1"/>
  </sheets>
  <calcPr calcId="125725"/>
</workbook>
</file>

<file path=xl/calcChain.xml><?xml version="1.0" encoding="utf-8"?>
<calcChain xmlns="http://schemas.openxmlformats.org/spreadsheetml/2006/main">
  <c r="H42" i="1"/>
  <c r="J42"/>
  <c r="I42"/>
  <c r="F42"/>
  <c r="F8"/>
  <c r="H46"/>
  <c r="J46" s="1"/>
  <c r="I46"/>
  <c r="F46"/>
  <c r="H4"/>
  <c r="F4"/>
  <c r="I4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J35" s="1"/>
  <c r="H36"/>
  <c r="H37"/>
  <c r="H40"/>
  <c r="H41"/>
  <c r="H38"/>
  <c r="H39"/>
  <c r="H43"/>
  <c r="H44"/>
  <c r="H45"/>
  <c r="H47"/>
  <c r="H3"/>
  <c r="F20"/>
  <c r="I20" s="1"/>
  <c r="N31"/>
  <c r="P31" s="1"/>
  <c r="Q31" s="1"/>
  <c r="N32"/>
  <c r="P32" s="1"/>
  <c r="Q32" s="1"/>
  <c r="N33"/>
  <c r="P33" s="1"/>
  <c r="Q33" s="1"/>
  <c r="N34"/>
  <c r="P34" s="1"/>
  <c r="Q34" s="1"/>
  <c r="N35"/>
  <c r="P35" s="1"/>
  <c r="Q35" s="1"/>
  <c r="N36"/>
  <c r="P36" s="1"/>
  <c r="Q36" s="1"/>
  <c r="N37"/>
  <c r="P37" s="1"/>
  <c r="Q37" s="1"/>
  <c r="N38"/>
  <c r="P38" s="1"/>
  <c r="Q38" s="1"/>
  <c r="N39"/>
  <c r="P39" s="1"/>
  <c r="Q39" s="1"/>
  <c r="N40"/>
  <c r="P40" s="1"/>
  <c r="Q40" s="1"/>
  <c r="N41"/>
  <c r="P41" s="1"/>
  <c r="Q41" s="1"/>
  <c r="N42"/>
  <c r="P42" s="1"/>
  <c r="Q42" s="1"/>
  <c r="N30"/>
  <c r="P30" s="1"/>
  <c r="F39"/>
  <c r="F38"/>
  <c r="F45"/>
  <c r="J45" s="1"/>
  <c r="F40"/>
  <c r="I40" s="1"/>
  <c r="F41"/>
  <c r="F47"/>
  <c r="F43"/>
  <c r="I43" s="1"/>
  <c r="F44"/>
  <c r="F3"/>
  <c r="I3" s="1"/>
  <c r="F5"/>
  <c r="I5" s="1"/>
  <c r="F6"/>
  <c r="I6" s="1"/>
  <c r="F35"/>
  <c r="I35" s="1"/>
  <c r="F34"/>
  <c r="I34" s="1"/>
  <c r="F36"/>
  <c r="J36" s="1"/>
  <c r="F10"/>
  <c r="I10" s="1"/>
  <c r="F14"/>
  <c r="I14" s="1"/>
  <c r="F29"/>
  <c r="I29" s="1"/>
  <c r="F16"/>
  <c r="I16" s="1"/>
  <c r="F27"/>
  <c r="I27" s="1"/>
  <c r="F19"/>
  <c r="I19" s="1"/>
  <c r="F17"/>
  <c r="I17" s="1"/>
  <c r="F24"/>
  <c r="I24" s="1"/>
  <c r="F26"/>
  <c r="I26" s="1"/>
  <c r="F31"/>
  <c r="I31" s="1"/>
  <c r="I8"/>
  <c r="F15"/>
  <c r="I15" s="1"/>
  <c r="F30"/>
  <c r="I30" s="1"/>
  <c r="F18"/>
  <c r="I18" s="1"/>
  <c r="F21"/>
  <c r="I21" s="1"/>
  <c r="F25"/>
  <c r="I25" s="1"/>
  <c r="F11"/>
  <c r="I11" s="1"/>
  <c r="F28"/>
  <c r="I28" s="1"/>
  <c r="F33"/>
  <c r="I33" s="1"/>
  <c r="F7"/>
  <c r="I7" s="1"/>
  <c r="F37"/>
  <c r="I37" s="1"/>
  <c r="F12"/>
  <c r="I12" s="1"/>
  <c r="F32"/>
  <c r="I32" s="1"/>
  <c r="F22"/>
  <c r="I22" s="1"/>
  <c r="F13"/>
  <c r="I13" s="1"/>
  <c r="F23"/>
  <c r="I23" s="1"/>
  <c r="F9"/>
  <c r="I9" s="1"/>
  <c r="J3" l="1"/>
  <c r="J39"/>
  <c r="J43"/>
  <c r="J40"/>
  <c r="J34"/>
  <c r="J30"/>
  <c r="J26"/>
  <c r="J18"/>
  <c r="J14"/>
  <c r="J10"/>
  <c r="J6"/>
  <c r="J31"/>
  <c r="J23"/>
  <c r="J44"/>
  <c r="J32"/>
  <c r="J20"/>
  <c r="J8"/>
  <c r="J19"/>
  <c r="J22"/>
  <c r="J27"/>
  <c r="J15"/>
  <c r="J11"/>
  <c r="J7"/>
  <c r="J28"/>
  <c r="J24"/>
  <c r="J16"/>
  <c r="J12"/>
  <c r="I44"/>
  <c r="I36"/>
  <c r="J4"/>
  <c r="J37"/>
  <c r="J33"/>
  <c r="J29"/>
  <c r="J25"/>
  <c r="J21"/>
  <c r="J17"/>
  <c r="J13"/>
  <c r="J9"/>
  <c r="J5"/>
  <c r="J47"/>
  <c r="J38"/>
  <c r="J41"/>
  <c r="I41"/>
  <c r="I45"/>
  <c r="I38"/>
  <c r="I47"/>
  <c r="I39"/>
  <c r="M22"/>
  <c r="Q30"/>
  <c r="N22" s="1"/>
  <c r="N23" l="1"/>
  <c r="N24" s="1"/>
  <c r="M1" s="1"/>
  <c r="M23"/>
  <c r="M24" s="1"/>
</calcChain>
</file>

<file path=xl/sharedStrings.xml><?xml version="1.0" encoding="utf-8"?>
<sst xmlns="http://schemas.openxmlformats.org/spreadsheetml/2006/main" count="109" uniqueCount="105">
  <si>
    <t>Item name</t>
  </si>
  <si>
    <t>train pcs.</t>
  </si>
  <si>
    <t>master pcs.</t>
  </si>
  <si>
    <t>station pcs.</t>
  </si>
  <si>
    <t>misc pcs.</t>
  </si>
  <si>
    <t>kits pcs.</t>
  </si>
  <si>
    <t>item price HUF</t>
  </si>
  <si>
    <t>item price USD</t>
  </si>
  <si>
    <t>kit price HUF</t>
  </si>
  <si>
    <t>kit price USD</t>
  </si>
  <si>
    <t>Broke Hackers' Model Railway: bill of materials</t>
  </si>
  <si>
    <t>Parameters</t>
  </si>
  <si>
    <t xml:space="preserve"> </t>
  </si>
  <si>
    <t>1 USD =</t>
  </si>
  <si>
    <t>Trains in kit:</t>
  </si>
  <si>
    <t>Stations in kit:</t>
  </si>
  <si>
    <t>Masters in kit:</t>
  </si>
  <si>
    <t>Total price:</t>
  </si>
  <si>
    <t>CD4050</t>
  </si>
  <si>
    <t>ATmega328P</t>
  </si>
  <si>
    <t>28pin IC socket</t>
  </si>
  <si>
    <t>16pin IC socket</t>
  </si>
  <si>
    <t>26pin Raspi connector</t>
  </si>
  <si>
    <t>NDP6020P mosfet</t>
  </si>
  <si>
    <t>2N3904 bjt</t>
  </si>
  <si>
    <t>4V7 zener diode</t>
  </si>
  <si>
    <t>10K resistor</t>
  </si>
  <si>
    <t>100n capacitor</t>
  </si>
  <si>
    <t>33p capacitor</t>
  </si>
  <si>
    <t>1K resistor</t>
  </si>
  <si>
    <t>4K7 resistor</t>
  </si>
  <si>
    <t>Kit contents:</t>
  </si>
  <si>
    <t>Master station</t>
  </si>
  <si>
    <t>Slave station</t>
  </si>
  <si>
    <t>Train</t>
  </si>
  <si>
    <t>Power Supply</t>
  </si>
  <si>
    <t>Raspberry Pi</t>
  </si>
  <si>
    <t>MC34063</t>
  </si>
  <si>
    <t>220uH inductor</t>
  </si>
  <si>
    <t>1n capacitor</t>
  </si>
  <si>
    <t>Onewire contacts</t>
  </si>
  <si>
    <t>coming soon</t>
  </si>
  <si>
    <t>Traffic lights</t>
  </si>
  <si>
    <t>coming soon (2)</t>
  </si>
  <si>
    <t>3K3 resistor</t>
  </si>
  <si>
    <t>10M resistor</t>
  </si>
  <si>
    <t>14pin IC socket</t>
  </si>
  <si>
    <t>ATtiny84A</t>
  </si>
  <si>
    <t>DC motor</t>
  </si>
  <si>
    <t>NX2301P mosfet</t>
  </si>
  <si>
    <t>PMV185XN mosfet</t>
  </si>
  <si>
    <t>100R resistor</t>
  </si>
  <si>
    <t>3D filament price per metres:</t>
  </si>
  <si>
    <t>3D part filename</t>
  </si>
  <si>
    <t>price (appr.)</t>
  </si>
  <si>
    <t>rail.stl</t>
  </si>
  <si>
    <t>train.stl</t>
  </si>
  <si>
    <t>curved_rail.stl</t>
  </si>
  <si>
    <t>switch_right1.stl</t>
  </si>
  <si>
    <t>switch_right2.stl</t>
  </si>
  <si>
    <t>rail_end.stl</t>
  </si>
  <si>
    <t>solenoid_coil.stl</t>
  </si>
  <si>
    <t>solenoid_end.stl</t>
  </si>
  <si>
    <t>switch_lamp.stl</t>
  </si>
  <si>
    <t>switch_part_right.stl</t>
  </si>
  <si>
    <t>wheel.stl</t>
  </si>
  <si>
    <t>pcs.</t>
  </si>
  <si>
    <r>
      <t>Notes:</t>
    </r>
    <r>
      <rPr>
        <sz val="11"/>
        <color rgb="FF000000"/>
        <rFont val="Calibri"/>
        <family val="2"/>
        <charset val="238"/>
        <scheme val="minor"/>
      </rPr>
      <t xml:space="preserve"> </t>
    </r>
  </si>
  <si>
    <t xml:space="preserve">(1) The parts of the switch are listed as misc. </t>
  </si>
  <si>
    <t xml:space="preserve">(2) These parts will be added later, and not yet included on the list.  </t>
  </si>
  <si>
    <t>Laptop charger</t>
  </si>
  <si>
    <t>M4 threaded rod (3)</t>
  </si>
  <si>
    <t>(3) These parts are sold in metres and should be more than enough for one kit.</t>
  </si>
  <si>
    <t>Alarm cable (metres)</t>
  </si>
  <si>
    <t>Copper foil tape (5mm*30m)</t>
  </si>
  <si>
    <t>PCB (made at home)</t>
  </si>
  <si>
    <t>App. Spec. Soldering iron (#6860)</t>
  </si>
  <si>
    <t>16MHz crystal</t>
  </si>
  <si>
    <t>Chipboard screw</t>
  </si>
  <si>
    <t>M7 nut</t>
  </si>
  <si>
    <t>(3) Similar parts are ok, but the models may need to be modified.</t>
  </si>
  <si>
    <t>filament used (4)</t>
  </si>
  <si>
    <t>(4) Approximate values using 0.4mm nozzle</t>
  </si>
  <si>
    <t>washer.stl (5)</t>
  </si>
  <si>
    <t>gear.stl (5)</t>
  </si>
  <si>
    <t>(5) Should be printed with 0.2mm nozzle.</t>
  </si>
  <si>
    <t>3D parts price:</t>
  </si>
  <si>
    <t>Other parts price:</t>
  </si>
  <si>
    <t>Total:</t>
  </si>
  <si>
    <t>4N60P mosfet</t>
  </si>
  <si>
    <t>1u 25V capacitor</t>
  </si>
  <si>
    <t>470uF 25V capacitor</t>
  </si>
  <si>
    <t>SS14L rectifier diode</t>
  </si>
  <si>
    <t>2.5mm steel rod (3)</t>
  </si>
  <si>
    <t>The prices listed are guidelines only.</t>
  </si>
  <si>
    <t>2GB Micro SD card</t>
  </si>
  <si>
    <t>3300u capacitor</t>
  </si>
  <si>
    <t>Yellow LED 5mm</t>
  </si>
  <si>
    <t>Bright LED (white) 5mm</t>
  </si>
  <si>
    <t>All of the prices are estimated according to these websites:</t>
  </si>
  <si>
    <t>http://ebay.com</t>
  </si>
  <si>
    <t>http://farnell.com</t>
  </si>
  <si>
    <t>ECW0.25 Copper wire (metres)</t>
  </si>
  <si>
    <t>http://hackaday.io/project/2250</t>
  </si>
  <si>
    <t>Shrink tubes (2mm, 3mm, 14mm)</t>
  </si>
</sst>
</file>

<file path=xl/styles.xml><?xml version="1.0" encoding="utf-8"?>
<styleSheet xmlns="http://schemas.openxmlformats.org/spreadsheetml/2006/main">
  <numFmts count="4">
    <numFmt numFmtId="44" formatCode="_-* #,##0.00\ &quot;Ft&quot;_-;\-* #,##0.00\ &quot;Ft&quot;_-;_-* &quot;-&quot;??\ &quot;Ft&quot;_-;_-@_-"/>
    <numFmt numFmtId="164" formatCode="#,##0.00\ [$HUF]"/>
    <numFmt numFmtId="165" formatCode="0.00&quot; m&quot;"/>
    <numFmt numFmtId="166" formatCode="#,##0.00\ [$USD]"/>
  </numFmts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i/>
      <sz val="20"/>
      <color theme="1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/>
    <xf numFmtId="0" fontId="5" fillId="0" borderId="2" xfId="0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9" fillId="0" borderId="0" xfId="2" applyAlignment="1" applyProtection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2" applyFont="1" applyAlignment="1" applyProtection="1">
      <alignment horizontal="left"/>
    </xf>
    <xf numFmtId="164" fontId="0" fillId="0" borderId="0" xfId="0" applyNumberFormat="1" applyFont="1"/>
    <xf numFmtId="166" fontId="0" fillId="0" borderId="0" xfId="0" applyNumberFormat="1" applyFont="1"/>
    <xf numFmtId="0" fontId="0" fillId="0" borderId="4" xfId="0" applyBorder="1"/>
    <xf numFmtId="164" fontId="0" fillId="0" borderId="4" xfId="0" applyNumberFormat="1" applyBorder="1"/>
    <xf numFmtId="166" fontId="0" fillId="0" borderId="4" xfId="0" applyNumberFormat="1" applyBorder="1"/>
  </cellXfs>
  <cellStyles count="3">
    <cellStyle name="Hivatkozás" xfId="2" builtinId="8"/>
    <cellStyle name="Normál" xfId="0" builtinId="0"/>
    <cellStyle name="Pénznem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ckaday.io/project/2250" TargetMode="External"/><Relationship Id="rId2" Type="http://schemas.openxmlformats.org/officeDocument/2006/relationships/hyperlink" Target="http://farnell.com/" TargetMode="External"/><Relationship Id="rId1" Type="http://schemas.openxmlformats.org/officeDocument/2006/relationships/hyperlink" Target="http://ebay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topLeftCell="A25" workbookViewId="0">
      <selection activeCell="E42" sqref="E42"/>
    </sheetView>
  </sheetViews>
  <sheetFormatPr defaultRowHeight="15"/>
  <cols>
    <col min="1" max="1" width="30.7109375" bestFit="1" customWidth="1"/>
    <col min="2" max="2" width="6.140625" customWidth="1"/>
    <col min="3" max="3" width="7.140625" customWidth="1"/>
    <col min="4" max="4" width="6.85546875" customWidth="1"/>
    <col min="5" max="5" width="7" customWidth="1"/>
    <col min="6" max="6" width="7.140625" customWidth="1"/>
    <col min="7" max="7" width="13.140625" bestFit="1" customWidth="1"/>
    <col min="8" max="8" width="9.5703125" bestFit="1" customWidth="1"/>
    <col min="9" max="9" width="13.140625" bestFit="1" customWidth="1"/>
    <col min="10" max="10" width="9.5703125" bestFit="1" customWidth="1"/>
    <col min="11" max="11" width="11.28515625" customWidth="1"/>
    <col min="12" max="12" width="31.5703125" customWidth="1"/>
    <col min="13" max="13" width="22.140625" customWidth="1"/>
    <col min="14" max="14" width="12.28515625" bestFit="1" customWidth="1"/>
    <col min="15" max="15" width="7.28515625" customWidth="1"/>
    <col min="16" max="16" width="14.42578125" customWidth="1"/>
    <col min="17" max="17" width="14.5703125" customWidth="1"/>
    <col min="19" max="19" width="32.85546875" customWidth="1"/>
  </cols>
  <sheetData>
    <row r="1" spans="1:19" ht="81" customHeight="1" thickBot="1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"/>
      <c r="L1" s="13" t="s">
        <v>17</v>
      </c>
      <c r="M1" s="14">
        <f>N24</f>
        <v>92.493827160493851</v>
      </c>
      <c r="N1" s="15"/>
    </row>
    <row r="2" spans="1:19" ht="75.75" thickBot="1">
      <c r="A2" s="6" t="s">
        <v>0</v>
      </c>
      <c r="B2" s="7" t="s">
        <v>2</v>
      </c>
      <c r="C2" s="7" t="s">
        <v>3</v>
      </c>
      <c r="D2" s="7" t="s">
        <v>1</v>
      </c>
      <c r="E2" s="7" t="s">
        <v>4</v>
      </c>
      <c r="F2" s="8" t="s">
        <v>5</v>
      </c>
      <c r="G2" s="7" t="s">
        <v>6</v>
      </c>
      <c r="H2" s="8" t="s">
        <v>7</v>
      </c>
      <c r="I2" s="8" t="s">
        <v>8</v>
      </c>
      <c r="J2" s="8" t="s">
        <v>9</v>
      </c>
      <c r="L2" s="20" t="s">
        <v>11</v>
      </c>
      <c r="M2" s="20"/>
    </row>
    <row r="3" spans="1:19">
      <c r="A3" t="s">
        <v>36</v>
      </c>
      <c r="B3">
        <v>1</v>
      </c>
      <c r="C3">
        <v>0</v>
      </c>
      <c r="D3">
        <v>0</v>
      </c>
      <c r="E3">
        <v>0</v>
      </c>
      <c r="F3">
        <f t="shared" ref="F3" si="0">B3*$M$6+C3*$M$7+D3*$M$8+E3</f>
        <v>1</v>
      </c>
      <c r="G3" s="2">
        <v>12000</v>
      </c>
      <c r="H3" s="12">
        <f>G3/$M$3</f>
        <v>42.328042328042329</v>
      </c>
      <c r="I3" s="2">
        <f>F3*G3</f>
        <v>12000</v>
      </c>
      <c r="J3" s="12">
        <f>F3*H3</f>
        <v>42.328042328042329</v>
      </c>
      <c r="K3" t="s">
        <v>12</v>
      </c>
      <c r="L3" t="s">
        <v>13</v>
      </c>
      <c r="M3" s="2">
        <v>283.5</v>
      </c>
      <c r="O3" s="21" t="s">
        <v>67</v>
      </c>
      <c r="P3" s="21"/>
      <c r="Q3" s="21"/>
      <c r="R3" s="21"/>
      <c r="S3" s="21"/>
    </row>
    <row r="4" spans="1:19">
      <c r="A4" t="s">
        <v>95</v>
      </c>
      <c r="B4">
        <v>1</v>
      </c>
      <c r="C4">
        <v>0</v>
      </c>
      <c r="D4">
        <v>0</v>
      </c>
      <c r="E4">
        <v>0</v>
      </c>
      <c r="F4">
        <f>B4*$M$6+C4*$M$7+D4*$M$8+E4</f>
        <v>1</v>
      </c>
      <c r="G4" s="2">
        <v>1000</v>
      </c>
      <c r="H4" s="12">
        <f>G4/$M$3</f>
        <v>3.5273368606701938</v>
      </c>
      <c r="I4" s="2">
        <f>F4*G4</f>
        <v>1000</v>
      </c>
      <c r="J4" s="12">
        <f>F4*H4</f>
        <v>3.5273368606701938</v>
      </c>
      <c r="L4" t="s">
        <v>52</v>
      </c>
      <c r="M4" s="2">
        <v>25</v>
      </c>
      <c r="O4" s="22" t="s">
        <v>68</v>
      </c>
      <c r="P4" s="22"/>
      <c r="Q4" s="22"/>
      <c r="R4" s="22"/>
      <c r="S4" s="22"/>
    </row>
    <row r="5" spans="1:19">
      <c r="A5" t="s">
        <v>70</v>
      </c>
      <c r="B5">
        <v>1</v>
      </c>
      <c r="C5">
        <v>0</v>
      </c>
      <c r="D5">
        <v>0</v>
      </c>
      <c r="E5">
        <v>0</v>
      </c>
      <c r="F5">
        <f>B5*$M$6+C5*$M$7+D5*$M$8+E5</f>
        <v>1</v>
      </c>
      <c r="G5" s="2">
        <v>1800</v>
      </c>
      <c r="H5" s="12">
        <f t="shared" ref="H5:H38" si="1">G5/$M$3</f>
        <v>6.3492063492063489</v>
      </c>
      <c r="I5" s="2">
        <f t="shared" ref="I5:I38" si="2">F5*G5</f>
        <v>1800</v>
      </c>
      <c r="J5" s="12">
        <f t="shared" ref="J5:J38" si="3">F5*H5</f>
        <v>6.3492063492063489</v>
      </c>
      <c r="O5" s="22" t="s">
        <v>69</v>
      </c>
      <c r="P5" s="22"/>
      <c r="Q5" s="22"/>
      <c r="R5" s="22"/>
      <c r="S5" s="22"/>
    </row>
    <row r="6" spans="1:19">
      <c r="A6" t="s">
        <v>19</v>
      </c>
      <c r="B6">
        <v>1</v>
      </c>
      <c r="C6">
        <v>1</v>
      </c>
      <c r="D6">
        <v>0</v>
      </c>
      <c r="E6">
        <v>0</v>
      </c>
      <c r="F6">
        <f>B6*$M$6+C6*$M$7+D6*$M$8+E6</f>
        <v>2</v>
      </c>
      <c r="G6" s="2">
        <v>460</v>
      </c>
      <c r="H6" s="12">
        <f t="shared" si="1"/>
        <v>1.6225749559082892</v>
      </c>
      <c r="I6" s="2">
        <f t="shared" si="2"/>
        <v>920</v>
      </c>
      <c r="J6" s="12">
        <f t="shared" si="3"/>
        <v>3.2451499118165783</v>
      </c>
      <c r="L6" t="s">
        <v>16</v>
      </c>
      <c r="M6">
        <v>1</v>
      </c>
      <c r="O6" s="16" t="s">
        <v>72</v>
      </c>
      <c r="P6" s="16"/>
      <c r="Q6" s="16"/>
      <c r="R6" s="16"/>
      <c r="S6" s="16"/>
    </row>
    <row r="7" spans="1:19">
      <c r="A7" t="s">
        <v>47</v>
      </c>
      <c r="B7">
        <v>0</v>
      </c>
      <c r="C7">
        <v>0</v>
      </c>
      <c r="D7">
        <v>1</v>
      </c>
      <c r="E7">
        <v>0</v>
      </c>
      <c r="F7">
        <f>B7*$M$6+C7*$M$7+D7*$M$8+E7</f>
        <v>2</v>
      </c>
      <c r="G7" s="2">
        <v>410</v>
      </c>
      <c r="H7" s="12">
        <f t="shared" si="1"/>
        <v>1.4462081128747795</v>
      </c>
      <c r="I7" s="2">
        <f t="shared" si="2"/>
        <v>820</v>
      </c>
      <c r="J7" s="12">
        <f t="shared" si="3"/>
        <v>2.8924162257495589</v>
      </c>
      <c r="L7" t="s">
        <v>15</v>
      </c>
      <c r="M7">
        <v>1</v>
      </c>
      <c r="O7" s="16" t="s">
        <v>80</v>
      </c>
      <c r="P7" s="16"/>
      <c r="Q7" s="16"/>
      <c r="R7" s="16"/>
      <c r="S7" s="16"/>
    </row>
    <row r="8" spans="1:19">
      <c r="A8" t="s">
        <v>37</v>
      </c>
      <c r="B8">
        <v>1</v>
      </c>
      <c r="C8">
        <v>1</v>
      </c>
      <c r="D8">
        <v>1</v>
      </c>
      <c r="E8">
        <v>0</v>
      </c>
      <c r="F8">
        <f>B8*$M$6+C8*$M$7+D8*$M$8+E8</f>
        <v>4</v>
      </c>
      <c r="G8" s="2">
        <v>30</v>
      </c>
      <c r="H8" s="12">
        <f t="shared" si="1"/>
        <v>0.10582010582010581</v>
      </c>
      <c r="I8" s="2">
        <f t="shared" si="2"/>
        <v>120</v>
      </c>
      <c r="J8" s="12">
        <f t="shared" si="3"/>
        <v>0.42328042328042326</v>
      </c>
      <c r="L8" t="s">
        <v>14</v>
      </c>
      <c r="M8">
        <v>2</v>
      </c>
      <c r="O8" s="16" t="s">
        <v>82</v>
      </c>
      <c r="P8" s="16"/>
      <c r="Q8" s="16"/>
      <c r="R8" s="16"/>
      <c r="S8" s="16"/>
    </row>
    <row r="9" spans="1:19">
      <c r="A9" t="s">
        <v>18</v>
      </c>
      <c r="B9">
        <v>1</v>
      </c>
      <c r="C9">
        <v>0</v>
      </c>
      <c r="D9">
        <v>0</v>
      </c>
      <c r="E9">
        <v>0</v>
      </c>
      <c r="F9">
        <f>B9*$M$6+C9*$M$7+D9*$M$8+E9</f>
        <v>1</v>
      </c>
      <c r="G9" s="2">
        <v>140</v>
      </c>
      <c r="H9" s="12">
        <f t="shared" si="1"/>
        <v>0.49382716049382713</v>
      </c>
      <c r="I9" s="2">
        <f t="shared" si="2"/>
        <v>140</v>
      </c>
      <c r="J9" s="12">
        <f t="shared" si="3"/>
        <v>0.49382716049382713</v>
      </c>
      <c r="O9" s="16" t="s">
        <v>85</v>
      </c>
      <c r="P9" s="16"/>
      <c r="Q9" s="16"/>
      <c r="R9" s="16"/>
      <c r="S9" s="16"/>
    </row>
    <row r="10" spans="1:19" ht="15.75" thickBot="1">
      <c r="A10" t="s">
        <v>23</v>
      </c>
      <c r="B10">
        <v>1</v>
      </c>
      <c r="C10">
        <v>0</v>
      </c>
      <c r="D10">
        <v>0</v>
      </c>
      <c r="E10">
        <v>0</v>
      </c>
      <c r="F10">
        <f>B10*$M$6+C10*$M$7+D10*$M$8+E10</f>
        <v>1</v>
      </c>
      <c r="G10" s="2">
        <v>605</v>
      </c>
      <c r="H10" s="12">
        <f t="shared" si="1"/>
        <v>2.1340388007054676</v>
      </c>
      <c r="I10" s="2">
        <f t="shared" si="2"/>
        <v>605</v>
      </c>
      <c r="J10" s="12">
        <f t="shared" si="3"/>
        <v>2.1340388007054676</v>
      </c>
      <c r="L10" s="9" t="s">
        <v>31</v>
      </c>
      <c r="M10" s="11" t="s">
        <v>66</v>
      </c>
      <c r="O10" s="16"/>
      <c r="P10" s="16"/>
      <c r="Q10" s="16"/>
      <c r="R10" s="16"/>
      <c r="S10" s="16"/>
    </row>
    <row r="11" spans="1:19">
      <c r="A11" t="s">
        <v>89</v>
      </c>
      <c r="B11">
        <v>0</v>
      </c>
      <c r="C11">
        <v>0</v>
      </c>
      <c r="D11">
        <v>0</v>
      </c>
      <c r="E11">
        <v>2</v>
      </c>
      <c r="F11">
        <f>B11*$M$6+C11*$M$7+D11*$M$8+E11</f>
        <v>2</v>
      </c>
      <c r="G11" s="2">
        <v>202</v>
      </c>
      <c r="H11" s="12">
        <f t="shared" si="1"/>
        <v>0.71252204585537915</v>
      </c>
      <c r="I11" s="2">
        <f t="shared" si="2"/>
        <v>404</v>
      </c>
      <c r="J11" s="12">
        <f t="shared" si="3"/>
        <v>1.4250440917107583</v>
      </c>
      <c r="L11" t="s">
        <v>32</v>
      </c>
      <c r="M11">
        <v>1</v>
      </c>
      <c r="O11" s="16" t="s">
        <v>94</v>
      </c>
      <c r="P11" s="16"/>
      <c r="Q11" s="16"/>
      <c r="R11" s="16"/>
      <c r="S11" s="16"/>
    </row>
    <row r="12" spans="1:19">
      <c r="A12" t="s">
        <v>49</v>
      </c>
      <c r="B12">
        <v>0</v>
      </c>
      <c r="C12">
        <v>0</v>
      </c>
      <c r="D12">
        <v>2</v>
      </c>
      <c r="E12">
        <v>0</v>
      </c>
      <c r="F12">
        <f>B12*$M$6+C12*$M$7+D12*$M$8+E12</f>
        <v>4</v>
      </c>
      <c r="G12" s="2">
        <v>42</v>
      </c>
      <c r="H12" s="12">
        <f t="shared" si="1"/>
        <v>0.14814814814814814</v>
      </c>
      <c r="I12" s="2">
        <f t="shared" si="2"/>
        <v>168</v>
      </c>
      <c r="J12" s="12">
        <f t="shared" si="3"/>
        <v>0.59259259259259256</v>
      </c>
      <c r="L12" t="s">
        <v>33</v>
      </c>
      <c r="M12">
        <v>1</v>
      </c>
      <c r="O12" s="18"/>
      <c r="P12" s="18"/>
      <c r="Q12" s="18"/>
      <c r="R12" s="18"/>
      <c r="S12" s="18"/>
    </row>
    <row r="13" spans="1:19">
      <c r="A13" t="s">
        <v>50</v>
      </c>
      <c r="B13">
        <v>0</v>
      </c>
      <c r="C13">
        <v>0</v>
      </c>
      <c r="D13">
        <v>2</v>
      </c>
      <c r="E13">
        <v>0</v>
      </c>
      <c r="F13">
        <f>B13*$M$6+C13*$M$7+D13*$M$8+E13</f>
        <v>4</v>
      </c>
      <c r="G13" s="2">
        <v>60</v>
      </c>
      <c r="H13" s="12">
        <f t="shared" si="1"/>
        <v>0.21164021164021163</v>
      </c>
      <c r="I13" s="2">
        <f t="shared" si="2"/>
        <v>240</v>
      </c>
      <c r="J13" s="12">
        <f t="shared" si="3"/>
        <v>0.84656084656084651</v>
      </c>
      <c r="L13" t="s">
        <v>34</v>
      </c>
      <c r="M13">
        <v>2</v>
      </c>
      <c r="O13" s="16" t="s">
        <v>99</v>
      </c>
      <c r="P13" s="16"/>
      <c r="Q13" s="16"/>
      <c r="R13" s="16"/>
      <c r="S13" s="16"/>
    </row>
    <row r="14" spans="1:19">
      <c r="A14" t="s">
        <v>24</v>
      </c>
      <c r="B14">
        <v>1</v>
      </c>
      <c r="C14">
        <v>0</v>
      </c>
      <c r="D14">
        <v>0</v>
      </c>
      <c r="E14">
        <v>0</v>
      </c>
      <c r="F14">
        <f>B14*$M$6+C14*$M$7+D14*$M$8+E14</f>
        <v>1</v>
      </c>
      <c r="G14" s="2">
        <v>25</v>
      </c>
      <c r="H14" s="12">
        <f t="shared" si="1"/>
        <v>8.8183421516754845E-2</v>
      </c>
      <c r="I14" s="2">
        <f t="shared" si="2"/>
        <v>25</v>
      </c>
      <c r="J14" s="12">
        <f t="shared" si="3"/>
        <v>8.8183421516754845E-2</v>
      </c>
      <c r="L14" t="s">
        <v>35</v>
      </c>
      <c r="M14">
        <v>1</v>
      </c>
      <c r="O14" s="17" t="s">
        <v>100</v>
      </c>
      <c r="P14" s="16"/>
      <c r="Q14" s="16"/>
      <c r="R14" s="16"/>
      <c r="S14" s="16"/>
    </row>
    <row r="15" spans="1:19">
      <c r="A15" t="s">
        <v>38</v>
      </c>
      <c r="B15">
        <v>1</v>
      </c>
      <c r="C15">
        <v>1</v>
      </c>
      <c r="D15">
        <v>1</v>
      </c>
      <c r="E15">
        <v>0</v>
      </c>
      <c r="F15">
        <f>B15*$M$6+C15*$M$7+D15*$M$8+E15</f>
        <v>4</v>
      </c>
      <c r="G15" s="2">
        <v>68</v>
      </c>
      <c r="H15" s="12">
        <f t="shared" si="1"/>
        <v>0.23985890652557318</v>
      </c>
      <c r="I15" s="2">
        <f t="shared" si="2"/>
        <v>272</v>
      </c>
      <c r="J15" s="12">
        <f t="shared" si="3"/>
        <v>0.95943562610229272</v>
      </c>
      <c r="L15" t="s">
        <v>36</v>
      </c>
      <c r="M15">
        <v>1</v>
      </c>
      <c r="O15" s="17" t="s">
        <v>101</v>
      </c>
      <c r="P15" s="16"/>
      <c r="Q15" s="16"/>
      <c r="R15" s="16"/>
      <c r="S15" s="16"/>
    </row>
    <row r="16" spans="1:19">
      <c r="A16" t="s">
        <v>77</v>
      </c>
      <c r="B16">
        <v>1</v>
      </c>
      <c r="C16">
        <v>1</v>
      </c>
      <c r="D16">
        <v>1</v>
      </c>
      <c r="E16">
        <v>0</v>
      </c>
      <c r="F16">
        <f>B16*$M$6+C16*$M$7+D16*$M$8+E16</f>
        <v>4</v>
      </c>
      <c r="G16" s="2">
        <v>72</v>
      </c>
      <c r="H16" s="12">
        <f t="shared" si="1"/>
        <v>0.25396825396825395</v>
      </c>
      <c r="I16" s="2">
        <f t="shared" si="2"/>
        <v>288</v>
      </c>
      <c r="J16" s="12">
        <f t="shared" si="3"/>
        <v>1.0158730158730158</v>
      </c>
      <c r="L16" t="s">
        <v>40</v>
      </c>
      <c r="M16" s="3" t="s">
        <v>43</v>
      </c>
      <c r="O16" s="16"/>
      <c r="P16" s="16"/>
      <c r="Q16" s="16"/>
      <c r="R16" s="16"/>
      <c r="S16" s="16"/>
    </row>
    <row r="17" spans="1:19">
      <c r="A17" t="s">
        <v>28</v>
      </c>
      <c r="B17">
        <v>2</v>
      </c>
      <c r="C17">
        <v>2</v>
      </c>
      <c r="D17">
        <v>2</v>
      </c>
      <c r="E17">
        <v>0</v>
      </c>
      <c r="F17">
        <f>B17*$M$6+C17*$M$7+D17*$M$8+E17</f>
        <v>8</v>
      </c>
      <c r="G17" s="2">
        <v>1.5</v>
      </c>
      <c r="H17" s="12">
        <f t="shared" si="1"/>
        <v>5.2910052910052907E-3</v>
      </c>
      <c r="I17" s="2">
        <f t="shared" si="2"/>
        <v>12</v>
      </c>
      <c r="J17" s="12">
        <f t="shared" si="3"/>
        <v>4.2328042328042326E-2</v>
      </c>
      <c r="L17" t="s">
        <v>42</v>
      </c>
      <c r="M17" s="3" t="s">
        <v>41</v>
      </c>
      <c r="O17" s="17" t="s">
        <v>103</v>
      </c>
      <c r="P17" s="23"/>
      <c r="Q17" s="23"/>
      <c r="R17" s="23"/>
      <c r="S17" s="23"/>
    </row>
    <row r="18" spans="1:19">
      <c r="A18" t="s">
        <v>39</v>
      </c>
      <c r="B18">
        <v>1</v>
      </c>
      <c r="C18">
        <v>1</v>
      </c>
      <c r="D18">
        <v>1</v>
      </c>
      <c r="E18">
        <v>0</v>
      </c>
      <c r="F18">
        <f>B18*$M$6+C18*$M$7+D18*$M$8+E18</f>
        <v>4</v>
      </c>
      <c r="G18" s="2">
        <v>2.5</v>
      </c>
      <c r="H18" s="12">
        <f t="shared" si="1"/>
        <v>8.8183421516754845E-3</v>
      </c>
      <c r="I18" s="2">
        <f t="shared" si="2"/>
        <v>10</v>
      </c>
      <c r="J18" s="12">
        <f t="shared" si="3"/>
        <v>3.5273368606701938E-2</v>
      </c>
    </row>
    <row r="19" spans="1:19">
      <c r="A19" t="s">
        <v>27</v>
      </c>
      <c r="B19">
        <v>3</v>
      </c>
      <c r="C19">
        <v>1</v>
      </c>
      <c r="D19">
        <v>2</v>
      </c>
      <c r="E19">
        <v>0</v>
      </c>
      <c r="F19">
        <f>B19*$M$6+C19*$M$7+D19*$M$8+E19</f>
        <v>8</v>
      </c>
      <c r="G19" s="2">
        <v>1</v>
      </c>
      <c r="H19" s="12">
        <f t="shared" si="1"/>
        <v>3.5273368606701938E-3</v>
      </c>
      <c r="I19" s="2">
        <f t="shared" si="2"/>
        <v>8</v>
      </c>
      <c r="J19" s="12">
        <f t="shared" si="3"/>
        <v>2.821869488536155E-2</v>
      </c>
    </row>
    <row r="20" spans="1:19">
      <c r="A20" t="s">
        <v>90</v>
      </c>
      <c r="B20">
        <v>0</v>
      </c>
      <c r="C20">
        <v>0</v>
      </c>
      <c r="D20">
        <v>0</v>
      </c>
      <c r="E20">
        <v>2</v>
      </c>
      <c r="F20">
        <f>B20*$M$6+C20*$M$7+D20*$M$8+E20</f>
        <v>2</v>
      </c>
      <c r="G20" s="2">
        <v>2.5</v>
      </c>
      <c r="H20" s="12">
        <f t="shared" si="1"/>
        <v>8.8183421516754845E-3</v>
      </c>
      <c r="I20" s="2">
        <f t="shared" si="2"/>
        <v>5</v>
      </c>
      <c r="J20" s="12">
        <f t="shared" si="3"/>
        <v>1.7636684303350969E-2</v>
      </c>
    </row>
    <row r="21" spans="1:19">
      <c r="A21" t="s">
        <v>91</v>
      </c>
      <c r="B21">
        <v>1</v>
      </c>
      <c r="C21">
        <v>2</v>
      </c>
      <c r="D21">
        <v>1</v>
      </c>
      <c r="E21">
        <v>1</v>
      </c>
      <c r="F21">
        <f>B21*$M$6+C21*$M$7+D21*$M$8+E21</f>
        <v>6</v>
      </c>
      <c r="G21" s="2">
        <v>73</v>
      </c>
      <c r="H21" s="12">
        <f t="shared" si="1"/>
        <v>0.25749559082892415</v>
      </c>
      <c r="I21" s="2">
        <f t="shared" si="2"/>
        <v>438</v>
      </c>
      <c r="J21" s="12">
        <f t="shared" si="3"/>
        <v>1.5449735449735449</v>
      </c>
    </row>
    <row r="22" spans="1:19">
      <c r="A22" t="s">
        <v>96</v>
      </c>
      <c r="B22">
        <v>0</v>
      </c>
      <c r="C22">
        <v>0</v>
      </c>
      <c r="D22">
        <v>1</v>
      </c>
      <c r="E22">
        <v>0</v>
      </c>
      <c r="F22">
        <f>B22*$M$6+C22*$M$7+D22*$M$8+E22</f>
        <v>2</v>
      </c>
      <c r="G22" s="2">
        <v>85</v>
      </c>
      <c r="H22" s="12">
        <f t="shared" si="1"/>
        <v>0.29982363315696647</v>
      </c>
      <c r="I22" s="2">
        <f t="shared" si="2"/>
        <v>170</v>
      </c>
      <c r="J22" s="12">
        <f t="shared" si="3"/>
        <v>0.59964726631393295</v>
      </c>
      <c r="L22" t="s">
        <v>86</v>
      </c>
      <c r="M22" s="2">
        <f>SUM(P30:P42)</f>
        <v>1655</v>
      </c>
      <c r="N22" s="12">
        <f>SUM(Q30:Q42)</f>
        <v>5.8377425044091709</v>
      </c>
    </row>
    <row r="23" spans="1:19">
      <c r="A23" t="s">
        <v>51</v>
      </c>
      <c r="B23">
        <v>0</v>
      </c>
      <c r="C23">
        <v>0</v>
      </c>
      <c r="D23">
        <v>5</v>
      </c>
      <c r="E23">
        <v>0</v>
      </c>
      <c r="F23">
        <f>B23*$M$6+C23*$M$7+D23*$M$8+E23</f>
        <v>10</v>
      </c>
      <c r="G23" s="2">
        <v>0.5</v>
      </c>
      <c r="H23" s="12">
        <f t="shared" si="1"/>
        <v>1.7636684303350969E-3</v>
      </c>
      <c r="I23" s="2">
        <f t="shared" si="2"/>
        <v>5</v>
      </c>
      <c r="J23" s="12">
        <f t="shared" si="3"/>
        <v>1.7636684303350969E-2</v>
      </c>
      <c r="L23" s="26" t="s">
        <v>87</v>
      </c>
      <c r="M23" s="27">
        <f>SUM(I3:I54)</f>
        <v>24567</v>
      </c>
      <c r="N23" s="28">
        <f>SUM(J3:J54)</f>
        <v>86.656084656084687</v>
      </c>
    </row>
    <row r="24" spans="1:19">
      <c r="A24" t="s">
        <v>29</v>
      </c>
      <c r="B24">
        <v>4</v>
      </c>
      <c r="C24">
        <v>2</v>
      </c>
      <c r="D24">
        <v>4</v>
      </c>
      <c r="E24">
        <v>2</v>
      </c>
      <c r="F24">
        <f>B24*$M$6+C24*$M$7+D24*$M$8+E24</f>
        <v>16</v>
      </c>
      <c r="G24" s="2">
        <v>0.5</v>
      </c>
      <c r="H24" s="12">
        <f t="shared" si="1"/>
        <v>1.7636684303350969E-3</v>
      </c>
      <c r="I24" s="2">
        <f t="shared" si="2"/>
        <v>8</v>
      </c>
      <c r="J24" s="12">
        <f t="shared" si="3"/>
        <v>2.821869488536155E-2</v>
      </c>
      <c r="L24" t="s">
        <v>88</v>
      </c>
      <c r="M24" s="24">
        <f>M22+M23</f>
        <v>26222</v>
      </c>
      <c r="N24" s="25">
        <f>N22+N23</f>
        <v>92.493827160493851</v>
      </c>
    </row>
    <row r="25" spans="1:19">
      <c r="A25" t="s">
        <v>44</v>
      </c>
      <c r="B25">
        <v>1</v>
      </c>
      <c r="C25">
        <v>1</v>
      </c>
      <c r="D25">
        <v>1</v>
      </c>
      <c r="E25">
        <v>0</v>
      </c>
      <c r="F25">
        <f>B25*$M$6+C25*$M$7+D25*$M$8+E25</f>
        <v>4</v>
      </c>
      <c r="G25" s="2">
        <v>0.5</v>
      </c>
      <c r="H25" s="12">
        <f t="shared" si="1"/>
        <v>1.7636684303350969E-3</v>
      </c>
      <c r="I25" s="2">
        <f t="shared" si="2"/>
        <v>2</v>
      </c>
      <c r="J25" s="12">
        <f t="shared" si="3"/>
        <v>7.0546737213403876E-3</v>
      </c>
    </row>
    <row r="26" spans="1:19">
      <c r="A26" t="s">
        <v>30</v>
      </c>
      <c r="B26">
        <v>1</v>
      </c>
      <c r="C26">
        <v>1</v>
      </c>
      <c r="D26">
        <v>5</v>
      </c>
      <c r="E26">
        <v>0</v>
      </c>
      <c r="F26">
        <f>B26*$M$6+C26*$M$7+D26*$M$8+E26</f>
        <v>12</v>
      </c>
      <c r="G26" s="2">
        <v>0.5</v>
      </c>
      <c r="H26" s="12">
        <f t="shared" si="1"/>
        <v>1.7636684303350969E-3</v>
      </c>
      <c r="I26" s="2">
        <f t="shared" si="2"/>
        <v>6</v>
      </c>
      <c r="J26" s="12">
        <f t="shared" si="3"/>
        <v>2.1164021164021163E-2</v>
      </c>
    </row>
    <row r="27" spans="1:19">
      <c r="A27" t="s">
        <v>26</v>
      </c>
      <c r="B27">
        <v>2</v>
      </c>
      <c r="C27">
        <v>2</v>
      </c>
      <c r="D27">
        <v>1</v>
      </c>
      <c r="E27">
        <v>2</v>
      </c>
      <c r="F27">
        <f>B27*$M$6+C27*$M$7+D27*$M$8+E27</f>
        <v>8</v>
      </c>
      <c r="G27" s="2">
        <v>0.5</v>
      </c>
      <c r="H27" s="12">
        <f t="shared" si="1"/>
        <v>1.7636684303350969E-3</v>
      </c>
      <c r="I27" s="2">
        <f t="shared" si="2"/>
        <v>4</v>
      </c>
      <c r="J27" s="12">
        <f t="shared" si="3"/>
        <v>1.4109347442680775E-2</v>
      </c>
    </row>
    <row r="28" spans="1:19">
      <c r="A28" t="s">
        <v>45</v>
      </c>
      <c r="B28">
        <v>0</v>
      </c>
      <c r="C28">
        <v>0</v>
      </c>
      <c r="D28">
        <v>0</v>
      </c>
      <c r="E28">
        <v>2</v>
      </c>
      <c r="F28">
        <f>B28*$M$6+C28*$M$7+D28*$M$8+E28</f>
        <v>2</v>
      </c>
      <c r="G28" s="2">
        <v>1.5</v>
      </c>
      <c r="H28" s="12">
        <f t="shared" si="1"/>
        <v>5.2910052910052907E-3</v>
      </c>
      <c r="I28" s="2">
        <f t="shared" si="2"/>
        <v>3</v>
      </c>
      <c r="J28" s="12">
        <f t="shared" si="3"/>
        <v>1.0582010582010581E-2</v>
      </c>
    </row>
    <row r="29" spans="1:19" ht="15.75" thickBot="1">
      <c r="A29" t="s">
        <v>25</v>
      </c>
      <c r="B29">
        <v>1</v>
      </c>
      <c r="C29">
        <v>1</v>
      </c>
      <c r="D29">
        <v>2</v>
      </c>
      <c r="E29">
        <v>0</v>
      </c>
      <c r="F29">
        <f>B29*$M$6+C29*$M$7+D29*$M$8+E29</f>
        <v>6</v>
      </c>
      <c r="G29" s="2">
        <v>11</v>
      </c>
      <c r="H29" s="12">
        <f t="shared" si="1"/>
        <v>3.8800705467372132E-2</v>
      </c>
      <c r="I29" s="2">
        <f t="shared" si="2"/>
        <v>66</v>
      </c>
      <c r="J29" s="12">
        <f t="shared" si="3"/>
        <v>0.23280423280423279</v>
      </c>
      <c r="L29" s="9" t="s">
        <v>53</v>
      </c>
      <c r="M29" s="9" t="s">
        <v>81</v>
      </c>
      <c r="N29" s="10" t="s">
        <v>54</v>
      </c>
      <c r="O29" s="11" t="s">
        <v>66</v>
      </c>
      <c r="P29" s="10" t="s">
        <v>8</v>
      </c>
      <c r="Q29" s="10" t="s">
        <v>9</v>
      </c>
    </row>
    <row r="30" spans="1:19">
      <c r="A30" t="s">
        <v>92</v>
      </c>
      <c r="B30">
        <v>1</v>
      </c>
      <c r="C30">
        <v>2</v>
      </c>
      <c r="D30">
        <v>4</v>
      </c>
      <c r="E30">
        <v>3</v>
      </c>
      <c r="F30">
        <f>B30*$M$6+C30*$M$7+D30*$M$8+E30</f>
        <v>14</v>
      </c>
      <c r="G30" s="2">
        <v>18</v>
      </c>
      <c r="H30" s="12">
        <f t="shared" si="1"/>
        <v>6.3492063492063489E-2</v>
      </c>
      <c r="I30" s="2">
        <f t="shared" si="2"/>
        <v>252</v>
      </c>
      <c r="J30" s="12">
        <f t="shared" si="3"/>
        <v>0.88888888888888884</v>
      </c>
      <c r="L30" t="s">
        <v>56</v>
      </c>
      <c r="M30" s="4">
        <v>3.9</v>
      </c>
      <c r="N30" s="2">
        <f>M30*$M$4</f>
        <v>97.5</v>
      </c>
      <c r="O30">
        <v>2</v>
      </c>
      <c r="P30" s="2">
        <f t="shared" ref="P30:P42" si="4">N30*O30</f>
        <v>195</v>
      </c>
      <c r="Q30" s="5">
        <f t="shared" ref="Q30:Q31" si="5">P30/$M$3</f>
        <v>0.68783068783068779</v>
      </c>
    </row>
    <row r="31" spans="1:19">
      <c r="A31" t="s">
        <v>97</v>
      </c>
      <c r="B31">
        <v>1</v>
      </c>
      <c r="C31">
        <v>1</v>
      </c>
      <c r="D31">
        <v>0</v>
      </c>
      <c r="E31">
        <v>2</v>
      </c>
      <c r="F31">
        <f>B31*$M$6+C31*$M$7+D31*$M$8+E31</f>
        <v>4</v>
      </c>
      <c r="G31" s="2">
        <v>40</v>
      </c>
      <c r="H31" s="12">
        <f t="shared" si="1"/>
        <v>0.14109347442680775</v>
      </c>
      <c r="I31" s="2">
        <f t="shared" si="2"/>
        <v>160</v>
      </c>
      <c r="J31" s="12">
        <f t="shared" si="3"/>
        <v>0.56437389770723101</v>
      </c>
      <c r="L31" t="s">
        <v>57</v>
      </c>
      <c r="M31" s="4">
        <v>3.2</v>
      </c>
      <c r="N31" s="2">
        <f t="shared" ref="N31:N42" si="6">M31*$M$4</f>
        <v>80</v>
      </c>
      <c r="O31">
        <v>8</v>
      </c>
      <c r="P31" s="2">
        <f t="shared" si="4"/>
        <v>640</v>
      </c>
      <c r="Q31" s="5">
        <f t="shared" si="5"/>
        <v>2.257495590828924</v>
      </c>
    </row>
    <row r="32" spans="1:19">
      <c r="A32" t="s">
        <v>98</v>
      </c>
      <c r="B32">
        <v>0</v>
      </c>
      <c r="C32">
        <v>0</v>
      </c>
      <c r="D32">
        <v>1</v>
      </c>
      <c r="E32">
        <v>0</v>
      </c>
      <c r="F32">
        <f>B32*$M$6+C32*$M$7+D32*$M$8+E32</f>
        <v>2</v>
      </c>
      <c r="G32" s="2">
        <v>100</v>
      </c>
      <c r="H32" s="12">
        <f t="shared" si="1"/>
        <v>0.35273368606701938</v>
      </c>
      <c r="I32" s="2">
        <f t="shared" si="2"/>
        <v>200</v>
      </c>
      <c r="J32" s="12">
        <f t="shared" si="3"/>
        <v>0.70546737213403876</v>
      </c>
      <c r="L32" t="s">
        <v>55</v>
      </c>
      <c r="M32" s="4">
        <v>3.15</v>
      </c>
      <c r="N32" s="2">
        <f t="shared" si="6"/>
        <v>78.75</v>
      </c>
      <c r="O32">
        <v>5</v>
      </c>
      <c r="P32" s="2">
        <f>N32*O32</f>
        <v>393.75</v>
      </c>
      <c r="Q32" s="5">
        <f>P32/$M$3</f>
        <v>1.3888888888888888</v>
      </c>
    </row>
    <row r="33" spans="1:17">
      <c r="A33" t="s">
        <v>46</v>
      </c>
      <c r="B33">
        <v>0</v>
      </c>
      <c r="C33">
        <v>0</v>
      </c>
      <c r="D33">
        <v>1</v>
      </c>
      <c r="E33">
        <v>0</v>
      </c>
      <c r="F33">
        <f>B33*$M$6+C33*$M$7+D33*$M$8+E33</f>
        <v>2</v>
      </c>
      <c r="G33" s="2">
        <v>40</v>
      </c>
      <c r="H33" s="12">
        <f t="shared" si="1"/>
        <v>0.14109347442680775</v>
      </c>
      <c r="I33" s="2">
        <f t="shared" si="2"/>
        <v>80</v>
      </c>
      <c r="J33" s="12">
        <f t="shared" si="3"/>
        <v>0.2821869488536155</v>
      </c>
      <c r="L33" t="s">
        <v>58</v>
      </c>
      <c r="M33" s="4">
        <v>5.8</v>
      </c>
      <c r="N33" s="2">
        <f t="shared" si="6"/>
        <v>145</v>
      </c>
      <c r="O33">
        <v>1</v>
      </c>
      <c r="P33" s="2">
        <f t="shared" si="4"/>
        <v>145</v>
      </c>
      <c r="Q33" s="5">
        <f t="shared" ref="Q33:Q42" si="7">P33/$M$3</f>
        <v>0.5114638447971781</v>
      </c>
    </row>
    <row r="34" spans="1:17">
      <c r="A34" t="s">
        <v>21</v>
      </c>
      <c r="B34">
        <v>1</v>
      </c>
      <c r="C34">
        <v>0</v>
      </c>
      <c r="D34">
        <v>0</v>
      </c>
      <c r="E34">
        <v>0</v>
      </c>
      <c r="F34">
        <f>B34*$M$6+C34*$M$7+D34*$M$8+E34</f>
        <v>1</v>
      </c>
      <c r="G34" s="2">
        <v>40</v>
      </c>
      <c r="H34" s="12">
        <f t="shared" si="1"/>
        <v>0.14109347442680775</v>
      </c>
      <c r="I34" s="2">
        <f t="shared" si="2"/>
        <v>40</v>
      </c>
      <c r="J34" s="12">
        <f t="shared" si="3"/>
        <v>0.14109347442680775</v>
      </c>
      <c r="L34" t="s">
        <v>59</v>
      </c>
      <c r="M34" s="4">
        <v>6</v>
      </c>
      <c r="N34" s="2">
        <f t="shared" si="6"/>
        <v>150</v>
      </c>
      <c r="O34">
        <v>1</v>
      </c>
      <c r="P34" s="2">
        <f t="shared" si="4"/>
        <v>150</v>
      </c>
      <c r="Q34" s="5">
        <f t="shared" si="7"/>
        <v>0.52910052910052907</v>
      </c>
    </row>
    <row r="35" spans="1:17">
      <c r="A35" t="s">
        <v>20</v>
      </c>
      <c r="B35">
        <v>1</v>
      </c>
      <c r="C35">
        <v>1</v>
      </c>
      <c r="D35">
        <v>0</v>
      </c>
      <c r="E35">
        <v>0</v>
      </c>
      <c r="F35">
        <f>B35*$M$6+C35*$M$7+D35*$M$8+E35</f>
        <v>2</v>
      </c>
      <c r="G35" s="2">
        <v>150</v>
      </c>
      <c r="H35" s="12">
        <f t="shared" si="1"/>
        <v>0.52910052910052907</v>
      </c>
      <c r="I35" s="2">
        <f t="shared" si="2"/>
        <v>300</v>
      </c>
      <c r="J35" s="12">
        <f t="shared" si="3"/>
        <v>1.0582010582010581</v>
      </c>
      <c r="L35" t="s">
        <v>84</v>
      </c>
      <c r="M35" s="4">
        <v>0.05</v>
      </c>
      <c r="N35" s="2">
        <f t="shared" si="6"/>
        <v>1.25</v>
      </c>
      <c r="O35">
        <v>2</v>
      </c>
      <c r="P35" s="2">
        <f t="shared" si="4"/>
        <v>2.5</v>
      </c>
      <c r="Q35" s="5">
        <f t="shared" si="7"/>
        <v>8.8183421516754845E-3</v>
      </c>
    </row>
    <row r="36" spans="1:17">
      <c r="A36" t="s">
        <v>22</v>
      </c>
      <c r="B36">
        <v>1</v>
      </c>
      <c r="C36">
        <v>0</v>
      </c>
      <c r="D36">
        <v>0</v>
      </c>
      <c r="E36">
        <v>0</v>
      </c>
      <c r="F36">
        <f>B36*$M$6+C36*$M$7+D36*$M$8+E36</f>
        <v>1</v>
      </c>
      <c r="G36" s="2">
        <v>260</v>
      </c>
      <c r="H36" s="12">
        <f t="shared" si="1"/>
        <v>0.91710758377425039</v>
      </c>
      <c r="I36" s="2">
        <f t="shared" si="2"/>
        <v>260</v>
      </c>
      <c r="J36" s="12">
        <f t="shared" si="3"/>
        <v>0.91710758377425039</v>
      </c>
      <c r="L36" t="s">
        <v>60</v>
      </c>
      <c r="M36" s="4">
        <v>0.6</v>
      </c>
      <c r="N36" s="2">
        <f t="shared" si="6"/>
        <v>15</v>
      </c>
      <c r="O36">
        <v>1</v>
      </c>
      <c r="P36" s="2">
        <f t="shared" si="4"/>
        <v>15</v>
      </c>
      <c r="Q36" s="5">
        <f t="shared" si="7"/>
        <v>5.2910052910052907E-2</v>
      </c>
    </row>
    <row r="37" spans="1:17">
      <c r="A37" t="s">
        <v>48</v>
      </c>
      <c r="B37">
        <v>0</v>
      </c>
      <c r="C37">
        <v>0</v>
      </c>
      <c r="D37">
        <v>1</v>
      </c>
      <c r="E37">
        <v>0</v>
      </c>
      <c r="F37">
        <f>B37*$M$6+C37*$M$7+D37*$M$8+E37</f>
        <v>2</v>
      </c>
      <c r="G37" s="2">
        <v>250</v>
      </c>
      <c r="H37" s="12">
        <f t="shared" si="1"/>
        <v>0.88183421516754845</v>
      </c>
      <c r="I37" s="2">
        <f t="shared" si="2"/>
        <v>500</v>
      </c>
      <c r="J37" s="12">
        <f t="shared" si="3"/>
        <v>1.7636684303350969</v>
      </c>
      <c r="L37" t="s">
        <v>61</v>
      </c>
      <c r="M37" s="4">
        <v>0.23</v>
      </c>
      <c r="N37" s="2">
        <f t="shared" si="6"/>
        <v>5.75</v>
      </c>
      <c r="O37">
        <v>2</v>
      </c>
      <c r="P37" s="2">
        <f t="shared" si="4"/>
        <v>11.5</v>
      </c>
      <c r="Q37" s="5">
        <f t="shared" si="7"/>
        <v>4.0564373897707229E-2</v>
      </c>
    </row>
    <row r="38" spans="1:17">
      <c r="A38" t="s">
        <v>78</v>
      </c>
      <c r="B38">
        <v>0</v>
      </c>
      <c r="C38">
        <v>0</v>
      </c>
      <c r="D38">
        <v>1</v>
      </c>
      <c r="E38">
        <v>0</v>
      </c>
      <c r="F38">
        <f>B38*$M$6+C38*$M$7+D38*$M$8+E38</f>
        <v>2</v>
      </c>
      <c r="G38" s="2">
        <v>5</v>
      </c>
      <c r="H38" s="12">
        <f>G38/$M$3</f>
        <v>1.7636684303350969E-2</v>
      </c>
      <c r="I38" s="2">
        <f>F38*G38</f>
        <v>10</v>
      </c>
      <c r="J38" s="12">
        <f>F38*H38</f>
        <v>3.5273368606701938E-2</v>
      </c>
      <c r="L38" t="s">
        <v>62</v>
      </c>
      <c r="M38" s="4">
        <v>0.2</v>
      </c>
      <c r="N38" s="2">
        <f t="shared" si="6"/>
        <v>5</v>
      </c>
      <c r="O38">
        <v>2</v>
      </c>
      <c r="P38" s="2">
        <f t="shared" si="4"/>
        <v>10</v>
      </c>
      <c r="Q38" s="5">
        <f t="shared" si="7"/>
        <v>3.5273368606701938E-2</v>
      </c>
    </row>
    <row r="39" spans="1:17">
      <c r="A39" t="s">
        <v>79</v>
      </c>
      <c r="B39">
        <v>0</v>
      </c>
      <c r="C39">
        <v>0</v>
      </c>
      <c r="D39">
        <v>1</v>
      </c>
      <c r="E39">
        <v>0</v>
      </c>
      <c r="F39">
        <f>B39*$M$6+C39*$M$7+D39*$M$8+E39</f>
        <v>2</v>
      </c>
      <c r="G39" s="2">
        <v>5</v>
      </c>
      <c r="H39" s="12">
        <f>G39/$M$3</f>
        <v>1.7636684303350969E-2</v>
      </c>
      <c r="I39" s="2">
        <f>F39*G39</f>
        <v>10</v>
      </c>
      <c r="J39" s="12">
        <f>F39*H39</f>
        <v>3.5273368606701938E-2</v>
      </c>
      <c r="L39" t="s">
        <v>63</v>
      </c>
      <c r="M39" s="4">
        <v>0.35</v>
      </c>
      <c r="N39" s="2">
        <f t="shared" si="6"/>
        <v>8.75</v>
      </c>
      <c r="O39">
        <v>1</v>
      </c>
      <c r="P39" s="2">
        <f t="shared" si="4"/>
        <v>8.75</v>
      </c>
      <c r="Q39" s="5">
        <f t="shared" si="7"/>
        <v>3.0864197530864196E-2</v>
      </c>
    </row>
    <row r="40" spans="1:17">
      <c r="A40" t="s">
        <v>74</v>
      </c>
      <c r="B40">
        <v>0</v>
      </c>
      <c r="C40">
        <v>0</v>
      </c>
      <c r="D40">
        <v>0</v>
      </c>
      <c r="E40">
        <v>1</v>
      </c>
      <c r="F40">
        <f>B40*$M$6+C40*$M$7+D40*$M$8+E40</f>
        <v>1</v>
      </c>
      <c r="G40" s="2">
        <v>560</v>
      </c>
      <c r="H40" s="12">
        <f>G40/$M$3</f>
        <v>1.9753086419753085</v>
      </c>
      <c r="I40" s="2">
        <f>F40*G40</f>
        <v>560</v>
      </c>
      <c r="J40" s="12">
        <f>F40*H40</f>
        <v>1.9753086419753085</v>
      </c>
      <c r="L40" t="s">
        <v>64</v>
      </c>
      <c r="M40" s="4">
        <v>1.3</v>
      </c>
      <c r="N40" s="2">
        <f t="shared" si="6"/>
        <v>32.5</v>
      </c>
      <c r="O40">
        <v>1</v>
      </c>
      <c r="P40" s="2">
        <f t="shared" si="4"/>
        <v>32.5</v>
      </c>
      <c r="Q40" s="5">
        <f t="shared" si="7"/>
        <v>0.1146384479717813</v>
      </c>
    </row>
    <row r="41" spans="1:17">
      <c r="A41" t="s">
        <v>75</v>
      </c>
      <c r="B41">
        <v>1</v>
      </c>
      <c r="C41">
        <v>1</v>
      </c>
      <c r="D41">
        <v>1</v>
      </c>
      <c r="E41">
        <v>1</v>
      </c>
      <c r="F41">
        <f>B41*$M$6+C41*$M$7+D41*$M$8+E41</f>
        <v>5</v>
      </c>
      <c r="G41" s="2">
        <v>200</v>
      </c>
      <c r="H41" s="12">
        <f>G41/$M$3</f>
        <v>0.70546737213403876</v>
      </c>
      <c r="I41" s="2">
        <f>F41*G41</f>
        <v>1000</v>
      </c>
      <c r="J41" s="12">
        <f>F41*H41</f>
        <v>3.5273368606701938</v>
      </c>
      <c r="L41" t="s">
        <v>83</v>
      </c>
      <c r="M41" s="4">
        <v>0.01</v>
      </c>
      <c r="N41" s="2">
        <f t="shared" si="6"/>
        <v>0.25</v>
      </c>
      <c r="O41">
        <v>4</v>
      </c>
      <c r="P41" s="2">
        <f t="shared" si="4"/>
        <v>1</v>
      </c>
      <c r="Q41" s="5">
        <f t="shared" si="7"/>
        <v>3.5273368606701938E-3</v>
      </c>
    </row>
    <row r="42" spans="1:17">
      <c r="A42" t="s">
        <v>104</v>
      </c>
      <c r="B42">
        <v>0</v>
      </c>
      <c r="C42">
        <v>0</v>
      </c>
      <c r="D42">
        <v>0</v>
      </c>
      <c r="E42">
        <v>1</v>
      </c>
      <c r="F42">
        <f>B42*$M$6+C42*$M$7+D42*$M$8+E42</f>
        <v>1</v>
      </c>
      <c r="G42" s="2">
        <v>100</v>
      </c>
      <c r="H42" s="12">
        <f>G42/$M$3</f>
        <v>0.35273368606701938</v>
      </c>
      <c r="I42" s="2">
        <f>F42*G42</f>
        <v>100</v>
      </c>
      <c r="J42" s="12">
        <f>F42*H42</f>
        <v>0.35273368606701938</v>
      </c>
      <c r="L42" t="s">
        <v>65</v>
      </c>
      <c r="M42" s="4">
        <v>0.25</v>
      </c>
      <c r="N42" s="2">
        <f t="shared" si="6"/>
        <v>6.25</v>
      </c>
      <c r="O42">
        <v>8</v>
      </c>
      <c r="P42" s="2">
        <f t="shared" si="4"/>
        <v>50</v>
      </c>
      <c r="Q42" s="5">
        <f t="shared" si="7"/>
        <v>0.17636684303350969</v>
      </c>
    </row>
    <row r="43" spans="1:17">
      <c r="A43" t="s">
        <v>93</v>
      </c>
      <c r="B43">
        <v>0</v>
      </c>
      <c r="C43">
        <v>0</v>
      </c>
      <c r="D43">
        <v>0</v>
      </c>
      <c r="E43">
        <v>1</v>
      </c>
      <c r="F43">
        <f>B43*$M$6+C43*$M$7+D43*$M$8+E43</f>
        <v>1</v>
      </c>
      <c r="G43" s="2">
        <v>500</v>
      </c>
      <c r="H43" s="12">
        <f>G43/$M$3</f>
        <v>1.7636684303350969</v>
      </c>
      <c r="I43" s="2">
        <f>F43*G43</f>
        <v>500</v>
      </c>
      <c r="J43" s="12">
        <f>F43*H43</f>
        <v>1.7636684303350969</v>
      </c>
    </row>
    <row r="44" spans="1:17">
      <c r="A44" t="s">
        <v>71</v>
      </c>
      <c r="B44">
        <v>0</v>
      </c>
      <c r="C44">
        <v>0</v>
      </c>
      <c r="D44">
        <v>0</v>
      </c>
      <c r="E44">
        <v>1</v>
      </c>
      <c r="F44">
        <f>B44*$M$6+C44*$M$7+D44*$M$8+E44</f>
        <v>1</v>
      </c>
      <c r="G44" s="2">
        <v>500</v>
      </c>
      <c r="H44" s="12">
        <f>G44/$M$3</f>
        <v>1.7636684303350969</v>
      </c>
      <c r="I44" s="2">
        <f>F44*G44</f>
        <v>500</v>
      </c>
      <c r="J44" s="12">
        <f>F44*H44</f>
        <v>1.7636684303350969</v>
      </c>
    </row>
    <row r="45" spans="1:17">
      <c r="A45" t="s">
        <v>73</v>
      </c>
      <c r="B45">
        <v>0</v>
      </c>
      <c r="C45">
        <v>0</v>
      </c>
      <c r="D45">
        <v>0</v>
      </c>
      <c r="E45">
        <v>1</v>
      </c>
      <c r="F45">
        <f>B45*$M$6+C45*$M$7+D45*$M$8+E45</f>
        <v>1</v>
      </c>
      <c r="G45" s="2">
        <v>150</v>
      </c>
      <c r="H45" s="12">
        <f>G45/$M$3</f>
        <v>0.52910052910052907</v>
      </c>
      <c r="I45" s="2">
        <f>F45*G45</f>
        <v>150</v>
      </c>
      <c r="J45" s="12">
        <f>F45*H45</f>
        <v>0.52910052910052907</v>
      </c>
    </row>
    <row r="46" spans="1:17">
      <c r="A46" t="s">
        <v>102</v>
      </c>
      <c r="B46">
        <v>0</v>
      </c>
      <c r="C46">
        <v>0</v>
      </c>
      <c r="D46">
        <v>0</v>
      </c>
      <c r="E46">
        <v>58</v>
      </c>
      <c r="F46">
        <f>B46*$M$6+C46*$M$7+D46*$M$8+E46</f>
        <v>58</v>
      </c>
      <c r="G46" s="2">
        <v>7</v>
      </c>
      <c r="H46" s="12">
        <f>G46/$M$3</f>
        <v>2.4691358024691357E-2</v>
      </c>
      <c r="I46" s="2">
        <f>F46*G46</f>
        <v>406</v>
      </c>
      <c r="J46" s="12">
        <f>F46*H46</f>
        <v>1.4320987654320987</v>
      </c>
    </row>
    <row r="47" spans="1:17">
      <c r="A47" t="s">
        <v>76</v>
      </c>
      <c r="B47">
        <v>0</v>
      </c>
      <c r="C47">
        <v>0</v>
      </c>
      <c r="D47">
        <v>0</v>
      </c>
      <c r="E47">
        <v>1</v>
      </c>
      <c r="F47">
        <f>B47*$M$6+C47*$M$7+D47*$M$8+E47</f>
        <v>1</v>
      </c>
      <c r="G47" s="2">
        <v>0</v>
      </c>
      <c r="H47" s="12">
        <f>G47/$M$3</f>
        <v>0</v>
      </c>
      <c r="I47" s="2">
        <f>F47*G47</f>
        <v>0</v>
      </c>
      <c r="J47" s="12">
        <f>F47*H47</f>
        <v>0</v>
      </c>
    </row>
  </sheetData>
  <sortState ref="A3:J44">
    <sortCondition ref="A3:A44"/>
  </sortState>
  <mergeCells count="17">
    <mergeCell ref="O15:S15"/>
    <mergeCell ref="O16:S16"/>
    <mergeCell ref="O17:S17"/>
    <mergeCell ref="O9:S9"/>
    <mergeCell ref="O10:S10"/>
    <mergeCell ref="O11:S11"/>
    <mergeCell ref="O13:S13"/>
    <mergeCell ref="A1:J1"/>
    <mergeCell ref="L2:M2"/>
    <mergeCell ref="O3:S3"/>
    <mergeCell ref="O4:S4"/>
    <mergeCell ref="O5:S5"/>
    <mergeCell ref="O6:S6"/>
    <mergeCell ref="O7:S7"/>
    <mergeCell ref="O8:S8"/>
    <mergeCell ref="O14:S14"/>
    <mergeCell ref="O12:S12"/>
  </mergeCells>
  <hyperlinks>
    <hyperlink ref="O14" r:id="rId1"/>
    <hyperlink ref="O15" r:id="rId2"/>
    <hyperlink ref="O17" r:id="rId3"/>
  </hyperlinks>
  <pageMargins left="0.7" right="0.7" top="0.75" bottom="0.75" header="0.3" footer="0.3"/>
  <pageSetup paperSize="9" orientation="portrait" horizontalDpi="200" verticalDpi="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2015-08-09T09:42:34Z</dcterms:modified>
</cp:coreProperties>
</file>