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 Mills\Documents\Churchill Data\SEPL Banding Information\Pre-2015\"/>
    </mc:Choice>
  </mc:AlternateContent>
  <bookViews>
    <workbookView xWindow="0" yWindow="0" windowWidth="20490" windowHeight="7755" activeTab="1"/>
  </bookViews>
  <sheets>
    <sheet name="Sightings" sheetId="1" r:id="rId1"/>
    <sheet name="Nest Info" sheetId="2" r:id="rId2"/>
    <sheet name="Chick banding info" sheetId="3" r:id="rId3"/>
    <sheet name="Adult banding data" sheetId="4" r:id="rId4"/>
    <sheet name="Chick banding data" sheetId="5" r:id="rId5"/>
    <sheet name="Nest visits" sheetId="7" r:id="rId6"/>
  </sheets>
  <externalReferences>
    <externalReference r:id="rId7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7" i="4" l="1"/>
  <c r="AA36" i="4"/>
  <c r="AA35" i="4"/>
  <c r="AA34" i="4"/>
  <c r="AA33" i="4"/>
  <c r="AA32" i="4"/>
  <c r="AA30" i="4"/>
  <c r="AA29" i="4"/>
  <c r="AA28" i="4"/>
  <c r="AA27" i="4"/>
  <c r="AA26" i="4"/>
  <c r="AA25" i="4"/>
  <c r="AA24" i="4"/>
  <c r="AA23" i="4"/>
  <c r="AA22" i="4"/>
  <c r="AA20" i="4"/>
  <c r="AA19" i="4"/>
  <c r="AA17" i="4"/>
  <c r="AA16" i="4"/>
  <c r="AA15" i="4"/>
  <c r="AA14" i="4"/>
  <c r="AA13" i="4"/>
  <c r="AA12" i="4"/>
  <c r="AA10" i="4"/>
  <c r="AA8" i="4"/>
  <c r="AA7" i="4"/>
  <c r="AA6" i="4"/>
  <c r="AA5" i="4"/>
  <c r="AA4" i="4"/>
  <c r="AA3" i="4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5" i="5"/>
  <c r="J114" i="5"/>
  <c r="D114" i="5"/>
  <c r="J113" i="5"/>
  <c r="D113" i="5"/>
  <c r="J112" i="5"/>
  <c r="D112" i="5"/>
  <c r="E108" i="5"/>
  <c r="E107" i="5"/>
  <c r="J106" i="5"/>
  <c r="E106" i="5"/>
  <c r="J105" i="5"/>
  <c r="E105" i="5"/>
  <c r="J104" i="5"/>
  <c r="E104" i="5"/>
  <c r="M80" i="5"/>
  <c r="M79" i="5"/>
  <c r="AC78" i="5"/>
  <c r="U78" i="5"/>
  <c r="M78" i="5"/>
  <c r="M77" i="5"/>
  <c r="M76" i="5"/>
  <c r="M75" i="5"/>
  <c r="M74" i="5"/>
  <c r="M73" i="5"/>
  <c r="U72" i="5"/>
  <c r="M72" i="5"/>
  <c r="U71" i="5"/>
  <c r="M71" i="5"/>
  <c r="M70" i="5"/>
  <c r="U69" i="5"/>
  <c r="M69" i="5"/>
  <c r="U68" i="5"/>
  <c r="M68" i="5"/>
  <c r="M67" i="5"/>
  <c r="U66" i="5"/>
  <c r="M66" i="5"/>
  <c r="U65" i="5"/>
  <c r="M65" i="5"/>
  <c r="M64" i="5"/>
  <c r="M63" i="5"/>
  <c r="AC62" i="5"/>
  <c r="M62" i="5"/>
  <c r="M61" i="5"/>
  <c r="U60" i="5"/>
  <c r="M60" i="5"/>
  <c r="M59" i="5"/>
  <c r="M58" i="5"/>
  <c r="M57" i="5"/>
  <c r="U56" i="5"/>
  <c r="M56" i="5"/>
  <c r="U55" i="5"/>
  <c r="M55" i="5"/>
  <c r="U54" i="5"/>
  <c r="M54" i="5"/>
  <c r="AC53" i="5"/>
  <c r="U53" i="5"/>
  <c r="M53" i="5"/>
  <c r="U52" i="5"/>
  <c r="M52" i="5"/>
  <c r="M51" i="5"/>
  <c r="U50" i="5"/>
  <c r="M50" i="5"/>
  <c r="M49" i="5"/>
  <c r="M48" i="5"/>
  <c r="M47" i="5"/>
  <c r="M46" i="5"/>
  <c r="M45" i="5"/>
  <c r="U44" i="5"/>
  <c r="M44" i="5"/>
  <c r="M43" i="5"/>
  <c r="M42" i="5"/>
  <c r="M41" i="5"/>
  <c r="U40" i="5"/>
  <c r="M40" i="5"/>
  <c r="U39" i="5"/>
  <c r="M39" i="5"/>
  <c r="M38" i="5"/>
  <c r="M37" i="5"/>
  <c r="M36" i="5"/>
  <c r="U35" i="5"/>
  <c r="M35" i="5"/>
  <c r="AC34" i="5"/>
  <c r="U34" i="5"/>
  <c r="M34" i="5"/>
  <c r="M33" i="5"/>
  <c r="M32" i="5"/>
  <c r="M31" i="5"/>
  <c r="M30" i="5"/>
  <c r="M29" i="5"/>
  <c r="M27" i="5"/>
  <c r="U26" i="5"/>
  <c r="M26" i="5"/>
  <c r="M25" i="5"/>
  <c r="M24" i="5"/>
  <c r="M23" i="5"/>
  <c r="M22" i="5"/>
  <c r="M21" i="5"/>
  <c r="M20" i="5"/>
  <c r="M19" i="5"/>
  <c r="AC18" i="5"/>
  <c r="U18" i="5"/>
  <c r="M18" i="5"/>
  <c r="AC17" i="5"/>
  <c r="M17" i="5"/>
  <c r="M16" i="5"/>
  <c r="M15" i="5"/>
  <c r="AS14" i="5"/>
  <c r="AC14" i="5"/>
  <c r="U14" i="5"/>
  <c r="M14" i="5"/>
  <c r="AC13" i="5"/>
  <c r="M13" i="5"/>
  <c r="AK12" i="5"/>
  <c r="AC12" i="5"/>
  <c r="U12" i="5"/>
  <c r="M12" i="5"/>
  <c r="AS11" i="5"/>
  <c r="AK11" i="5"/>
  <c r="AC11" i="5"/>
  <c r="U11" i="5"/>
  <c r="M11" i="5"/>
  <c r="M10" i="5"/>
  <c r="M9" i="5"/>
  <c r="M8" i="5"/>
  <c r="M7" i="5"/>
  <c r="U6" i="5"/>
  <c r="M6" i="5"/>
  <c r="AK5" i="5"/>
  <c r="U5" i="5"/>
  <c r="M5" i="5"/>
  <c r="M4" i="5"/>
  <c r="U3" i="5"/>
  <c r="M3" i="5"/>
</calcChain>
</file>

<file path=xl/comments1.xml><?xml version="1.0" encoding="utf-8"?>
<comments xmlns="http://schemas.openxmlformats.org/spreadsheetml/2006/main">
  <authors>
    <author xml:space="preserve"> </author>
  </authors>
  <commentList>
    <comment ref="C9" authorId="0" shapeId="0">
      <text>
        <r>
          <rPr>
            <b/>
            <sz val="8"/>
            <color indexed="81"/>
            <rFont val="Tahoma"/>
            <family val="2"/>
          </rPr>
          <t xml:space="preserve"> : 1 means one adult captured</t>
        </r>
        <r>
          <rPr>
            <sz val="8"/>
            <color indexed="81"/>
            <rFont val="Tahoma"/>
            <family val="2"/>
          </rPr>
          <t xml:space="preserve">
maybe put flag number instead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 xml:space="preserve"> : 1 means second adult captured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 means eggs have been measured, empty means needs to be done</t>
        </r>
      </text>
    </comment>
    <comment ref="H9" authorId="0" shapeId="0">
      <text>
        <r>
          <rPr>
            <b/>
            <sz val="8"/>
            <color indexed="81"/>
            <rFont val="Tahoma"/>
            <family val="2"/>
          </rPr>
          <t xml:space="preserve"> : 1 means eggs have been floated or don't need to</t>
        </r>
        <r>
          <rPr>
            <sz val="8"/>
            <color indexed="81"/>
            <rFont val="Tahoma"/>
            <family val="2"/>
          </rPr>
          <t xml:space="preserve">
empty means needs to be done</t>
        </r>
      </text>
    </comment>
  </commentList>
</comments>
</file>

<file path=xl/sharedStrings.xml><?xml version="1.0" encoding="utf-8"?>
<sst xmlns="http://schemas.openxmlformats.org/spreadsheetml/2006/main" count="2140" uniqueCount="558">
  <si>
    <t>paired w above male and foraging in pond closest to tundra near end of site</t>
  </si>
  <si>
    <t>landed near where male was scraping the other day</t>
  </si>
  <si>
    <t>HPE</t>
  </si>
  <si>
    <t>at least 20 on mudflat, likely migrants; will check back agin in a few days</t>
  </si>
  <si>
    <t>paired w above female</t>
  </si>
  <si>
    <t>foraging on tundra on east side of road near end of site</t>
  </si>
  <si>
    <t>Easting</t>
  </si>
  <si>
    <t>Northing</t>
  </si>
  <si>
    <t>Sex</t>
  </si>
  <si>
    <t>Left</t>
  </si>
  <si>
    <t>Right</t>
  </si>
  <si>
    <t>Band Prefix</t>
  </si>
  <si>
    <t>Band No.</t>
  </si>
  <si>
    <t>Year Banded</t>
  </si>
  <si>
    <t>Comments</t>
  </si>
  <si>
    <t>Nest Location</t>
  </si>
  <si>
    <t>Male Information</t>
  </si>
  <si>
    <t>Female Information</t>
  </si>
  <si>
    <t>Brood Information</t>
  </si>
  <si>
    <t>Dates Nest Checked</t>
  </si>
  <si>
    <t>Dates Fledgling Checked</t>
  </si>
  <si>
    <t>Egg Measurements</t>
  </si>
  <si>
    <t>Nest Number</t>
  </si>
  <si>
    <t>Date Found</t>
  </si>
  <si>
    <t>Clutch Size</t>
  </si>
  <si>
    <t>Estimated Hatch Date</t>
  </si>
  <si>
    <t>Estimated Incubation Date</t>
  </si>
  <si>
    <t>Hatch Date</t>
  </si>
  <si>
    <t>Hatching Success</t>
  </si>
  <si>
    <t>Fledgling Success</t>
  </si>
  <si>
    <t>Estimated fledging date</t>
  </si>
  <si>
    <t>Nest Fate</t>
  </si>
  <si>
    <t>1L</t>
  </si>
  <si>
    <t>1W</t>
  </si>
  <si>
    <t>2L</t>
  </si>
  <si>
    <t>2W</t>
  </si>
  <si>
    <t>3L</t>
  </si>
  <si>
    <t>3W</t>
  </si>
  <si>
    <t>4L</t>
  </si>
  <si>
    <t>4W</t>
  </si>
  <si>
    <t>5L</t>
  </si>
  <si>
    <t>Nest</t>
  </si>
  <si>
    <t>Young</t>
  </si>
  <si>
    <t># banded (eg. 1 of 4)</t>
  </si>
  <si>
    <t>Male</t>
  </si>
  <si>
    <t>Female</t>
  </si>
  <si>
    <t>Bander</t>
  </si>
  <si>
    <t>New Band Scheme</t>
  </si>
  <si>
    <t>Old Band Scheme</t>
  </si>
  <si>
    <t>Year</t>
  </si>
  <si>
    <t>Wing</t>
  </si>
  <si>
    <t>Tarsus</t>
  </si>
  <si>
    <t>Culmen (mm)</t>
  </si>
  <si>
    <t>Bill Depth</t>
  </si>
  <si>
    <t>11TL03</t>
  </si>
  <si>
    <t>YR</t>
  </si>
  <si>
    <t>depredation</t>
  </si>
  <si>
    <t>DK</t>
  </si>
  <si>
    <t>11MP05</t>
  </si>
  <si>
    <t>11MP06</t>
  </si>
  <si>
    <t>11GB04</t>
  </si>
  <si>
    <t>11HP02</t>
  </si>
  <si>
    <t>11HP03</t>
  </si>
  <si>
    <t>11BC02</t>
  </si>
  <si>
    <t>11KILL01</t>
  </si>
  <si>
    <t>11LL04</t>
  </si>
  <si>
    <t>WK</t>
  </si>
  <si>
    <t>*1422</t>
  </si>
  <si>
    <t>WF-DA/OF</t>
  </si>
  <si>
    <t>WF-DYA/RF</t>
  </si>
  <si>
    <t>Actual mass (g)</t>
  </si>
  <si>
    <t>Bill Length</t>
  </si>
  <si>
    <t>eh = expected hatch, ah = actual hatch, eggs bottom 0-2 days were assumed 1 day of incubation</t>
  </si>
  <si>
    <t>actual visit</t>
  </si>
  <si>
    <t>should visit</t>
  </si>
  <si>
    <t>predated</t>
  </si>
  <si>
    <t>JUNE</t>
  </si>
  <si>
    <t>JULY</t>
  </si>
  <si>
    <t>NEST ID</t>
  </si>
  <si>
    <t>CODE</t>
  </si>
  <si>
    <t>A1</t>
  </si>
  <si>
    <t>A2</t>
  </si>
  <si>
    <t>H2</t>
  </si>
  <si>
    <t>egg</t>
  </si>
  <si>
    <t>float</t>
  </si>
  <si>
    <t>UTM N</t>
  </si>
  <si>
    <t>UTM W</t>
  </si>
  <si>
    <t>SEPL</t>
  </si>
  <si>
    <t>KILL</t>
  </si>
  <si>
    <t>LL</t>
  </si>
  <si>
    <t>M</t>
  </si>
  <si>
    <t>unb</t>
  </si>
  <si>
    <t>PR</t>
  </si>
  <si>
    <t>YA</t>
  </si>
  <si>
    <t>FD</t>
  </si>
  <si>
    <t>F</t>
  </si>
  <si>
    <t>unknown</t>
  </si>
  <si>
    <t>GB</t>
  </si>
  <si>
    <t>IB</t>
  </si>
  <si>
    <t>MP</t>
  </si>
  <si>
    <t>W</t>
  </si>
  <si>
    <t>A</t>
  </si>
  <si>
    <t>FY</t>
  </si>
  <si>
    <t>DR</t>
  </si>
  <si>
    <t>WF-A</t>
  </si>
  <si>
    <t>GrA</t>
  </si>
  <si>
    <t>RA</t>
  </si>
  <si>
    <t>YD</t>
  </si>
  <si>
    <t>YK</t>
  </si>
  <si>
    <t>OA</t>
  </si>
  <si>
    <t>Y</t>
  </si>
  <si>
    <t>could be DA/DR or KA/DR (2008)</t>
  </si>
  <si>
    <t>2006??</t>
  </si>
  <si>
    <t>Y (P?)</t>
  </si>
  <si>
    <t>female</t>
  </si>
  <si>
    <t>HP</t>
  </si>
  <si>
    <t>male</t>
  </si>
  <si>
    <t>RK</t>
  </si>
  <si>
    <t>WF-DA</t>
  </si>
  <si>
    <t>DY</t>
  </si>
  <si>
    <t>FO</t>
  </si>
  <si>
    <t>KK</t>
  </si>
  <si>
    <t>D</t>
  </si>
  <si>
    <t>DF</t>
  </si>
  <si>
    <t>alone</t>
  </si>
  <si>
    <t>BB</t>
  </si>
  <si>
    <t>with above male</t>
  </si>
  <si>
    <t>OD</t>
  </si>
  <si>
    <t>KA</t>
  </si>
  <si>
    <t>copulated with above male</t>
  </si>
  <si>
    <t>with above female</t>
  </si>
  <si>
    <t>TL</t>
  </si>
  <si>
    <t>blue could be grey</t>
  </si>
  <si>
    <t>BC</t>
  </si>
  <si>
    <t>OO</t>
  </si>
  <si>
    <t>WA</t>
  </si>
  <si>
    <t xml:space="preserve">male </t>
  </si>
  <si>
    <t>WF-DA/KW</t>
  </si>
  <si>
    <t>WF-DA/FK</t>
  </si>
  <si>
    <t>WF-DA/OY</t>
  </si>
  <si>
    <t>WF-DA/OR</t>
  </si>
  <si>
    <t>WF-DA/WK</t>
  </si>
  <si>
    <t>WF-DA/KD</t>
  </si>
  <si>
    <t>WF-DA/OO</t>
  </si>
  <si>
    <t>WF-DA/WD</t>
  </si>
  <si>
    <t>A/YD</t>
  </si>
  <si>
    <t>UNB</t>
  </si>
  <si>
    <t>KA/YR</t>
  </si>
  <si>
    <t>WF-DA/WR</t>
  </si>
  <si>
    <t>A/FY</t>
  </si>
  <si>
    <t>YA/KK</t>
  </si>
  <si>
    <t>WF-DA/OFY</t>
  </si>
  <si>
    <t>WF-DA/YK</t>
  </si>
  <si>
    <t>WF-DA/OK</t>
  </si>
  <si>
    <t>WF-DA/KY</t>
  </si>
  <si>
    <t>WF-DA/DK</t>
  </si>
  <si>
    <t>WF-DA/DR</t>
  </si>
  <si>
    <t>A/W</t>
  </si>
  <si>
    <t>A/D</t>
  </si>
  <si>
    <t>not sure if there was another band with yellow</t>
  </si>
  <si>
    <t>foraging on mudflat</t>
  </si>
  <si>
    <t>paired with above female</t>
  </si>
  <si>
    <t>foraging</t>
  </si>
  <si>
    <t>foraging by truck on driver's side</t>
  </si>
  <si>
    <t>DO</t>
  </si>
  <si>
    <t>1pm</t>
  </si>
  <si>
    <t>coast</t>
  </si>
  <si>
    <t>inland portion of site</t>
  </si>
  <si>
    <t>paired w above male</t>
  </si>
  <si>
    <t>being chased by other birds</t>
  </si>
  <si>
    <t>making scrape near where last year's nest was on tundra</t>
  </si>
  <si>
    <t>FA</t>
  </si>
  <si>
    <t>ODY</t>
  </si>
  <si>
    <t>near where its nest was last year</t>
  </si>
  <si>
    <t>foraging near coast</t>
  </si>
  <si>
    <t xml:space="preserve">foraging   </t>
  </si>
  <si>
    <t>on left side of road leaving HP</t>
  </si>
  <si>
    <t>forgaing on sampling site</t>
  </si>
  <si>
    <t>left side of road leaving HP going toward BC</t>
  </si>
  <si>
    <t>foraging on sampling site</t>
  </si>
  <si>
    <t>foraging around sampling flat</t>
  </si>
  <si>
    <t xml:space="preserve">paired with above male </t>
  </si>
  <si>
    <t>foraging near end of site on coast</t>
  </si>
  <si>
    <t>near truck</t>
  </si>
  <si>
    <t>OWR</t>
  </si>
  <si>
    <t>flying around and calling</t>
  </si>
  <si>
    <t>Date</t>
  </si>
  <si>
    <t>Area</t>
  </si>
  <si>
    <t>WF-DA/FOF</t>
  </si>
  <si>
    <t>WF-DA/YO</t>
  </si>
  <si>
    <t>WF-DA/RWR</t>
  </si>
  <si>
    <t>WF-DYA/RD</t>
  </si>
  <si>
    <t>WF-DA/WFD</t>
  </si>
  <si>
    <t>11KILL02</t>
  </si>
  <si>
    <t>11HP04</t>
  </si>
  <si>
    <t>11HP05</t>
  </si>
  <si>
    <t>WF-DA/DF</t>
  </si>
  <si>
    <t>WF-DA/RDR</t>
  </si>
  <si>
    <t>11GB05</t>
  </si>
  <si>
    <t>WF-DA/WRF</t>
  </si>
  <si>
    <t>WF-DA/ODO</t>
  </si>
  <si>
    <t xml:space="preserve"> </t>
  </si>
  <si>
    <t>WF-A/FO</t>
  </si>
  <si>
    <t>YA/FD</t>
  </si>
  <si>
    <t>FYR</t>
  </si>
  <si>
    <t>DA</t>
  </si>
  <si>
    <t>WF-DA/RF</t>
  </si>
  <si>
    <t>N/A</t>
  </si>
  <si>
    <t>11HP06</t>
  </si>
  <si>
    <t>11HP07</t>
  </si>
  <si>
    <t>11BC03</t>
  </si>
  <si>
    <t>11BC04</t>
  </si>
  <si>
    <t>11BC05</t>
  </si>
  <si>
    <t>KO</t>
  </si>
  <si>
    <t>*1446</t>
  </si>
  <si>
    <t>RWF</t>
  </si>
  <si>
    <t>*1447</t>
  </si>
  <si>
    <t>11TL04</t>
  </si>
  <si>
    <t>KY</t>
  </si>
  <si>
    <t>WF-DF</t>
  </si>
  <si>
    <t>FWA</t>
  </si>
  <si>
    <t>*1475</t>
  </si>
  <si>
    <t>4*</t>
  </si>
  <si>
    <t>YD/KA</t>
  </si>
  <si>
    <t>WF-A/FY</t>
  </si>
  <si>
    <t>11BC06</t>
  </si>
  <si>
    <t>WF-A/YO</t>
  </si>
  <si>
    <t>WF-DA/RDF</t>
  </si>
  <si>
    <t>YO</t>
  </si>
  <si>
    <t>RDF</t>
  </si>
  <si>
    <t>KY/WF-A</t>
  </si>
  <si>
    <t>WF-DF/FWA</t>
  </si>
  <si>
    <t>1chick + 3 eggs  *</t>
  </si>
  <si>
    <t>3*</t>
  </si>
  <si>
    <t>hatched</t>
  </si>
  <si>
    <t>RK/WF-A</t>
  </si>
  <si>
    <t>0/EH</t>
  </si>
  <si>
    <t>4*/EH</t>
  </si>
  <si>
    <t>2 chicks, 1 egg dead, 1 chick MIA</t>
  </si>
  <si>
    <t>abandoned</t>
  </si>
  <si>
    <t>11BC07</t>
  </si>
  <si>
    <t>WF-DA/FRF</t>
  </si>
  <si>
    <t>FRF</t>
  </si>
  <si>
    <t>*1526</t>
  </si>
  <si>
    <t>11MP07</t>
  </si>
  <si>
    <t>OA/Y</t>
  </si>
  <si>
    <t>RA/YK</t>
  </si>
  <si>
    <t>11LL05</t>
  </si>
  <si>
    <t>YA/P</t>
  </si>
  <si>
    <t>WF-DA/WWR</t>
  </si>
  <si>
    <t>11HP08</t>
  </si>
  <si>
    <t>1*</t>
  </si>
  <si>
    <t>3 chicks found in nest</t>
  </si>
  <si>
    <t>1 fledge seen</t>
  </si>
  <si>
    <t>Supercillium</t>
  </si>
  <si>
    <t>Brown Feathers</t>
  </si>
  <si>
    <t>Mass (with bag)</t>
  </si>
  <si>
    <t>Mass (g) (without bag)</t>
  </si>
  <si>
    <t>Number</t>
  </si>
  <si>
    <t>Banded</t>
  </si>
  <si>
    <t>(mm)</t>
  </si>
  <si>
    <t>Black</t>
  </si>
  <si>
    <t>Orange</t>
  </si>
  <si>
    <t>Crown</t>
  </si>
  <si>
    <t>Breast</t>
  </si>
  <si>
    <t>Band Scheme</t>
  </si>
  <si>
    <t>Visit #1</t>
  </si>
  <si>
    <t>Visit #2</t>
  </si>
  <si>
    <t>Visit #3</t>
  </si>
  <si>
    <t>Visit #4</t>
  </si>
  <si>
    <t>Bill length</t>
  </si>
  <si>
    <t>Mass</t>
  </si>
  <si>
    <t>11HP01</t>
  </si>
  <si>
    <t>11PR01</t>
  </si>
  <si>
    <t>11TL01</t>
  </si>
  <si>
    <t>paired with above male (near eand of site; on north shore of Duck Pond)</t>
  </si>
  <si>
    <t>banded as chick</t>
  </si>
  <si>
    <t>banded as chick.  In same territory as last year's nest; did not re-band last year because of early nest depredation.</t>
  </si>
  <si>
    <t>with above female; apparently this combo does not exist; re-check</t>
  </si>
  <si>
    <t>foraging; wrong combo.  Re-check</t>
  </si>
  <si>
    <t>11PR02</t>
  </si>
  <si>
    <t>11MP01</t>
  </si>
  <si>
    <t>11LL01</t>
  </si>
  <si>
    <t>11GB01</t>
  </si>
  <si>
    <t>YK/WF-A</t>
  </si>
  <si>
    <t>DF/YA</t>
  </si>
  <si>
    <t>EH</t>
  </si>
  <si>
    <t>11PR03</t>
  </si>
  <si>
    <t>FK</t>
  </si>
  <si>
    <t>*1421</t>
  </si>
  <si>
    <t>11IB01</t>
  </si>
  <si>
    <t>11GB02</t>
  </si>
  <si>
    <t>11BB01</t>
  </si>
  <si>
    <t>11GB03</t>
  </si>
  <si>
    <t>11MP02</t>
  </si>
  <si>
    <t>11MP03</t>
  </si>
  <si>
    <t>11MP04</t>
  </si>
  <si>
    <t>11LL02</t>
  </si>
  <si>
    <t>11LL03</t>
  </si>
  <si>
    <t>11IB02</t>
  </si>
  <si>
    <t>11BC01</t>
  </si>
  <si>
    <t>11TL02</t>
  </si>
  <si>
    <t>PY</t>
  </si>
  <si>
    <t>P(?)</t>
  </si>
  <si>
    <t>missing 2nd colour under P</t>
  </si>
  <si>
    <t>*961</t>
  </si>
  <si>
    <t>missing other colour under white band</t>
  </si>
  <si>
    <t>2008?</t>
  </si>
  <si>
    <t>3 of 4</t>
  </si>
  <si>
    <t>11BB02</t>
  </si>
  <si>
    <t>RD/WF-DA</t>
  </si>
  <si>
    <t>YR/WF-DA</t>
  </si>
  <si>
    <t>YF/WF-DA</t>
  </si>
  <si>
    <t>YR(lower)/WF-DA</t>
  </si>
  <si>
    <t>2/?</t>
  </si>
  <si>
    <t>RY/WF-DA</t>
  </si>
  <si>
    <t>OW/WF-DA</t>
  </si>
  <si>
    <t>FY/WF-DA</t>
  </si>
  <si>
    <t>DR/WF-DA</t>
  </si>
  <si>
    <t>WD/WF-DA</t>
  </si>
  <si>
    <t>WO/WF-DA</t>
  </si>
  <si>
    <t>DY/WF-DA</t>
  </si>
  <si>
    <t>FR/WF-DA</t>
  </si>
  <si>
    <t>RF/WF-DA</t>
  </si>
  <si>
    <t>DF/WF-DA</t>
  </si>
  <si>
    <t>FD/WF-DA</t>
  </si>
  <si>
    <t>WY/WF-DA</t>
  </si>
  <si>
    <t>YW/WF-DA</t>
  </si>
  <si>
    <t>RK/WF-DA</t>
  </si>
  <si>
    <t>YK/WF-DA</t>
  </si>
  <si>
    <t>KY/WF-DA</t>
  </si>
  <si>
    <t>OK/WF-DA</t>
  </si>
  <si>
    <t>FK/WF-DA</t>
  </si>
  <si>
    <t>?/WF-DA</t>
  </si>
  <si>
    <t>RO/WF-DA</t>
  </si>
  <si>
    <t>WDA/DW</t>
  </si>
  <si>
    <t>FW/WDA</t>
  </si>
  <si>
    <t>3 of 3</t>
  </si>
  <si>
    <t>1 of 1</t>
  </si>
  <si>
    <t>3 of ?</t>
  </si>
  <si>
    <t>2 of ?</t>
  </si>
  <si>
    <t>1 of ?</t>
  </si>
  <si>
    <t>2 of 3</t>
  </si>
  <si>
    <t>WF-DA/DY</t>
  </si>
  <si>
    <t>WF-DA/KO</t>
  </si>
  <si>
    <t>WF-DA/RWF</t>
  </si>
  <si>
    <t>FY/WF-A</t>
  </si>
  <si>
    <t>?</t>
  </si>
  <si>
    <t>FA/ODY</t>
  </si>
  <si>
    <t>PY/OA</t>
  </si>
  <si>
    <t>WA/P?</t>
  </si>
  <si>
    <t>Head</t>
  </si>
  <si>
    <t>Fat</t>
  </si>
  <si>
    <t>Age</t>
  </si>
  <si>
    <t>24/6/11</t>
  </si>
  <si>
    <t>CL</t>
  </si>
  <si>
    <t>01430</t>
  </si>
  <si>
    <t>LP</t>
  </si>
  <si>
    <t>01445</t>
  </si>
  <si>
    <t>WWR</t>
  </si>
  <si>
    <t>01448</t>
  </si>
  <si>
    <t>AC</t>
  </si>
  <si>
    <t>01446</t>
  </si>
  <si>
    <t>01447</t>
  </si>
  <si>
    <t>01450</t>
  </si>
  <si>
    <t>18/6/11</t>
  </si>
  <si>
    <t>EN</t>
  </si>
  <si>
    <t>21/6/11</t>
  </si>
  <si>
    <t>01428</t>
  </si>
  <si>
    <t>01425</t>
  </si>
  <si>
    <t>20/6/11</t>
  </si>
  <si>
    <t>01426</t>
  </si>
  <si>
    <t>25/6/11</t>
  </si>
  <si>
    <t>01434</t>
  </si>
  <si>
    <t>01433</t>
  </si>
  <si>
    <t>30/6/11</t>
  </si>
  <si>
    <t>01444</t>
  </si>
  <si>
    <t>01441</t>
  </si>
  <si>
    <t>01440</t>
  </si>
  <si>
    <t>calling just south of above pair</t>
  </si>
  <si>
    <t>foraging on sampling flat</t>
  </si>
  <si>
    <t>foraging near above female at same time</t>
  </si>
  <si>
    <t>foraging at far end of sampling site</t>
  </si>
  <si>
    <t>foraging at coast near machinery</t>
  </si>
  <si>
    <t>foraging amongst machinery</t>
  </si>
  <si>
    <t>calling and flying around tern colony</t>
  </si>
  <si>
    <t>foraging near coast in middle of piece</t>
  </si>
  <si>
    <t>in rocks just east of above pair</t>
  </si>
  <si>
    <t>in rocks on coast near end of site</t>
  </si>
  <si>
    <t>calling and displaying in inland patch near big sand piles</t>
  </si>
  <si>
    <t>paired with above female; in scrape</t>
  </si>
  <si>
    <t>YY</t>
  </si>
  <si>
    <t>paired with above female; bpth m and f laying down but no scrape</t>
  </si>
  <si>
    <t>paired with above male</t>
  </si>
  <si>
    <t>foraging near streams in middle of BC site</t>
  </si>
  <si>
    <t>paired with above</t>
  </si>
  <si>
    <t>foraging at end patch</t>
  </si>
  <si>
    <t>foraging at first patch</t>
  </si>
  <si>
    <t>incubating 1 egg</t>
  </si>
  <si>
    <t>missing</t>
  </si>
  <si>
    <t>paired with above male; both m and f walking together; seemed to be looking for good nest spots</t>
  </si>
  <si>
    <t>RP(pink)</t>
  </si>
  <si>
    <t>standing behind biggest sand pile</t>
  </si>
  <si>
    <t>17/6/11</t>
  </si>
  <si>
    <t>43360</t>
  </si>
  <si>
    <t>01439</t>
  </si>
  <si>
    <t>01449</t>
  </si>
  <si>
    <t>27/6/11</t>
  </si>
  <si>
    <t>63232</t>
  </si>
  <si>
    <t>KD</t>
  </si>
  <si>
    <t>01423</t>
  </si>
  <si>
    <t>01422</t>
  </si>
  <si>
    <t>29/6/11</t>
  </si>
  <si>
    <t>01437</t>
  </si>
  <si>
    <t>WFD-W</t>
  </si>
  <si>
    <t>01438</t>
  </si>
  <si>
    <t>01431</t>
  </si>
  <si>
    <t>WFD-YA</t>
  </si>
  <si>
    <t>43332</t>
  </si>
  <si>
    <t>01442</t>
  </si>
  <si>
    <t>23/6/11</t>
  </si>
  <si>
    <t>01429</t>
  </si>
  <si>
    <t>01443</t>
  </si>
  <si>
    <t>01421</t>
  </si>
  <si>
    <t>01432</t>
  </si>
  <si>
    <t>01427</t>
  </si>
  <si>
    <t>FW</t>
  </si>
  <si>
    <t>WFD-FA</t>
  </si>
  <si>
    <t>01475</t>
  </si>
  <si>
    <t>18/7/11</t>
  </si>
  <si>
    <t>1526</t>
  </si>
  <si>
    <t>22/7/11</t>
  </si>
  <si>
    <t>1534</t>
  </si>
  <si>
    <t>29/7/11</t>
  </si>
  <si>
    <t>DWF</t>
  </si>
  <si>
    <t>43354</t>
  </si>
  <si>
    <t>Visit #5</t>
  </si>
  <si>
    <t>Left(upper)</t>
  </si>
  <si>
    <t>14/7/11</t>
  </si>
  <si>
    <t>YF</t>
  </si>
  <si>
    <t>17/7/11</t>
  </si>
  <si>
    <t>pin - 9.45</t>
  </si>
  <si>
    <t>21/7/11</t>
  </si>
  <si>
    <t>28/7/11</t>
  </si>
  <si>
    <t>chicks fledged</t>
  </si>
  <si>
    <t>pin - 3.5</t>
  </si>
  <si>
    <t>YR (lower)</t>
  </si>
  <si>
    <t>RY</t>
  </si>
  <si>
    <t>27/7/11</t>
  </si>
  <si>
    <t>1 chick fledge</t>
  </si>
  <si>
    <t>2 chicks fledged</t>
  </si>
  <si>
    <t>OW</t>
  </si>
  <si>
    <t>2 chicks fledged (1 banded, 1 unb)</t>
  </si>
  <si>
    <t>1/4 chicks fledged</t>
  </si>
  <si>
    <t>2 chicks feldged</t>
  </si>
  <si>
    <t>23/7/11</t>
  </si>
  <si>
    <t>16/7/11</t>
  </si>
  <si>
    <t>WO</t>
  </si>
  <si>
    <t>25/7/11</t>
  </si>
  <si>
    <t>3 pin</t>
  </si>
  <si>
    <t>FR</t>
  </si>
  <si>
    <t>20/7/11</t>
  </si>
  <si>
    <t>pin 4 - short flight</t>
  </si>
  <si>
    <t>3 chicks fledged</t>
  </si>
  <si>
    <t>WY</t>
  </si>
  <si>
    <t>15/7/11</t>
  </si>
  <si>
    <t>YW</t>
  </si>
  <si>
    <t>Pin = 1</t>
  </si>
  <si>
    <t>nest</t>
  </si>
  <si>
    <t>26/7/11</t>
  </si>
  <si>
    <t>unb parents</t>
  </si>
  <si>
    <t>RO</t>
  </si>
  <si>
    <t>WDA</t>
  </si>
  <si>
    <t>DW</t>
  </si>
  <si>
    <t>pin 4</t>
  </si>
  <si>
    <t>at nest</t>
  </si>
  <si>
    <t>30/7/11</t>
  </si>
  <si>
    <t>31/7/11</t>
  </si>
  <si>
    <t>Bill</t>
  </si>
  <si>
    <t>1fledge seen</t>
  </si>
  <si>
    <t>Y/OA</t>
  </si>
  <si>
    <t>WF-DA/FO</t>
  </si>
  <si>
    <t>11MP08</t>
  </si>
  <si>
    <t>WF-DA/WDF</t>
  </si>
  <si>
    <t>1 dead egg</t>
  </si>
  <si>
    <t>1 fledge</t>
  </si>
  <si>
    <t>OF</t>
  </si>
  <si>
    <t>OY</t>
  </si>
  <si>
    <t>*1432</t>
  </si>
  <si>
    <t>OR</t>
  </si>
  <si>
    <t>*1431</t>
  </si>
  <si>
    <t>FOF</t>
  </si>
  <si>
    <t>*1437</t>
  </si>
  <si>
    <t>OK</t>
  </si>
  <si>
    <t>*1428</t>
  </si>
  <si>
    <t>KW</t>
  </si>
  <si>
    <t>WF-DYA</t>
  </si>
  <si>
    <t>RF</t>
  </si>
  <si>
    <t>OFY</t>
  </si>
  <si>
    <t>WRD</t>
  </si>
  <si>
    <t>WF-DA/WRD</t>
  </si>
  <si>
    <t>*1445</t>
  </si>
  <si>
    <t>*1430</t>
  </si>
  <si>
    <t>*1434</t>
  </si>
  <si>
    <t>*1426</t>
  </si>
  <si>
    <t>WF-A/PF</t>
  </si>
  <si>
    <t>PF</t>
  </si>
  <si>
    <t>WF-A/OR</t>
  </si>
  <si>
    <t>WFD</t>
  </si>
  <si>
    <t>*1442</t>
  </si>
  <si>
    <t>*1427</t>
  </si>
  <si>
    <t>YD/WF-A</t>
  </si>
  <si>
    <t>RD</t>
  </si>
  <si>
    <t>*1450</t>
  </si>
  <si>
    <t>NA</t>
  </si>
  <si>
    <t>WR</t>
  </si>
  <si>
    <t>*1429</t>
  </si>
  <si>
    <t>RDR</t>
  </si>
  <si>
    <t>*1444</t>
  </si>
  <si>
    <t>WD</t>
  </si>
  <si>
    <t>*1433</t>
  </si>
  <si>
    <t>RWR</t>
  </si>
  <si>
    <t>*1439</t>
  </si>
  <si>
    <t>WRF</t>
  </si>
  <si>
    <t>*1440</t>
  </si>
  <si>
    <t>ODO</t>
  </si>
  <si>
    <t>*1441</t>
  </si>
  <si>
    <t>WF-DA/FWF</t>
  </si>
  <si>
    <t>DA/WW</t>
  </si>
  <si>
    <t>WW</t>
  </si>
  <si>
    <t>FWF</t>
  </si>
  <si>
    <t>*1443</t>
  </si>
  <si>
    <t>DWR</t>
  </si>
  <si>
    <t>*1449</t>
  </si>
  <si>
    <t>WDF</t>
  </si>
  <si>
    <t>*1534</t>
  </si>
  <si>
    <t>4of4</t>
  </si>
  <si>
    <t>3of3</t>
  </si>
  <si>
    <t>1of4</t>
  </si>
  <si>
    <t>3of4</t>
  </si>
  <si>
    <t>at least 2</t>
  </si>
  <si>
    <t>at least 1</t>
  </si>
  <si>
    <t>abandonment</t>
  </si>
  <si>
    <t>0of4</t>
  </si>
  <si>
    <t>2of4</t>
  </si>
  <si>
    <t>0 of 4</t>
  </si>
  <si>
    <t>0 of 1</t>
  </si>
  <si>
    <t>2 of 4</t>
  </si>
  <si>
    <t>1 of 4</t>
  </si>
  <si>
    <t>success</t>
  </si>
  <si>
    <t>na</t>
  </si>
  <si>
    <t>0 0f 3</t>
  </si>
  <si>
    <t>0 of @ least 2</t>
  </si>
  <si>
    <t>4 of 4</t>
  </si>
  <si>
    <t>0 0f 4</t>
  </si>
  <si>
    <t>*3358</t>
  </si>
  <si>
    <t>P (?)</t>
  </si>
  <si>
    <t>2005 (originally in 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</si>
</sst>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\-mmm\-yy;@"/>
    <numFmt numFmtId="165" formatCode="0.0"/>
  </numFmts>
  <fonts count="25" x14ac:knownFonts="1">
    <font>
      <sz val="11"/>
      <color indexed="8"/>
      <name val="Calibri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10"/>
      <name val="Verdana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rgb="FF7030A0"/>
      <name val="Calibri"/>
      <family val="2"/>
    </font>
    <font>
      <b/>
      <sz val="11"/>
      <color indexed="10"/>
      <name val="Calibri"/>
      <family val="2"/>
    </font>
    <font>
      <sz val="10"/>
      <color indexed="10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name val="Verdana"/>
      <family val="2"/>
    </font>
    <font>
      <sz val="8"/>
      <name val="Verdana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36">
    <xf numFmtId="0" fontId="0" fillId="0" borderId="0" xfId="0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1" fillId="4" borderId="0" xfId="0" applyNumberFormat="1" applyFont="1" applyFill="1" applyBorder="1" applyAlignment="1">
      <alignment horizontal="center"/>
    </xf>
    <xf numFmtId="0" fontId="1" fillId="4" borderId="0" xfId="0" applyNumberFormat="1" applyFont="1" applyFill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NumberFormat="1" applyFont="1"/>
    <xf numFmtId="0" fontId="3" fillId="0" borderId="0" xfId="0" applyFont="1"/>
    <xf numFmtId="0" fontId="3" fillId="0" borderId="4" xfId="0" applyFont="1" applyFill="1" applyBorder="1"/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5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" fontId="0" fillId="0" borderId="0" xfId="0" applyNumberFormat="1"/>
    <xf numFmtId="17" fontId="10" fillId="0" borderId="0" xfId="0" applyNumberFormat="1" applyFont="1"/>
    <xf numFmtId="0" fontId="10" fillId="0" borderId="0" xfId="0" applyFont="1"/>
    <xf numFmtId="17" fontId="11" fillId="0" borderId="0" xfId="0" applyNumberFormat="1" applyFont="1"/>
    <xf numFmtId="0" fontId="11" fillId="0" borderId="0" xfId="0" applyFont="1"/>
    <xf numFmtId="0" fontId="10" fillId="0" borderId="0" xfId="0" applyFont="1" applyFill="1"/>
    <xf numFmtId="0" fontId="11" fillId="0" borderId="0" xfId="0" applyFont="1" applyFill="1"/>
    <xf numFmtId="16" fontId="0" fillId="0" borderId="0" xfId="0" applyNumberFormat="1"/>
    <xf numFmtId="16" fontId="10" fillId="0" borderId="0" xfId="0" applyNumberFormat="1" applyFont="1"/>
    <xf numFmtId="16" fontId="0" fillId="0" borderId="0" xfId="0" applyNumberFormat="1" applyFont="1"/>
    <xf numFmtId="0" fontId="0" fillId="0" borderId="0" xfId="0" applyFont="1"/>
    <xf numFmtId="17" fontId="11" fillId="0" borderId="0" xfId="0" applyNumberFormat="1" applyFont="1" applyFill="1"/>
    <xf numFmtId="16" fontId="10" fillId="0" borderId="0" xfId="0" applyNumberFormat="1" applyFont="1" applyFill="1"/>
    <xf numFmtId="16" fontId="11" fillId="0" borderId="0" xfId="0" applyNumberFormat="1" applyFont="1"/>
    <xf numFmtId="16" fontId="11" fillId="0" borderId="0" xfId="0" applyNumberFormat="1" applyFont="1" applyFill="1"/>
    <xf numFmtId="0" fontId="0" fillId="7" borderId="0" xfId="0" applyFill="1"/>
    <xf numFmtId="16" fontId="0" fillId="7" borderId="0" xfId="0" applyNumberFormat="1" applyFill="1"/>
    <xf numFmtId="0" fontId="0" fillId="6" borderId="0" xfId="0" applyFill="1"/>
    <xf numFmtId="0" fontId="12" fillId="0" borderId="0" xfId="0" applyFont="1" applyFill="1"/>
    <xf numFmtId="0" fontId="10" fillId="6" borderId="0" xfId="0" applyFont="1" applyFill="1"/>
    <xf numFmtId="0" fontId="10" fillId="7" borderId="0" xfId="0" applyFont="1" applyFill="1"/>
    <xf numFmtId="16" fontId="10" fillId="7" borderId="0" xfId="0" applyNumberFormat="1" applyFont="1" applyFill="1"/>
    <xf numFmtId="0" fontId="0" fillId="9" borderId="0" xfId="0" applyFill="1"/>
    <xf numFmtId="0" fontId="0" fillId="10" borderId="0" xfId="0" applyFill="1"/>
    <xf numFmtId="0" fontId="13" fillId="0" borderId="0" xfId="0" applyFont="1"/>
    <xf numFmtId="0" fontId="11" fillId="10" borderId="0" xfId="0" applyFont="1" applyFill="1"/>
    <xf numFmtId="0" fontId="10" fillId="13" borderId="0" xfId="0" applyFont="1" applyFill="1"/>
    <xf numFmtId="0" fontId="14" fillId="0" borderId="5" xfId="0" applyFont="1" applyBorder="1" applyAlignment="1">
      <alignment horizontal="center" vertical="center"/>
    </xf>
    <xf numFmtId="0" fontId="11" fillId="13" borderId="0" xfId="0" applyFont="1" applyFill="1"/>
    <xf numFmtId="0" fontId="0" fillId="13" borderId="0" xfId="0" applyFill="1"/>
    <xf numFmtId="0" fontId="15" fillId="11" borderId="0" xfId="0" applyFont="1" applyFill="1"/>
    <xf numFmtId="0" fontId="0" fillId="14" borderId="0" xfId="0" applyFill="1"/>
    <xf numFmtId="0" fontId="13" fillId="13" borderId="0" xfId="0" applyFont="1" applyFill="1"/>
    <xf numFmtId="0" fontId="10" fillId="14" borderId="0" xfId="0" applyFont="1" applyFill="1"/>
    <xf numFmtId="0" fontId="11" fillId="11" borderId="0" xfId="0" applyFont="1" applyFill="1"/>
    <xf numFmtId="0" fontId="13" fillId="6" borderId="0" xfId="0" applyFont="1" applyFill="1"/>
    <xf numFmtId="0" fontId="13" fillId="7" borderId="0" xfId="0" applyFont="1" applyFill="1"/>
    <xf numFmtId="16" fontId="13" fillId="0" borderId="0" xfId="0" applyNumberFormat="1" applyFont="1"/>
    <xf numFmtId="0" fontId="13" fillId="11" borderId="0" xfId="0" applyFont="1" applyFill="1"/>
    <xf numFmtId="0" fontId="0" fillId="15" borderId="0" xfId="0" applyFill="1"/>
    <xf numFmtId="0" fontId="0" fillId="11" borderId="0" xfId="0" applyFill="1"/>
    <xf numFmtId="0" fontId="15" fillId="0" borderId="0" xfId="0" applyFont="1"/>
    <xf numFmtId="0" fontId="0" fillId="16" borderId="0" xfId="0" applyFill="1"/>
    <xf numFmtId="0" fontId="16" fillId="16" borderId="0" xfId="0" applyFont="1" applyFill="1"/>
    <xf numFmtId="0" fontId="11" fillId="16" borderId="0" xfId="0" applyFont="1" applyFill="1"/>
    <xf numFmtId="0" fontId="0" fillId="17" borderId="0" xfId="0" applyFill="1"/>
    <xf numFmtId="0" fontId="13" fillId="12" borderId="0" xfId="0" applyFont="1" applyFill="1"/>
    <xf numFmtId="1" fontId="0" fillId="0" borderId="0" xfId="0" applyNumberFormat="1" applyFill="1"/>
    <xf numFmtId="0" fontId="0" fillId="18" borderId="0" xfId="0" applyFill="1"/>
    <xf numFmtId="0" fontId="15" fillId="0" borderId="0" xfId="0" applyFont="1" applyFill="1"/>
    <xf numFmtId="16" fontId="0" fillId="0" borderId="0" xfId="0" applyNumberFormat="1" applyFill="1"/>
    <xf numFmtId="0" fontId="13" fillId="0" borderId="0" xfId="0" applyFont="1" applyFill="1"/>
    <xf numFmtId="16" fontId="13" fillId="0" borderId="0" xfId="0" applyNumberFormat="1" applyFont="1" applyFill="1"/>
    <xf numFmtId="16" fontId="0" fillId="13" borderId="0" xfId="0" applyNumberFormat="1" applyFill="1"/>
    <xf numFmtId="2" fontId="0" fillId="0" borderId="0" xfId="0" applyNumberFormat="1" applyFill="1"/>
    <xf numFmtId="0" fontId="11" fillId="0" borderId="0" xfId="0" applyFont="1" applyFill="1" applyBorder="1"/>
    <xf numFmtId="0" fontId="17" fillId="0" borderId="0" xfId="0" applyFont="1" applyFill="1"/>
    <xf numFmtId="0" fontId="18" fillId="0" borderId="0" xfId="0" applyFont="1" applyFill="1"/>
    <xf numFmtId="0" fontId="18" fillId="0" borderId="5" xfId="0" applyFont="1" applyFill="1" applyBorder="1" applyAlignment="1">
      <alignment horizontal="right"/>
    </xf>
    <xf numFmtId="16" fontId="0" fillId="0" borderId="0" xfId="0" applyNumberFormat="1" applyFont="1" applyFill="1"/>
    <xf numFmtId="16" fontId="0" fillId="13" borderId="0" xfId="0" applyNumberFormat="1" applyFont="1" applyFill="1"/>
    <xf numFmtId="0" fontId="0" fillId="0" borderId="0" xfId="0" applyFont="1" applyFill="1"/>
    <xf numFmtId="164" fontId="1" fillId="19" borderId="1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9" fillId="0" borderId="0" xfId="0" applyFont="1"/>
    <xf numFmtId="49" fontId="0" fillId="0" borderId="0" xfId="0" applyNumberFormat="1" applyAlignment="1">
      <alignment horizontal="right"/>
    </xf>
    <xf numFmtId="14" fontId="0" fillId="0" borderId="0" xfId="0" applyNumberFormat="1"/>
    <xf numFmtId="0" fontId="0" fillId="20" borderId="0" xfId="0" applyFill="1"/>
    <xf numFmtId="49" fontId="0" fillId="20" borderId="0" xfId="0" applyNumberFormat="1" applyFill="1" applyAlignment="1">
      <alignment horizontal="right"/>
    </xf>
    <xf numFmtId="1" fontId="20" fillId="0" borderId="0" xfId="0" applyNumberFormat="1" applyFont="1" applyAlignment="1">
      <alignment horizontal="right"/>
    </xf>
    <xf numFmtId="0" fontId="0" fillId="21" borderId="0" xfId="0" applyFill="1"/>
    <xf numFmtId="14" fontId="0" fillId="20" borderId="0" xfId="0" applyNumberFormat="1" applyFill="1"/>
    <xf numFmtId="14" fontId="0" fillId="21" borderId="0" xfId="0" applyNumberFormat="1" applyFill="1"/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FFFF99"/>
      <color rgb="FFFFFF66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7395864079101"/>
          <c:y val="8.2304609439912704E-2"/>
          <c:w val="0.84245234106989897"/>
          <c:h val="0.7037044107112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'[1]Chick banding data'!$B$119</c:f>
              <c:strCache>
                <c:ptCount val="1"/>
                <c:pt idx="0">
                  <c:v>Tarsus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'[1]Chick banding data'!$A$120:$A$134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8</c:v>
                </c:pt>
                <c:pt idx="13">
                  <c:v>12</c:v>
                </c:pt>
                <c:pt idx="14">
                  <c:v>21</c:v>
                </c:pt>
              </c:numCache>
            </c:numRef>
          </c:xVal>
          <c:yVal>
            <c:numRef>
              <c:f>'[1]Chick banding data'!$B$120:$B$134</c:f>
              <c:numCache>
                <c:formatCode>General</c:formatCode>
                <c:ptCount val="15"/>
                <c:pt idx="0">
                  <c:v>17.07</c:v>
                </c:pt>
                <c:pt idx="1">
                  <c:v>18.53</c:v>
                </c:pt>
                <c:pt idx="2">
                  <c:v>19.45</c:v>
                </c:pt>
                <c:pt idx="3">
                  <c:v>26.23</c:v>
                </c:pt>
                <c:pt idx="4">
                  <c:v>22.1</c:v>
                </c:pt>
                <c:pt idx="5">
                  <c:v>17.559999999999999</c:v>
                </c:pt>
                <c:pt idx="6">
                  <c:v>18.579999999999998</c:v>
                </c:pt>
                <c:pt idx="7">
                  <c:v>20.48</c:v>
                </c:pt>
                <c:pt idx="8">
                  <c:v>22.91</c:v>
                </c:pt>
                <c:pt idx="9">
                  <c:v>17.690000000000001</c:v>
                </c:pt>
                <c:pt idx="10">
                  <c:v>19.36</c:v>
                </c:pt>
                <c:pt idx="11">
                  <c:v>19.579999999999998</c:v>
                </c:pt>
                <c:pt idx="12">
                  <c:v>17.95</c:v>
                </c:pt>
                <c:pt idx="13">
                  <c:v>19.43</c:v>
                </c:pt>
                <c:pt idx="14">
                  <c:v>21.45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5440"/>
        <c:axId val="511557792"/>
      </c:scatterChart>
      <c:valAx>
        <c:axId val="51155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CA"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328313720084705"/>
              <c:y val="0.88065940831470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CA"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11557792"/>
        <c:crosses val="autoZero"/>
        <c:crossBetween val="midCat"/>
      </c:valAx>
      <c:valAx>
        <c:axId val="51155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CA"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tarsus</a:t>
                </a:r>
              </a:p>
            </c:rich>
          </c:tx>
          <c:layout>
            <c:manualLayout>
              <c:xMode val="edge"/>
              <c:yMode val="edge"/>
              <c:x val="2.8446389496717701E-2"/>
              <c:y val="0.34979456271669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CA"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11555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7395864079101"/>
          <c:y val="8.2304609439912704E-2"/>
          <c:w val="0.84245234106989897"/>
          <c:h val="0.70370441071125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'[1]Chick banding data'!$A$120:$A$134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8</c:v>
                </c:pt>
                <c:pt idx="13">
                  <c:v>12</c:v>
                </c:pt>
                <c:pt idx="14">
                  <c:v>21</c:v>
                </c:pt>
              </c:numCache>
            </c:numRef>
          </c:xVal>
          <c:yVal>
            <c:numRef>
              <c:f>'[1]Chick banding data'!$C$120:$C$134</c:f>
              <c:numCache>
                <c:formatCode>General</c:formatCode>
                <c:ptCount val="15"/>
                <c:pt idx="0">
                  <c:v>5.16</c:v>
                </c:pt>
                <c:pt idx="1">
                  <c:v>6.34</c:v>
                </c:pt>
                <c:pt idx="2">
                  <c:v>9.0399999999999991</c:v>
                </c:pt>
                <c:pt idx="3">
                  <c:v>15.39</c:v>
                </c:pt>
                <c:pt idx="4">
                  <c:v>10.92</c:v>
                </c:pt>
                <c:pt idx="5">
                  <c:v>5.79</c:v>
                </c:pt>
                <c:pt idx="6">
                  <c:v>6.01</c:v>
                </c:pt>
                <c:pt idx="7">
                  <c:v>8.85</c:v>
                </c:pt>
                <c:pt idx="8">
                  <c:v>10.08</c:v>
                </c:pt>
                <c:pt idx="9">
                  <c:v>5.83</c:v>
                </c:pt>
                <c:pt idx="10">
                  <c:v>6.14</c:v>
                </c:pt>
                <c:pt idx="11">
                  <c:v>8.5399999999999991</c:v>
                </c:pt>
                <c:pt idx="12">
                  <c:v>5.99</c:v>
                </c:pt>
                <c:pt idx="13">
                  <c:v>8.67</c:v>
                </c:pt>
                <c:pt idx="14">
                  <c:v>11.4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5832"/>
        <c:axId val="511556616"/>
      </c:scatterChart>
      <c:valAx>
        <c:axId val="51155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CA"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328313720084705"/>
              <c:y val="0.88065940831470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CA"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11556616"/>
        <c:crosses val="autoZero"/>
        <c:crossBetween val="midCat"/>
      </c:valAx>
      <c:valAx>
        <c:axId val="511556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CA"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</a:t>
                </a:r>
              </a:p>
            </c:rich>
          </c:tx>
          <c:layout>
            <c:manualLayout>
              <c:xMode val="edge"/>
              <c:yMode val="edge"/>
              <c:x val="2.8446389496717701E-2"/>
              <c:y val="0.38683159975373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CA"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11555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7395864079101"/>
          <c:y val="8.2304609439912704E-2"/>
          <c:w val="0.84245234106989897"/>
          <c:h val="0.70370441071125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17293266093377599"/>
                  <c:y val="-2.423070372908819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CA" sz="10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'[1]Chick banding data'!$A$120:$A$134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8</c:v>
                </c:pt>
                <c:pt idx="13">
                  <c:v>12</c:v>
                </c:pt>
                <c:pt idx="14">
                  <c:v>21</c:v>
                </c:pt>
              </c:numCache>
            </c:numRef>
          </c:xVal>
          <c:yVal>
            <c:numRef>
              <c:f>'[1]Chick banding data'!$D$120:$D$134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20</c:v>
                </c:pt>
                <c:pt idx="4">
                  <c:v>34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20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8</c:v>
                </c:pt>
                <c:pt idx="14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26944"/>
        <c:axId val="516823808"/>
      </c:scatterChart>
      <c:valAx>
        <c:axId val="5168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CA"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328313720084705"/>
              <c:y val="0.88065940831470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CA"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16823808"/>
        <c:crosses val="autoZero"/>
        <c:crossBetween val="midCat"/>
      </c:valAx>
      <c:valAx>
        <c:axId val="51682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CA"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mass</a:t>
                </a:r>
              </a:p>
            </c:rich>
          </c:tx>
          <c:layout>
            <c:manualLayout>
              <c:xMode val="edge"/>
              <c:yMode val="edge"/>
              <c:x val="2.8446389496717701E-2"/>
              <c:y val="0.36214024172904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CA"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16826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116</xdr:row>
      <xdr:rowOff>25400</xdr:rowOff>
    </xdr:from>
    <xdr:to>
      <xdr:col>14</xdr:col>
      <xdr:colOff>0</xdr:colOff>
      <xdr:row>132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133</xdr:row>
      <xdr:rowOff>0</xdr:rowOff>
    </xdr:from>
    <xdr:to>
      <xdr:col>14</xdr:col>
      <xdr:colOff>25400</xdr:colOff>
      <xdr:row>149</xdr:row>
      <xdr:rowOff>38100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149</xdr:row>
      <xdr:rowOff>177800</xdr:rowOff>
    </xdr:from>
    <xdr:to>
      <xdr:col>14</xdr:col>
      <xdr:colOff>38100</xdr:colOff>
      <xdr:row>166</xdr:row>
      <xdr:rowOff>25400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Anne/Desktop/THESIS%20STUFF/SEPL_data_2011-lp(1)%20(Autosaved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htings"/>
      <sheetName val="Nest Info"/>
      <sheetName val="Chick banding info"/>
      <sheetName val="Adult banding data"/>
      <sheetName val="Chick banding data"/>
      <sheetName val="Nest visits"/>
    </sheetNames>
    <sheetDataSet>
      <sheetData sheetId="0"/>
      <sheetData sheetId="1"/>
      <sheetData sheetId="2"/>
      <sheetData sheetId="3"/>
      <sheetData sheetId="4">
        <row r="119">
          <cell r="B119" t="str">
            <v>Tarsus</v>
          </cell>
        </row>
        <row r="120">
          <cell r="A120">
            <v>8</v>
          </cell>
          <cell r="B120">
            <v>17.07</v>
          </cell>
          <cell r="C120">
            <v>5.16</v>
          </cell>
          <cell r="D120">
            <v>6</v>
          </cell>
        </row>
        <row r="121">
          <cell r="A121">
            <v>9</v>
          </cell>
          <cell r="B121">
            <v>18.53</v>
          </cell>
          <cell r="C121">
            <v>6.34</v>
          </cell>
          <cell r="D121">
            <v>7</v>
          </cell>
        </row>
        <row r="122">
          <cell r="A122">
            <v>12</v>
          </cell>
          <cell r="B122">
            <v>19.45</v>
          </cell>
          <cell r="C122">
            <v>9.0399999999999991</v>
          </cell>
          <cell r="D122">
            <v>9</v>
          </cell>
        </row>
        <row r="123">
          <cell r="A123">
            <v>17</v>
          </cell>
          <cell r="B123">
            <v>26.23</v>
          </cell>
          <cell r="C123">
            <v>15.39</v>
          </cell>
          <cell r="D123">
            <v>20</v>
          </cell>
        </row>
        <row r="124">
          <cell r="A124">
            <v>21</v>
          </cell>
          <cell r="B124">
            <v>22.1</v>
          </cell>
          <cell r="C124">
            <v>10.92</v>
          </cell>
          <cell r="D124">
            <v>34</v>
          </cell>
        </row>
        <row r="125">
          <cell r="A125">
            <v>8</v>
          </cell>
          <cell r="B125">
            <v>17.559999999999999</v>
          </cell>
          <cell r="C125">
            <v>5.79</v>
          </cell>
          <cell r="D125">
            <v>6</v>
          </cell>
        </row>
        <row r="126">
          <cell r="A126">
            <v>9</v>
          </cell>
          <cell r="B126">
            <v>18.579999999999998</v>
          </cell>
          <cell r="C126">
            <v>6.01</v>
          </cell>
          <cell r="D126">
            <v>7</v>
          </cell>
        </row>
        <row r="127">
          <cell r="A127">
            <v>12</v>
          </cell>
          <cell r="B127">
            <v>20.48</v>
          </cell>
          <cell r="C127">
            <v>8.85</v>
          </cell>
          <cell r="D127">
            <v>9</v>
          </cell>
        </row>
        <row r="128">
          <cell r="A128">
            <v>17</v>
          </cell>
          <cell r="B128">
            <v>22.91</v>
          </cell>
          <cell r="C128">
            <v>10.08</v>
          </cell>
          <cell r="D128">
            <v>20</v>
          </cell>
        </row>
        <row r="129">
          <cell r="A129">
            <v>8</v>
          </cell>
          <cell r="B129">
            <v>17.690000000000001</v>
          </cell>
          <cell r="C129">
            <v>5.83</v>
          </cell>
          <cell r="D129">
            <v>6</v>
          </cell>
        </row>
        <row r="130">
          <cell r="A130">
            <v>9</v>
          </cell>
          <cell r="B130">
            <v>19.36</v>
          </cell>
          <cell r="C130">
            <v>6.14</v>
          </cell>
          <cell r="D130">
            <v>6</v>
          </cell>
        </row>
        <row r="131">
          <cell r="A131">
            <v>12</v>
          </cell>
          <cell r="B131">
            <v>19.579999999999998</v>
          </cell>
          <cell r="C131">
            <v>8.5399999999999991</v>
          </cell>
          <cell r="D131">
            <v>8</v>
          </cell>
        </row>
        <row r="132">
          <cell r="A132">
            <v>8</v>
          </cell>
          <cell r="B132">
            <v>17.95</v>
          </cell>
          <cell r="C132">
            <v>5.99</v>
          </cell>
          <cell r="D132">
            <v>6</v>
          </cell>
        </row>
        <row r="133">
          <cell r="A133">
            <v>12</v>
          </cell>
          <cell r="B133">
            <v>19.43</v>
          </cell>
          <cell r="C133">
            <v>8.67</v>
          </cell>
          <cell r="D133">
            <v>8</v>
          </cell>
        </row>
        <row r="134">
          <cell r="A134">
            <v>21</v>
          </cell>
          <cell r="B134">
            <v>21.45</v>
          </cell>
          <cell r="C134">
            <v>11.4</v>
          </cell>
          <cell r="D134">
            <v>33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workbookViewId="0">
      <selection activeCell="C156" sqref="C156"/>
    </sheetView>
  </sheetViews>
  <sheetFormatPr defaultColWidth="8.85546875" defaultRowHeight="15" x14ac:dyDescent="0.25"/>
  <cols>
    <col min="8" max="8" width="12.28515625" bestFit="1" customWidth="1"/>
    <col min="9" max="9" width="10" bestFit="1" customWidth="1"/>
    <col min="10" max="10" width="13.42578125" bestFit="1" customWidth="1"/>
    <col min="11" max="11" width="11.140625" bestFit="1" customWidth="1"/>
  </cols>
  <sheetData>
    <row r="1" spans="1:11" ht="15.75" x14ac:dyDescent="0.25">
      <c r="A1" s="1" t="s">
        <v>186</v>
      </c>
      <c r="B1" s="2" t="s">
        <v>187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 x14ac:dyDescent="0.25">
      <c r="A2" s="31">
        <v>40693</v>
      </c>
      <c r="B2" t="s">
        <v>89</v>
      </c>
      <c r="E2" t="s">
        <v>90</v>
      </c>
      <c r="F2" t="s">
        <v>91</v>
      </c>
    </row>
    <row r="3" spans="1:11" s="35" customFormat="1" x14ac:dyDescent="0.25">
      <c r="A3" s="34">
        <v>11079</v>
      </c>
      <c r="B3" s="35" t="s">
        <v>92</v>
      </c>
      <c r="E3" s="35" t="s">
        <v>95</v>
      </c>
      <c r="F3" s="35" t="s">
        <v>93</v>
      </c>
      <c r="G3" s="35" t="s">
        <v>94</v>
      </c>
      <c r="H3" s="35">
        <v>2241</v>
      </c>
      <c r="I3" s="35">
        <v>96005</v>
      </c>
      <c r="J3" s="35">
        <v>2007</v>
      </c>
    </row>
    <row r="4" spans="1:11" x14ac:dyDescent="0.25">
      <c r="A4" s="31">
        <v>11079</v>
      </c>
      <c r="B4" t="s">
        <v>92</v>
      </c>
      <c r="E4" t="s">
        <v>90</v>
      </c>
      <c r="F4" t="s">
        <v>91</v>
      </c>
    </row>
    <row r="5" spans="1:11" x14ac:dyDescent="0.25">
      <c r="A5" s="31">
        <v>11079</v>
      </c>
      <c r="B5" t="s">
        <v>92</v>
      </c>
      <c r="E5" t="s">
        <v>95</v>
      </c>
      <c r="F5" t="s">
        <v>91</v>
      </c>
    </row>
    <row r="6" spans="1:11" x14ac:dyDescent="0.25">
      <c r="A6" s="31">
        <v>11079</v>
      </c>
      <c r="B6" t="s">
        <v>97</v>
      </c>
      <c r="E6" t="s">
        <v>96</v>
      </c>
      <c r="F6" t="s">
        <v>91</v>
      </c>
    </row>
    <row r="7" spans="1:11" x14ac:dyDescent="0.25">
      <c r="A7" s="31">
        <v>11079</v>
      </c>
      <c r="B7" t="s">
        <v>97</v>
      </c>
      <c r="E7" t="s">
        <v>96</v>
      </c>
      <c r="F7" t="s">
        <v>91</v>
      </c>
    </row>
    <row r="8" spans="1:11" x14ac:dyDescent="0.25">
      <c r="A8" s="31">
        <v>11444</v>
      </c>
      <c r="B8" t="s">
        <v>98</v>
      </c>
      <c r="E8" t="s">
        <v>90</v>
      </c>
      <c r="F8" t="s">
        <v>91</v>
      </c>
    </row>
    <row r="9" spans="1:11" x14ac:dyDescent="0.25">
      <c r="A9" s="31">
        <v>11444</v>
      </c>
      <c r="B9" t="s">
        <v>98</v>
      </c>
      <c r="E9" t="s">
        <v>90</v>
      </c>
      <c r="F9" t="s">
        <v>91</v>
      </c>
    </row>
    <row r="10" spans="1:11" x14ac:dyDescent="0.25">
      <c r="A10" s="31">
        <v>11444</v>
      </c>
      <c r="B10" t="s">
        <v>98</v>
      </c>
      <c r="E10" t="s">
        <v>90</v>
      </c>
      <c r="F10" t="s">
        <v>91</v>
      </c>
    </row>
    <row r="11" spans="1:11" x14ac:dyDescent="0.25">
      <c r="A11" s="31">
        <v>11444</v>
      </c>
      <c r="B11" t="s">
        <v>98</v>
      </c>
      <c r="E11" t="s">
        <v>90</v>
      </c>
      <c r="F11" t="s">
        <v>91</v>
      </c>
    </row>
    <row r="12" spans="1:11" x14ac:dyDescent="0.25">
      <c r="A12" s="31">
        <v>11444</v>
      </c>
      <c r="B12" t="s">
        <v>98</v>
      </c>
      <c r="E12" t="s">
        <v>90</v>
      </c>
      <c r="F12" t="s">
        <v>91</v>
      </c>
    </row>
    <row r="13" spans="1:11" x14ac:dyDescent="0.25">
      <c r="A13" s="31">
        <v>11444</v>
      </c>
      <c r="B13" t="s">
        <v>98</v>
      </c>
      <c r="E13" t="s">
        <v>95</v>
      </c>
      <c r="F13" t="s">
        <v>91</v>
      </c>
    </row>
    <row r="14" spans="1:11" x14ac:dyDescent="0.25">
      <c r="A14" s="31">
        <v>11444</v>
      </c>
      <c r="B14" t="s">
        <v>98</v>
      </c>
      <c r="E14" t="s">
        <v>96</v>
      </c>
      <c r="F14" t="s">
        <v>91</v>
      </c>
    </row>
    <row r="15" spans="1:11" x14ac:dyDescent="0.25">
      <c r="A15" s="31">
        <v>11444</v>
      </c>
      <c r="B15" t="s">
        <v>98</v>
      </c>
      <c r="E15" t="s">
        <v>96</v>
      </c>
      <c r="F15" t="s">
        <v>91</v>
      </c>
    </row>
    <row r="16" spans="1:11" s="35" customFormat="1" x14ac:dyDescent="0.25">
      <c r="A16" s="34">
        <v>11444</v>
      </c>
      <c r="B16" s="35" t="s">
        <v>99</v>
      </c>
      <c r="E16" s="35" t="s">
        <v>90</v>
      </c>
      <c r="F16" s="35" t="s">
        <v>100</v>
      </c>
      <c r="G16" s="35" t="s">
        <v>101</v>
      </c>
      <c r="J16" s="35" t="s">
        <v>277</v>
      </c>
    </row>
    <row r="17" spans="1:10" x14ac:dyDescent="0.25">
      <c r="A17" s="31">
        <v>11444</v>
      </c>
      <c r="B17" t="s">
        <v>99</v>
      </c>
      <c r="E17" t="s">
        <v>90</v>
      </c>
      <c r="F17" t="s">
        <v>91</v>
      </c>
    </row>
    <row r="18" spans="1:10" s="37" customFormat="1" x14ac:dyDescent="0.25">
      <c r="A18" s="42">
        <v>11444</v>
      </c>
      <c r="B18" s="37" t="s">
        <v>99</v>
      </c>
      <c r="E18" s="37">
        <v>4</v>
      </c>
      <c r="F18" s="37" t="s">
        <v>101</v>
      </c>
      <c r="G18" s="37" t="s">
        <v>102</v>
      </c>
      <c r="J18" s="37" t="s">
        <v>276</v>
      </c>
    </row>
    <row r="19" spans="1:10" x14ac:dyDescent="0.25">
      <c r="A19" s="31">
        <v>11444</v>
      </c>
      <c r="B19" t="s">
        <v>99</v>
      </c>
      <c r="E19" t="s">
        <v>96</v>
      </c>
      <c r="F19" t="s">
        <v>91</v>
      </c>
    </row>
    <row r="20" spans="1:10" s="35" customFormat="1" x14ac:dyDescent="0.25">
      <c r="A20" s="34">
        <v>11444</v>
      </c>
      <c r="B20" s="35" t="s">
        <v>99</v>
      </c>
      <c r="E20" s="35" t="s">
        <v>90</v>
      </c>
      <c r="F20" s="35" t="s">
        <v>103</v>
      </c>
      <c r="G20" s="35" t="s">
        <v>104</v>
      </c>
      <c r="J20" s="35">
        <v>2009</v>
      </c>
    </row>
    <row r="21" spans="1:10" s="33" customFormat="1" x14ac:dyDescent="0.25">
      <c r="A21" s="32">
        <v>11444</v>
      </c>
      <c r="B21" s="33" t="s">
        <v>99</v>
      </c>
      <c r="F21" s="33" t="s">
        <v>105</v>
      </c>
      <c r="G21" s="33" t="s">
        <v>103</v>
      </c>
      <c r="J21" s="33" t="s">
        <v>111</v>
      </c>
    </row>
    <row r="22" spans="1:10" s="35" customFormat="1" x14ac:dyDescent="0.25">
      <c r="A22" s="34">
        <v>11444</v>
      </c>
      <c r="B22" s="35" t="s">
        <v>99</v>
      </c>
      <c r="F22" s="35" t="s">
        <v>106</v>
      </c>
      <c r="G22" s="35" t="s">
        <v>108</v>
      </c>
      <c r="J22" s="35">
        <v>2008</v>
      </c>
    </row>
    <row r="23" spans="1:10" s="33" customFormat="1" x14ac:dyDescent="0.25">
      <c r="A23" s="32">
        <v>11444</v>
      </c>
      <c r="B23" s="33" t="s">
        <v>99</v>
      </c>
      <c r="F23" s="33" t="s">
        <v>109</v>
      </c>
      <c r="G23" s="33" t="s">
        <v>113</v>
      </c>
      <c r="J23" s="33" t="s">
        <v>112</v>
      </c>
    </row>
    <row r="24" spans="1:10" s="37" customFormat="1" x14ac:dyDescent="0.25">
      <c r="A24" s="42">
        <v>11444</v>
      </c>
      <c r="B24" s="37" t="s">
        <v>99</v>
      </c>
      <c r="E24" s="37" t="s">
        <v>96</v>
      </c>
      <c r="F24" s="37" t="s">
        <v>91</v>
      </c>
    </row>
    <row r="25" spans="1:10" s="37" customFormat="1" x14ac:dyDescent="0.25">
      <c r="A25" s="42">
        <v>40696</v>
      </c>
      <c r="B25" s="37" t="s">
        <v>92</v>
      </c>
      <c r="E25" s="37" t="s">
        <v>114</v>
      </c>
      <c r="F25" s="37" t="s">
        <v>93</v>
      </c>
      <c r="G25" s="37" t="s">
        <v>94</v>
      </c>
      <c r="H25" s="37">
        <v>2241</v>
      </c>
      <c r="I25" s="37">
        <v>96005</v>
      </c>
      <c r="J25" s="37">
        <v>2007</v>
      </c>
    </row>
    <row r="26" spans="1:10" s="37" customFormat="1" x14ac:dyDescent="0.25">
      <c r="A26" s="42">
        <v>40696</v>
      </c>
      <c r="B26" s="37" t="s">
        <v>115</v>
      </c>
      <c r="E26" s="37" t="s">
        <v>116</v>
      </c>
      <c r="F26" s="37" t="s">
        <v>117</v>
      </c>
      <c r="G26" s="37" t="s">
        <v>104</v>
      </c>
      <c r="H26" s="37">
        <v>8101</v>
      </c>
      <c r="I26" s="37">
        <v>99639</v>
      </c>
      <c r="J26" s="37">
        <v>2009</v>
      </c>
    </row>
    <row r="27" spans="1:10" s="22" customFormat="1" x14ac:dyDescent="0.25">
      <c r="A27" s="42">
        <v>40696</v>
      </c>
      <c r="B27" s="37" t="s">
        <v>115</v>
      </c>
      <c r="F27" s="37" t="s">
        <v>101</v>
      </c>
      <c r="G27" s="22" t="s">
        <v>95</v>
      </c>
      <c r="J27" s="22" t="s">
        <v>276</v>
      </c>
    </row>
    <row r="28" spans="1:10" s="37" customFormat="1" x14ac:dyDescent="0.25">
      <c r="A28" s="42">
        <v>40696</v>
      </c>
      <c r="B28" s="37" t="s">
        <v>115</v>
      </c>
      <c r="E28" s="37" t="s">
        <v>114</v>
      </c>
      <c r="F28" s="37" t="s">
        <v>118</v>
      </c>
      <c r="G28" s="37" t="s">
        <v>119</v>
      </c>
      <c r="H28" s="37">
        <v>2341</v>
      </c>
      <c r="I28" s="37">
        <v>64071</v>
      </c>
      <c r="J28" s="37">
        <v>2010</v>
      </c>
    </row>
    <row r="29" spans="1:10" s="37" customFormat="1" x14ac:dyDescent="0.25">
      <c r="A29" s="42">
        <v>40696</v>
      </c>
      <c r="B29" s="37" t="s">
        <v>115</v>
      </c>
      <c r="E29" s="37" t="s">
        <v>96</v>
      </c>
      <c r="F29" s="37" t="s">
        <v>118</v>
      </c>
      <c r="G29" s="37" t="s">
        <v>120</v>
      </c>
      <c r="H29" s="37">
        <v>2341</v>
      </c>
      <c r="I29" s="37">
        <v>64058</v>
      </c>
      <c r="J29" s="37">
        <v>2010</v>
      </c>
    </row>
    <row r="30" spans="1:10" s="37" customFormat="1" x14ac:dyDescent="0.25">
      <c r="A30" s="42">
        <v>40696</v>
      </c>
      <c r="B30" s="37" t="s">
        <v>115</v>
      </c>
      <c r="E30" s="37" t="s">
        <v>114</v>
      </c>
      <c r="F30" s="37" t="s">
        <v>93</v>
      </c>
      <c r="G30" s="37" t="s">
        <v>121</v>
      </c>
      <c r="H30" s="37">
        <v>9614</v>
      </c>
      <c r="I30" s="37">
        <v>3336</v>
      </c>
      <c r="J30" s="37">
        <v>2008</v>
      </c>
    </row>
    <row r="31" spans="1:10" s="37" customFormat="1" x14ac:dyDescent="0.25">
      <c r="A31" s="42">
        <v>40696</v>
      </c>
      <c r="B31" s="37" t="s">
        <v>115</v>
      </c>
      <c r="E31" s="37" t="s">
        <v>114</v>
      </c>
      <c r="F31" s="37" t="s">
        <v>102</v>
      </c>
      <c r="G31" s="37" t="s">
        <v>104</v>
      </c>
      <c r="H31" s="37">
        <v>8101</v>
      </c>
      <c r="I31" s="37">
        <v>99632</v>
      </c>
      <c r="J31" s="37">
        <v>2009</v>
      </c>
    </row>
    <row r="32" spans="1:10" s="37" customFormat="1" x14ac:dyDescent="0.25">
      <c r="A32" s="42">
        <v>40696</v>
      </c>
      <c r="B32" s="37" t="s">
        <v>115</v>
      </c>
      <c r="E32" s="37" t="s">
        <v>114</v>
      </c>
      <c r="F32" s="37" t="s">
        <v>91</v>
      </c>
    </row>
    <row r="33" spans="1:11" s="37" customFormat="1" x14ac:dyDescent="0.25">
      <c r="A33" s="42">
        <v>40696</v>
      </c>
      <c r="B33" s="37" t="s">
        <v>115</v>
      </c>
      <c r="E33" s="37" t="s">
        <v>96</v>
      </c>
      <c r="F33" s="37" t="s">
        <v>91</v>
      </c>
    </row>
    <row r="34" spans="1:11" s="37" customFormat="1" x14ac:dyDescent="0.25">
      <c r="A34" s="42">
        <v>40696</v>
      </c>
      <c r="B34" s="37" t="s">
        <v>99</v>
      </c>
      <c r="E34" s="37" t="s">
        <v>116</v>
      </c>
      <c r="F34" s="37" t="s">
        <v>101</v>
      </c>
      <c r="G34" s="37" t="s">
        <v>100</v>
      </c>
    </row>
    <row r="35" spans="1:11" s="37" customFormat="1" x14ac:dyDescent="0.25">
      <c r="A35" s="42">
        <v>40696</v>
      </c>
      <c r="B35" s="37" t="s">
        <v>99</v>
      </c>
      <c r="E35" s="37" t="s">
        <v>96</v>
      </c>
      <c r="F35" s="37" t="s">
        <v>101</v>
      </c>
      <c r="G35" s="37" t="s">
        <v>122</v>
      </c>
    </row>
    <row r="36" spans="1:11" s="37" customFormat="1" x14ac:dyDescent="0.25">
      <c r="A36" s="42">
        <v>40696</v>
      </c>
      <c r="B36" s="37" t="s">
        <v>89</v>
      </c>
      <c r="E36" s="37" t="s">
        <v>116</v>
      </c>
      <c r="F36" s="37" t="s">
        <v>123</v>
      </c>
      <c r="G36" s="37" t="s">
        <v>93</v>
      </c>
      <c r="H36" s="37">
        <v>9614</v>
      </c>
      <c r="I36" s="37">
        <v>3323</v>
      </c>
      <c r="J36" s="37">
        <v>2009</v>
      </c>
    </row>
    <row r="37" spans="1:11" s="37" customFormat="1" x14ac:dyDescent="0.25">
      <c r="A37" s="42">
        <v>40696</v>
      </c>
      <c r="B37" s="37" t="s">
        <v>89</v>
      </c>
      <c r="E37" s="37" t="s">
        <v>114</v>
      </c>
      <c r="F37" s="37" t="s">
        <v>91</v>
      </c>
    </row>
    <row r="38" spans="1:11" s="37" customFormat="1" x14ac:dyDescent="0.25">
      <c r="A38" s="42">
        <v>40696</v>
      </c>
      <c r="B38" s="37" t="s">
        <v>97</v>
      </c>
      <c r="E38" s="37" t="s">
        <v>114</v>
      </c>
      <c r="F38" s="37" t="s">
        <v>91</v>
      </c>
    </row>
    <row r="39" spans="1:11" s="37" customFormat="1" x14ac:dyDescent="0.25">
      <c r="A39" s="42">
        <v>40696</v>
      </c>
      <c r="B39" s="37" t="s">
        <v>97</v>
      </c>
      <c r="E39" s="37" t="s">
        <v>96</v>
      </c>
      <c r="F39" s="37" t="s">
        <v>91</v>
      </c>
      <c r="J39" s="37" t="s">
        <v>124</v>
      </c>
    </row>
    <row r="40" spans="1:11" s="37" customFormat="1" x14ac:dyDescent="0.25">
      <c r="A40" s="42">
        <v>40696</v>
      </c>
      <c r="B40" s="37" t="s">
        <v>97</v>
      </c>
      <c r="E40" s="37" t="s">
        <v>96</v>
      </c>
      <c r="F40" s="37" t="s">
        <v>101</v>
      </c>
      <c r="G40" s="37" t="s">
        <v>110</v>
      </c>
    </row>
    <row r="41" spans="1:11" s="37" customFormat="1" x14ac:dyDescent="0.25">
      <c r="A41" s="42">
        <v>40696</v>
      </c>
      <c r="B41" s="37" t="s">
        <v>125</v>
      </c>
      <c r="E41" s="37" t="s">
        <v>116</v>
      </c>
      <c r="F41" s="37" t="s">
        <v>91</v>
      </c>
    </row>
    <row r="42" spans="1:11" s="37" customFormat="1" x14ac:dyDescent="0.25">
      <c r="A42" s="42">
        <v>40696</v>
      </c>
      <c r="B42" s="37" t="s">
        <v>125</v>
      </c>
      <c r="E42" s="37" t="s">
        <v>114</v>
      </c>
      <c r="F42" s="37" t="s">
        <v>91</v>
      </c>
      <c r="J42" s="37" t="s">
        <v>126</v>
      </c>
    </row>
    <row r="43" spans="1:11" s="35" customFormat="1" x14ac:dyDescent="0.25">
      <c r="A43" s="44">
        <v>40697</v>
      </c>
      <c r="B43" s="35" t="s">
        <v>92</v>
      </c>
      <c r="E43" s="35" t="s">
        <v>116</v>
      </c>
      <c r="F43" s="35" t="s">
        <v>118</v>
      </c>
      <c r="G43" s="35" t="s">
        <v>127</v>
      </c>
      <c r="H43" s="35">
        <v>2231</v>
      </c>
      <c r="I43" s="35">
        <v>10377</v>
      </c>
      <c r="J43" s="35">
        <v>2010</v>
      </c>
    </row>
    <row r="44" spans="1:11" s="35" customFormat="1" x14ac:dyDescent="0.25">
      <c r="A44" s="44">
        <v>40697</v>
      </c>
      <c r="B44" s="35" t="s">
        <v>92</v>
      </c>
      <c r="E44" s="35" t="s">
        <v>114</v>
      </c>
      <c r="F44" s="35" t="s">
        <v>128</v>
      </c>
      <c r="G44" s="35" t="s">
        <v>120</v>
      </c>
      <c r="H44" s="35">
        <v>1701</v>
      </c>
      <c r="I44" s="33">
        <v>3336</v>
      </c>
      <c r="J44" s="35">
        <v>2008</v>
      </c>
      <c r="K44" s="35" t="s">
        <v>129</v>
      </c>
    </row>
    <row r="45" spans="1:11" s="35" customFormat="1" x14ac:dyDescent="0.25">
      <c r="A45" s="44">
        <v>40697</v>
      </c>
      <c r="B45" s="35" t="s">
        <v>92</v>
      </c>
      <c r="E45" s="35" t="s">
        <v>114</v>
      </c>
      <c r="F45" s="35" t="s">
        <v>91</v>
      </c>
    </row>
    <row r="46" spans="1:11" s="35" customFormat="1" x14ac:dyDescent="0.25">
      <c r="A46" s="44">
        <v>40697</v>
      </c>
      <c r="B46" s="35" t="s">
        <v>92</v>
      </c>
      <c r="E46" s="35" t="s">
        <v>116</v>
      </c>
      <c r="F46" s="35" t="s">
        <v>91</v>
      </c>
      <c r="K46" s="35" t="s">
        <v>130</v>
      </c>
    </row>
    <row r="47" spans="1:11" s="35" customFormat="1" x14ac:dyDescent="0.25">
      <c r="A47" s="44">
        <v>40697</v>
      </c>
      <c r="B47" s="35" t="s">
        <v>92</v>
      </c>
      <c r="E47" s="35" t="s">
        <v>114</v>
      </c>
      <c r="F47" s="35" t="s">
        <v>91</v>
      </c>
    </row>
    <row r="48" spans="1:11" s="35" customFormat="1" x14ac:dyDescent="0.25">
      <c r="A48" s="44">
        <v>40697</v>
      </c>
      <c r="B48" s="35" t="s">
        <v>92</v>
      </c>
      <c r="E48" s="35" t="s">
        <v>116</v>
      </c>
      <c r="F48" s="35" t="s">
        <v>91</v>
      </c>
      <c r="K48" s="35" t="s">
        <v>130</v>
      </c>
    </row>
    <row r="49" spans="1:11" s="37" customFormat="1" x14ac:dyDescent="0.25">
      <c r="A49" s="45">
        <v>40697</v>
      </c>
      <c r="B49" s="37" t="s">
        <v>131</v>
      </c>
      <c r="E49" s="37" t="s">
        <v>116</v>
      </c>
      <c r="F49" s="37" t="s">
        <v>108</v>
      </c>
      <c r="G49" s="37" t="s">
        <v>104</v>
      </c>
      <c r="H49" s="37">
        <v>8101</v>
      </c>
      <c r="I49" s="37">
        <v>99644</v>
      </c>
      <c r="J49" s="37">
        <v>2009</v>
      </c>
    </row>
    <row r="50" spans="1:11" s="35" customFormat="1" x14ac:dyDescent="0.25">
      <c r="A50" s="44">
        <v>40697</v>
      </c>
      <c r="B50" s="35" t="s">
        <v>115</v>
      </c>
      <c r="E50" s="35" t="s">
        <v>116</v>
      </c>
      <c r="F50" s="35" t="s">
        <v>107</v>
      </c>
      <c r="G50" s="35" t="s">
        <v>128</v>
      </c>
      <c r="H50" s="35">
        <v>8101</v>
      </c>
      <c r="I50" s="35">
        <v>99549</v>
      </c>
      <c r="J50" s="35">
        <v>2000</v>
      </c>
      <c r="K50" s="37" t="s">
        <v>132</v>
      </c>
    </row>
    <row r="51" spans="1:11" s="35" customFormat="1" x14ac:dyDescent="0.25">
      <c r="A51" s="44">
        <v>40697</v>
      </c>
      <c r="B51" s="35" t="s">
        <v>115</v>
      </c>
      <c r="E51" s="35" t="s">
        <v>114</v>
      </c>
      <c r="F51" s="35" t="s">
        <v>102</v>
      </c>
      <c r="G51" s="35" t="s">
        <v>104</v>
      </c>
      <c r="H51" s="35">
        <v>8101</v>
      </c>
      <c r="I51" s="35">
        <v>99632</v>
      </c>
      <c r="J51" s="35">
        <v>2009</v>
      </c>
    </row>
    <row r="52" spans="1:11" s="35" customFormat="1" x14ac:dyDescent="0.25">
      <c r="A52" s="44">
        <v>40697</v>
      </c>
      <c r="B52" s="35" t="s">
        <v>115</v>
      </c>
      <c r="E52" s="35" t="s">
        <v>96</v>
      </c>
      <c r="F52" s="35" t="s">
        <v>101</v>
      </c>
      <c r="G52" s="35" t="s">
        <v>95</v>
      </c>
    </row>
    <row r="53" spans="1:11" s="35" customFormat="1" x14ac:dyDescent="0.25">
      <c r="A53" s="44">
        <v>40697</v>
      </c>
      <c r="B53" s="35" t="s">
        <v>133</v>
      </c>
      <c r="E53" s="35" t="s">
        <v>116</v>
      </c>
      <c r="F53" s="35" t="s">
        <v>93</v>
      </c>
      <c r="G53" s="35" t="s">
        <v>134</v>
      </c>
      <c r="H53" s="35">
        <v>2241</v>
      </c>
      <c r="I53" s="35">
        <v>96017</v>
      </c>
      <c r="J53" s="35">
        <v>2008</v>
      </c>
    </row>
    <row r="54" spans="1:11" x14ac:dyDescent="0.25">
      <c r="A54" s="44">
        <v>40697</v>
      </c>
      <c r="B54" t="s">
        <v>133</v>
      </c>
      <c r="E54" t="s">
        <v>116</v>
      </c>
      <c r="F54" t="s">
        <v>91</v>
      </c>
    </row>
    <row r="55" spans="1:11" x14ac:dyDescent="0.25">
      <c r="A55" s="44">
        <v>40697</v>
      </c>
      <c r="B55" t="s">
        <v>133</v>
      </c>
      <c r="E55" t="s">
        <v>114</v>
      </c>
      <c r="F55" t="s">
        <v>91</v>
      </c>
    </row>
    <row r="56" spans="1:11" x14ac:dyDescent="0.25">
      <c r="A56" s="44">
        <v>40697</v>
      </c>
      <c r="B56" t="s">
        <v>133</v>
      </c>
      <c r="E56" t="s">
        <v>116</v>
      </c>
      <c r="F56" t="s">
        <v>91</v>
      </c>
    </row>
    <row r="57" spans="1:11" x14ac:dyDescent="0.25">
      <c r="A57" s="44">
        <v>40697</v>
      </c>
      <c r="B57" t="s">
        <v>133</v>
      </c>
      <c r="E57" t="s">
        <v>114</v>
      </c>
      <c r="F57" t="s">
        <v>91</v>
      </c>
    </row>
    <row r="58" spans="1:11" s="33" customFormat="1" x14ac:dyDescent="0.25">
      <c r="A58" s="39">
        <v>40697</v>
      </c>
      <c r="B58" s="33" t="s">
        <v>133</v>
      </c>
      <c r="E58" s="33" t="s">
        <v>116</v>
      </c>
      <c r="F58" s="33" t="s">
        <v>135</v>
      </c>
      <c r="G58" s="33" t="s">
        <v>95</v>
      </c>
      <c r="K58" s="33" t="s">
        <v>278</v>
      </c>
    </row>
    <row r="59" spans="1:11" x14ac:dyDescent="0.25">
      <c r="A59" s="44">
        <v>40697</v>
      </c>
      <c r="B59" t="s">
        <v>133</v>
      </c>
      <c r="E59" t="s">
        <v>114</v>
      </c>
      <c r="F59" t="s">
        <v>91</v>
      </c>
    </row>
    <row r="60" spans="1:11" x14ac:dyDescent="0.25">
      <c r="A60" s="44">
        <v>40697</v>
      </c>
      <c r="B60" t="s">
        <v>133</v>
      </c>
      <c r="E60" t="s">
        <v>114</v>
      </c>
      <c r="F60" t="s">
        <v>91</v>
      </c>
    </row>
    <row r="61" spans="1:11" x14ac:dyDescent="0.25">
      <c r="A61" s="44">
        <v>40697</v>
      </c>
      <c r="B61" t="s">
        <v>133</v>
      </c>
      <c r="E61" t="s">
        <v>114</v>
      </c>
      <c r="F61" t="s">
        <v>91</v>
      </c>
    </row>
    <row r="62" spans="1:11" x14ac:dyDescent="0.25">
      <c r="A62" s="44">
        <v>40697</v>
      </c>
      <c r="B62" t="s">
        <v>133</v>
      </c>
      <c r="E62" t="s">
        <v>136</v>
      </c>
      <c r="F62" t="s">
        <v>91</v>
      </c>
    </row>
    <row r="63" spans="1:11" x14ac:dyDescent="0.25">
      <c r="A63" s="44">
        <v>40697</v>
      </c>
      <c r="B63" t="s">
        <v>133</v>
      </c>
      <c r="E63" t="s">
        <v>116</v>
      </c>
      <c r="F63" t="s">
        <v>91</v>
      </c>
    </row>
    <row r="64" spans="1:11" x14ac:dyDescent="0.25">
      <c r="A64" s="44">
        <v>40697</v>
      </c>
      <c r="B64" t="s">
        <v>133</v>
      </c>
      <c r="E64" t="s">
        <v>114</v>
      </c>
      <c r="F64" t="s">
        <v>91</v>
      </c>
    </row>
    <row r="65" spans="1:11" x14ac:dyDescent="0.25">
      <c r="A65" s="44">
        <v>40697</v>
      </c>
      <c r="B65" t="s">
        <v>133</v>
      </c>
      <c r="E65" t="s">
        <v>116</v>
      </c>
      <c r="F65" t="s">
        <v>91</v>
      </c>
    </row>
    <row r="66" spans="1:11" s="35" customFormat="1" x14ac:dyDescent="0.25">
      <c r="A66" s="44">
        <v>40697</v>
      </c>
      <c r="B66" s="35" t="s">
        <v>133</v>
      </c>
      <c r="E66" s="35" t="s">
        <v>114</v>
      </c>
      <c r="F66" s="35" t="s">
        <v>118</v>
      </c>
      <c r="G66" s="35" t="s">
        <v>120</v>
      </c>
      <c r="H66" s="35">
        <v>2341</v>
      </c>
      <c r="I66" s="35">
        <v>64058</v>
      </c>
      <c r="J66" s="35">
        <v>2010</v>
      </c>
    </row>
    <row r="67" spans="1:11" x14ac:dyDescent="0.25">
      <c r="A67" s="44">
        <v>40697</v>
      </c>
      <c r="B67" t="s">
        <v>133</v>
      </c>
      <c r="E67" t="s">
        <v>96</v>
      </c>
      <c r="F67" t="s">
        <v>101</v>
      </c>
      <c r="G67" t="s">
        <v>95</v>
      </c>
    </row>
    <row r="68" spans="1:11" s="36" customFormat="1" x14ac:dyDescent="0.25">
      <c r="A68" s="43">
        <v>40697</v>
      </c>
      <c r="B68" s="36" t="s">
        <v>133</v>
      </c>
      <c r="F68" s="36" t="s">
        <v>135</v>
      </c>
      <c r="G68" s="36" t="s">
        <v>110</v>
      </c>
      <c r="K68" s="36" t="s">
        <v>159</v>
      </c>
    </row>
    <row r="69" spans="1:11" x14ac:dyDescent="0.25">
      <c r="A69" s="38">
        <v>40698</v>
      </c>
      <c r="B69" t="s">
        <v>115</v>
      </c>
      <c r="E69" t="s">
        <v>116</v>
      </c>
      <c r="F69" t="s">
        <v>91</v>
      </c>
      <c r="K69" t="s">
        <v>160</v>
      </c>
    </row>
    <row r="70" spans="1:11" x14ac:dyDescent="0.25">
      <c r="A70" s="38">
        <v>40698</v>
      </c>
      <c r="B70" t="s">
        <v>115</v>
      </c>
      <c r="E70" t="s">
        <v>114</v>
      </c>
      <c r="F70" t="s">
        <v>91</v>
      </c>
      <c r="K70" t="s">
        <v>160</v>
      </c>
    </row>
    <row r="71" spans="1:11" x14ac:dyDescent="0.25">
      <c r="A71" s="38">
        <v>40698</v>
      </c>
      <c r="B71" t="s">
        <v>115</v>
      </c>
      <c r="E71" t="s">
        <v>114</v>
      </c>
      <c r="F71" t="s">
        <v>91</v>
      </c>
      <c r="K71" t="s">
        <v>160</v>
      </c>
    </row>
    <row r="72" spans="1:11" x14ac:dyDescent="0.25">
      <c r="A72" s="38">
        <v>40698</v>
      </c>
      <c r="B72" t="s">
        <v>99</v>
      </c>
      <c r="E72" t="s">
        <v>114</v>
      </c>
      <c r="F72" t="s">
        <v>101</v>
      </c>
      <c r="G72" t="s">
        <v>122</v>
      </c>
      <c r="K72" t="s">
        <v>160</v>
      </c>
    </row>
    <row r="73" spans="1:11" x14ac:dyDescent="0.25">
      <c r="A73" s="38">
        <v>40698</v>
      </c>
      <c r="B73" t="s">
        <v>99</v>
      </c>
      <c r="E73" t="s">
        <v>116</v>
      </c>
      <c r="F73" t="s">
        <v>100</v>
      </c>
      <c r="G73" t="s">
        <v>101</v>
      </c>
      <c r="K73" t="s">
        <v>161</v>
      </c>
    </row>
    <row r="74" spans="1:11" x14ac:dyDescent="0.25">
      <c r="A74" s="38">
        <v>40698</v>
      </c>
      <c r="B74" t="s">
        <v>99</v>
      </c>
      <c r="E74" t="s">
        <v>114</v>
      </c>
      <c r="F74" t="s">
        <v>91</v>
      </c>
    </row>
    <row r="75" spans="1:11" x14ac:dyDescent="0.25">
      <c r="A75" s="38">
        <v>40698</v>
      </c>
      <c r="B75" t="s">
        <v>98</v>
      </c>
      <c r="E75" t="s">
        <v>114</v>
      </c>
      <c r="F75" t="s">
        <v>91</v>
      </c>
      <c r="K75" t="s">
        <v>163</v>
      </c>
    </row>
    <row r="76" spans="1:11" x14ac:dyDescent="0.25">
      <c r="A76" s="38">
        <v>40698</v>
      </c>
      <c r="B76" t="s">
        <v>98</v>
      </c>
      <c r="E76" t="s">
        <v>116</v>
      </c>
      <c r="F76" t="s">
        <v>91</v>
      </c>
    </row>
    <row r="77" spans="1:11" x14ac:dyDescent="0.25">
      <c r="A77" s="38">
        <v>40698</v>
      </c>
      <c r="B77" t="s">
        <v>98</v>
      </c>
      <c r="E77" t="s">
        <v>114</v>
      </c>
      <c r="F77" t="s">
        <v>91</v>
      </c>
    </row>
    <row r="78" spans="1:11" x14ac:dyDescent="0.25">
      <c r="A78" s="38">
        <v>40698</v>
      </c>
      <c r="B78" t="s">
        <v>98</v>
      </c>
      <c r="E78" t="s">
        <v>116</v>
      </c>
      <c r="F78" t="s">
        <v>93</v>
      </c>
      <c r="G78" t="s">
        <v>164</v>
      </c>
      <c r="H78">
        <v>2241</v>
      </c>
      <c r="I78">
        <v>96071</v>
      </c>
      <c r="J78" s="41">
        <v>2007</v>
      </c>
      <c r="K78" t="s">
        <v>162</v>
      </c>
    </row>
    <row r="79" spans="1:11" x14ac:dyDescent="0.25">
      <c r="A79" s="38">
        <v>40698</v>
      </c>
      <c r="B79" t="s">
        <v>98</v>
      </c>
      <c r="E79" t="s">
        <v>116</v>
      </c>
      <c r="F79" t="s">
        <v>91</v>
      </c>
      <c r="K79" t="s">
        <v>165</v>
      </c>
    </row>
    <row r="80" spans="1:11" x14ac:dyDescent="0.25">
      <c r="A80" s="38">
        <v>40698</v>
      </c>
      <c r="B80" t="s">
        <v>98</v>
      </c>
      <c r="E80" t="s">
        <v>116</v>
      </c>
      <c r="F80" t="s">
        <v>91</v>
      </c>
      <c r="K80" t="s">
        <v>166</v>
      </c>
    </row>
    <row r="81" spans="1:11" x14ac:dyDescent="0.25">
      <c r="A81" s="38">
        <v>40698</v>
      </c>
      <c r="B81" t="s">
        <v>98</v>
      </c>
      <c r="E81" t="s">
        <v>116</v>
      </c>
      <c r="F81" t="s">
        <v>91</v>
      </c>
      <c r="K81" t="s">
        <v>167</v>
      </c>
    </row>
    <row r="82" spans="1:11" x14ac:dyDescent="0.25">
      <c r="A82" s="38">
        <v>40700</v>
      </c>
      <c r="B82" t="s">
        <v>92</v>
      </c>
      <c r="E82" t="s">
        <v>116</v>
      </c>
      <c r="F82" t="s">
        <v>91</v>
      </c>
    </row>
    <row r="83" spans="1:11" x14ac:dyDescent="0.25">
      <c r="A83" s="38">
        <v>40700</v>
      </c>
      <c r="B83" t="s">
        <v>92</v>
      </c>
      <c r="E83" t="s">
        <v>114</v>
      </c>
      <c r="F83" t="s">
        <v>91</v>
      </c>
      <c r="K83" t="s">
        <v>168</v>
      </c>
    </row>
    <row r="84" spans="1:11" x14ac:dyDescent="0.25">
      <c r="A84" s="38">
        <v>40700</v>
      </c>
      <c r="B84" t="s">
        <v>92</v>
      </c>
      <c r="E84" t="s">
        <v>116</v>
      </c>
      <c r="F84" t="s">
        <v>91</v>
      </c>
    </row>
    <row r="85" spans="1:11" x14ac:dyDescent="0.25">
      <c r="A85" s="38">
        <v>40700</v>
      </c>
      <c r="B85" t="s">
        <v>92</v>
      </c>
      <c r="E85" t="s">
        <v>114</v>
      </c>
      <c r="F85" t="s">
        <v>91</v>
      </c>
      <c r="K85" t="s">
        <v>168</v>
      </c>
    </row>
    <row r="86" spans="1:11" x14ac:dyDescent="0.25">
      <c r="A86" s="38">
        <v>40700</v>
      </c>
      <c r="B86" t="s">
        <v>92</v>
      </c>
      <c r="E86" t="s">
        <v>114</v>
      </c>
      <c r="F86" t="s">
        <v>91</v>
      </c>
      <c r="K86" t="s">
        <v>169</v>
      </c>
    </row>
    <row r="87" spans="1:11" x14ac:dyDescent="0.25">
      <c r="A87" s="38">
        <v>40700</v>
      </c>
      <c r="B87" t="s">
        <v>125</v>
      </c>
      <c r="E87" t="s">
        <v>116</v>
      </c>
      <c r="F87" t="s">
        <v>91</v>
      </c>
      <c r="K87" t="s">
        <v>170</v>
      </c>
    </row>
    <row r="88" spans="1:11" x14ac:dyDescent="0.25">
      <c r="A88" s="38">
        <v>40700</v>
      </c>
      <c r="B88" t="s">
        <v>97</v>
      </c>
      <c r="E88" t="s">
        <v>116</v>
      </c>
      <c r="F88" t="s">
        <v>91</v>
      </c>
    </row>
    <row r="89" spans="1:11" x14ac:dyDescent="0.25">
      <c r="A89" s="38">
        <v>40700</v>
      </c>
      <c r="B89" t="s">
        <v>97</v>
      </c>
      <c r="E89" t="s">
        <v>116</v>
      </c>
      <c r="F89" t="s">
        <v>91</v>
      </c>
    </row>
    <row r="90" spans="1:11" x14ac:dyDescent="0.25">
      <c r="A90" s="38">
        <v>40700</v>
      </c>
      <c r="B90" t="s">
        <v>97</v>
      </c>
      <c r="E90" t="s">
        <v>116</v>
      </c>
      <c r="F90" t="s">
        <v>171</v>
      </c>
      <c r="G90" t="s">
        <v>172</v>
      </c>
      <c r="H90">
        <v>1701</v>
      </c>
      <c r="I90">
        <v>3358</v>
      </c>
      <c r="J90">
        <v>2005</v>
      </c>
      <c r="K90" t="s">
        <v>173</v>
      </c>
    </row>
    <row r="91" spans="1:11" x14ac:dyDescent="0.25">
      <c r="A91" s="38">
        <v>40700</v>
      </c>
      <c r="B91" t="s">
        <v>97</v>
      </c>
      <c r="E91" t="s">
        <v>96</v>
      </c>
      <c r="F91" t="s">
        <v>101</v>
      </c>
      <c r="G91" t="s">
        <v>110</v>
      </c>
      <c r="K91" t="s">
        <v>174</v>
      </c>
    </row>
    <row r="92" spans="1:11" x14ac:dyDescent="0.25">
      <c r="A92" s="38">
        <v>40700</v>
      </c>
      <c r="B92" t="s">
        <v>99</v>
      </c>
      <c r="E92" t="s">
        <v>114</v>
      </c>
      <c r="F92" t="s">
        <v>101</v>
      </c>
      <c r="G92" t="s">
        <v>122</v>
      </c>
      <c r="K92" t="s">
        <v>175</v>
      </c>
    </row>
    <row r="93" spans="1:11" x14ac:dyDescent="0.25">
      <c r="A93" s="38">
        <v>40700</v>
      </c>
      <c r="B93" t="s">
        <v>99</v>
      </c>
      <c r="E93" t="s">
        <v>116</v>
      </c>
      <c r="F93" t="s">
        <v>91</v>
      </c>
    </row>
    <row r="94" spans="1:11" x14ac:dyDescent="0.25">
      <c r="A94" s="38">
        <v>40701</v>
      </c>
      <c r="B94" t="s">
        <v>115</v>
      </c>
      <c r="E94" t="s">
        <v>116</v>
      </c>
      <c r="F94" t="s">
        <v>91</v>
      </c>
      <c r="K94" t="s">
        <v>176</v>
      </c>
    </row>
    <row r="95" spans="1:11" x14ac:dyDescent="0.25">
      <c r="A95" s="38">
        <v>40702</v>
      </c>
      <c r="B95" t="s">
        <v>115</v>
      </c>
      <c r="E95" t="s">
        <v>116</v>
      </c>
      <c r="F95" t="s">
        <v>117</v>
      </c>
      <c r="G95" t="s">
        <v>104</v>
      </c>
      <c r="H95">
        <v>8101</v>
      </c>
      <c r="I95">
        <v>99636</v>
      </c>
      <c r="J95">
        <v>2009</v>
      </c>
      <c r="K95" t="s">
        <v>177</v>
      </c>
    </row>
    <row r="96" spans="1:11" x14ac:dyDescent="0.25">
      <c r="A96" s="38">
        <v>40702</v>
      </c>
      <c r="B96" t="s">
        <v>115</v>
      </c>
      <c r="E96" t="s">
        <v>114</v>
      </c>
      <c r="F96" t="s">
        <v>91</v>
      </c>
      <c r="K96" t="s">
        <v>178</v>
      </c>
    </row>
    <row r="97" spans="1:11" x14ac:dyDescent="0.25">
      <c r="A97" s="38">
        <v>40702</v>
      </c>
      <c r="B97" t="s">
        <v>99</v>
      </c>
      <c r="E97" t="s">
        <v>116</v>
      </c>
      <c r="F97" t="s">
        <v>100</v>
      </c>
      <c r="G97" t="s">
        <v>101</v>
      </c>
      <c r="K97" t="s">
        <v>179</v>
      </c>
    </row>
    <row r="98" spans="1:11" x14ac:dyDescent="0.25">
      <c r="A98" s="38">
        <v>40702</v>
      </c>
      <c r="B98" t="s">
        <v>125</v>
      </c>
      <c r="E98" t="s">
        <v>116</v>
      </c>
      <c r="F98" t="s">
        <v>91</v>
      </c>
    </row>
    <row r="99" spans="1:11" x14ac:dyDescent="0.25">
      <c r="A99" s="38">
        <v>40702</v>
      </c>
      <c r="B99" t="s">
        <v>125</v>
      </c>
      <c r="E99" t="s">
        <v>114</v>
      </c>
      <c r="F99" t="s">
        <v>91</v>
      </c>
      <c r="K99" t="s">
        <v>0</v>
      </c>
    </row>
    <row r="100" spans="1:11" x14ac:dyDescent="0.25">
      <c r="A100" s="38">
        <v>40702</v>
      </c>
      <c r="B100" t="s">
        <v>125</v>
      </c>
      <c r="E100" t="s">
        <v>116</v>
      </c>
      <c r="F100" t="s">
        <v>91</v>
      </c>
      <c r="K100" t="s">
        <v>1</v>
      </c>
    </row>
    <row r="101" spans="1:11" x14ac:dyDescent="0.25">
      <c r="A101" s="38">
        <v>40702</v>
      </c>
      <c r="B101" t="s">
        <v>125</v>
      </c>
      <c r="E101" t="s">
        <v>114</v>
      </c>
      <c r="F101" t="s">
        <v>91</v>
      </c>
    </row>
    <row r="102" spans="1:11" x14ac:dyDescent="0.25">
      <c r="A102" s="38">
        <v>40702</v>
      </c>
      <c r="B102" t="s">
        <v>125</v>
      </c>
      <c r="E102" t="s">
        <v>116</v>
      </c>
      <c r="F102" t="s">
        <v>91</v>
      </c>
      <c r="K102" t="s">
        <v>161</v>
      </c>
    </row>
    <row r="103" spans="1:11" x14ac:dyDescent="0.25">
      <c r="A103" s="38">
        <v>40702</v>
      </c>
      <c r="B103" t="s">
        <v>2</v>
      </c>
      <c r="E103" t="s">
        <v>116</v>
      </c>
      <c r="F103" t="s">
        <v>91</v>
      </c>
      <c r="K103" t="s">
        <v>3</v>
      </c>
    </row>
    <row r="104" spans="1:11" x14ac:dyDescent="0.25">
      <c r="A104" s="38">
        <v>40703</v>
      </c>
      <c r="B104" t="s">
        <v>115</v>
      </c>
      <c r="E104" t="s">
        <v>114</v>
      </c>
      <c r="F104" t="s">
        <v>107</v>
      </c>
      <c r="G104" t="s">
        <v>128</v>
      </c>
      <c r="H104">
        <v>8101</v>
      </c>
      <c r="I104">
        <v>99549</v>
      </c>
      <c r="J104">
        <v>2008</v>
      </c>
      <c r="K104" t="s">
        <v>5</v>
      </c>
    </row>
    <row r="105" spans="1:11" x14ac:dyDescent="0.25">
      <c r="A105" s="38">
        <v>40703</v>
      </c>
      <c r="B105" t="s">
        <v>115</v>
      </c>
      <c r="E105" t="s">
        <v>116</v>
      </c>
      <c r="F105" t="s">
        <v>102</v>
      </c>
      <c r="G105" t="s">
        <v>104</v>
      </c>
      <c r="H105">
        <v>8101</v>
      </c>
      <c r="I105">
        <v>99632</v>
      </c>
      <c r="J105">
        <v>2009</v>
      </c>
      <c r="K105" t="s">
        <v>4</v>
      </c>
    </row>
    <row r="106" spans="1:11" x14ac:dyDescent="0.25">
      <c r="A106" s="38">
        <v>40703</v>
      </c>
      <c r="B106" t="s">
        <v>115</v>
      </c>
      <c r="E106" t="s">
        <v>116</v>
      </c>
      <c r="F106" t="s">
        <v>91</v>
      </c>
      <c r="K106" t="s">
        <v>379</v>
      </c>
    </row>
    <row r="107" spans="1:11" x14ac:dyDescent="0.25">
      <c r="A107" s="38">
        <v>40703</v>
      </c>
      <c r="B107" t="s">
        <v>115</v>
      </c>
      <c r="E107" t="s">
        <v>114</v>
      </c>
      <c r="F107" t="s">
        <v>101</v>
      </c>
      <c r="G107" t="s">
        <v>95</v>
      </c>
      <c r="K107" t="s">
        <v>380</v>
      </c>
    </row>
    <row r="108" spans="1:11" x14ac:dyDescent="0.25">
      <c r="A108" s="38">
        <v>40703</v>
      </c>
      <c r="B108" t="s">
        <v>115</v>
      </c>
      <c r="E108" t="s">
        <v>116</v>
      </c>
      <c r="F108" t="s">
        <v>91</v>
      </c>
      <c r="K108" t="s">
        <v>381</v>
      </c>
    </row>
    <row r="109" spans="1:11" s="41" customFormat="1" x14ac:dyDescent="0.25">
      <c r="A109" s="40">
        <v>40703</v>
      </c>
      <c r="B109" s="41" t="s">
        <v>115</v>
      </c>
      <c r="E109" s="41" t="s">
        <v>116</v>
      </c>
      <c r="F109" s="41" t="s">
        <v>118</v>
      </c>
      <c r="G109" s="41" t="s">
        <v>123</v>
      </c>
      <c r="H109" s="41">
        <v>2341</v>
      </c>
      <c r="I109" s="41">
        <v>64072</v>
      </c>
      <c r="J109" s="41">
        <v>2010</v>
      </c>
      <c r="K109" s="41" t="s">
        <v>382</v>
      </c>
    </row>
    <row r="110" spans="1:11" x14ac:dyDescent="0.25">
      <c r="A110" s="38">
        <v>40703</v>
      </c>
      <c r="B110" t="s">
        <v>99</v>
      </c>
      <c r="E110" t="s">
        <v>114</v>
      </c>
      <c r="F110" t="s">
        <v>91</v>
      </c>
      <c r="K110" t="s">
        <v>383</v>
      </c>
    </row>
    <row r="111" spans="1:11" x14ac:dyDescent="0.25">
      <c r="A111" s="38">
        <v>40703</v>
      </c>
      <c r="B111" t="s">
        <v>99</v>
      </c>
      <c r="E111" t="s">
        <v>114</v>
      </c>
      <c r="F111" t="s">
        <v>91</v>
      </c>
      <c r="K111" t="s">
        <v>384</v>
      </c>
    </row>
    <row r="112" spans="1:11" x14ac:dyDescent="0.25">
      <c r="A112" s="38">
        <v>40703</v>
      </c>
      <c r="B112" t="s">
        <v>99</v>
      </c>
      <c r="E112" t="s">
        <v>116</v>
      </c>
      <c r="F112" t="s">
        <v>91</v>
      </c>
      <c r="K112" t="s">
        <v>385</v>
      </c>
    </row>
    <row r="113" spans="1:11" s="33" customFormat="1" x14ac:dyDescent="0.25">
      <c r="A113" s="39">
        <v>40703</v>
      </c>
      <c r="B113" s="33" t="s">
        <v>99</v>
      </c>
      <c r="E113" s="33" t="s">
        <v>114</v>
      </c>
      <c r="F113" s="33" t="s">
        <v>101</v>
      </c>
      <c r="G113" s="33" t="s">
        <v>102</v>
      </c>
      <c r="K113" s="33" t="s">
        <v>386</v>
      </c>
    </row>
    <row r="114" spans="1:11" x14ac:dyDescent="0.25">
      <c r="A114" s="38">
        <v>40703</v>
      </c>
      <c r="B114" t="s">
        <v>99</v>
      </c>
      <c r="E114" t="s">
        <v>116</v>
      </c>
      <c r="F114" t="s">
        <v>91</v>
      </c>
      <c r="K114" t="s">
        <v>161</v>
      </c>
    </row>
    <row r="115" spans="1:11" x14ac:dyDescent="0.25">
      <c r="A115" s="38">
        <v>40703</v>
      </c>
      <c r="B115" t="s">
        <v>99</v>
      </c>
      <c r="E115" t="s">
        <v>116</v>
      </c>
      <c r="F115" t="s">
        <v>91</v>
      </c>
      <c r="K115" t="s">
        <v>387</v>
      </c>
    </row>
    <row r="116" spans="1:11" x14ac:dyDescent="0.25">
      <c r="A116" s="38">
        <v>40703</v>
      </c>
      <c r="B116" t="s">
        <v>99</v>
      </c>
      <c r="E116" t="s">
        <v>114</v>
      </c>
      <c r="F116" t="s">
        <v>91</v>
      </c>
      <c r="K116" t="s">
        <v>388</v>
      </c>
    </row>
    <row r="117" spans="1:11" x14ac:dyDescent="0.25">
      <c r="A117" s="38">
        <v>40703</v>
      </c>
      <c r="B117" t="s">
        <v>99</v>
      </c>
      <c r="E117" t="s">
        <v>116</v>
      </c>
      <c r="F117" t="s">
        <v>91</v>
      </c>
      <c r="K117" t="s">
        <v>161</v>
      </c>
    </row>
    <row r="118" spans="1:11" x14ac:dyDescent="0.25">
      <c r="A118" s="38">
        <v>40703</v>
      </c>
      <c r="B118" t="s">
        <v>99</v>
      </c>
      <c r="E118" t="s">
        <v>116</v>
      </c>
      <c r="F118" t="s">
        <v>91</v>
      </c>
      <c r="K118" t="s">
        <v>389</v>
      </c>
    </row>
    <row r="119" spans="1:11" x14ac:dyDescent="0.25">
      <c r="A119" s="38">
        <v>40703</v>
      </c>
      <c r="B119" t="s">
        <v>89</v>
      </c>
      <c r="E119" t="s">
        <v>114</v>
      </c>
      <c r="F119" t="s">
        <v>91</v>
      </c>
    </row>
    <row r="120" spans="1:11" s="41" customFormat="1" x14ac:dyDescent="0.25">
      <c r="A120" s="40">
        <v>40703</v>
      </c>
      <c r="B120" s="41" t="s">
        <v>89</v>
      </c>
      <c r="E120" s="41" t="s">
        <v>116</v>
      </c>
      <c r="F120" s="41" t="s">
        <v>123</v>
      </c>
      <c r="G120" s="41" t="s">
        <v>93</v>
      </c>
      <c r="H120" s="41">
        <v>9614</v>
      </c>
      <c r="I120" s="41">
        <v>3323</v>
      </c>
      <c r="J120" s="41">
        <v>2009</v>
      </c>
      <c r="K120" s="41" t="s">
        <v>390</v>
      </c>
    </row>
    <row r="121" spans="1:11" x14ac:dyDescent="0.25">
      <c r="A121" s="38">
        <v>40703</v>
      </c>
      <c r="B121" t="s">
        <v>98</v>
      </c>
      <c r="E121" t="s">
        <v>114</v>
      </c>
    </row>
    <row r="122" spans="1:11" x14ac:dyDescent="0.25">
      <c r="A122" s="38">
        <v>40703</v>
      </c>
      <c r="B122" t="s">
        <v>98</v>
      </c>
      <c r="E122" t="s">
        <v>116</v>
      </c>
      <c r="F122" t="s">
        <v>101</v>
      </c>
      <c r="G122" t="s">
        <v>100</v>
      </c>
    </row>
    <row r="123" spans="1:11" x14ac:dyDescent="0.25">
      <c r="A123" s="38">
        <v>40703</v>
      </c>
      <c r="B123" t="s">
        <v>98</v>
      </c>
      <c r="E123" t="s">
        <v>116</v>
      </c>
      <c r="F123" t="s">
        <v>91</v>
      </c>
    </row>
    <row r="124" spans="1:11" s="41" customFormat="1" x14ac:dyDescent="0.25">
      <c r="A124" s="40">
        <v>40705</v>
      </c>
      <c r="B124" s="41" t="s">
        <v>133</v>
      </c>
      <c r="E124" s="41" t="s">
        <v>116</v>
      </c>
      <c r="F124" s="41" t="s">
        <v>101</v>
      </c>
      <c r="G124" s="41" t="s">
        <v>391</v>
      </c>
      <c r="K124" s="41" t="s">
        <v>276</v>
      </c>
    </row>
    <row r="125" spans="1:11" x14ac:dyDescent="0.25">
      <c r="A125" s="40">
        <v>40705</v>
      </c>
      <c r="B125" s="41" t="s">
        <v>133</v>
      </c>
      <c r="E125" t="s">
        <v>114</v>
      </c>
      <c r="F125" t="s">
        <v>91</v>
      </c>
    </row>
    <row r="126" spans="1:11" x14ac:dyDescent="0.25">
      <c r="A126" s="40">
        <v>40705</v>
      </c>
      <c r="B126" s="41" t="s">
        <v>133</v>
      </c>
      <c r="E126" t="s">
        <v>114</v>
      </c>
      <c r="F126" t="s">
        <v>91</v>
      </c>
    </row>
    <row r="127" spans="1:11" x14ac:dyDescent="0.25">
      <c r="A127" s="40">
        <v>40705</v>
      </c>
      <c r="B127" s="41" t="s">
        <v>133</v>
      </c>
      <c r="E127" t="s">
        <v>116</v>
      </c>
      <c r="F127" t="s">
        <v>91</v>
      </c>
    </row>
    <row r="128" spans="1:11" x14ac:dyDescent="0.25">
      <c r="A128" s="40">
        <v>40705</v>
      </c>
      <c r="B128" s="41" t="s">
        <v>133</v>
      </c>
      <c r="E128" t="s">
        <v>114</v>
      </c>
      <c r="F128" t="s">
        <v>91</v>
      </c>
    </row>
    <row r="129" spans="1:11" x14ac:dyDescent="0.25">
      <c r="A129" s="40">
        <v>40705</v>
      </c>
      <c r="B129" s="41" t="s">
        <v>133</v>
      </c>
      <c r="E129" t="s">
        <v>114</v>
      </c>
      <c r="F129" t="s">
        <v>91</v>
      </c>
    </row>
    <row r="130" spans="1:11" x14ac:dyDescent="0.25">
      <c r="A130" s="40">
        <v>40705</v>
      </c>
      <c r="B130" s="41" t="s">
        <v>133</v>
      </c>
      <c r="E130" t="s">
        <v>116</v>
      </c>
      <c r="F130" t="s">
        <v>91</v>
      </c>
    </row>
    <row r="131" spans="1:11" x14ac:dyDescent="0.25">
      <c r="A131" s="40">
        <v>40705</v>
      </c>
      <c r="B131" s="41" t="s">
        <v>133</v>
      </c>
      <c r="E131" t="s">
        <v>114</v>
      </c>
      <c r="F131" t="s">
        <v>91</v>
      </c>
      <c r="K131" t="s">
        <v>393</v>
      </c>
    </row>
    <row r="132" spans="1:11" x14ac:dyDescent="0.25">
      <c r="A132" s="40">
        <v>40705</v>
      </c>
      <c r="B132" s="41" t="s">
        <v>133</v>
      </c>
      <c r="E132" t="s">
        <v>114</v>
      </c>
      <c r="F132" t="s">
        <v>91</v>
      </c>
    </row>
    <row r="133" spans="1:11" x14ac:dyDescent="0.25">
      <c r="A133" s="40">
        <v>40705</v>
      </c>
      <c r="B133" s="41" t="s">
        <v>133</v>
      </c>
      <c r="E133" t="s">
        <v>116</v>
      </c>
      <c r="F133" t="s">
        <v>91</v>
      </c>
      <c r="K133" t="s">
        <v>392</v>
      </c>
    </row>
    <row r="134" spans="1:11" x14ac:dyDescent="0.25">
      <c r="A134" s="40">
        <v>40705</v>
      </c>
      <c r="B134" s="41" t="s">
        <v>133</v>
      </c>
      <c r="E134" t="s">
        <v>116</v>
      </c>
      <c r="F134" t="s">
        <v>91</v>
      </c>
      <c r="K134" t="s">
        <v>394</v>
      </c>
    </row>
    <row r="135" spans="1:11" s="41" customFormat="1" x14ac:dyDescent="0.25">
      <c r="A135" s="40">
        <v>40706</v>
      </c>
      <c r="B135" s="41" t="s">
        <v>92</v>
      </c>
      <c r="E135" t="s">
        <v>114</v>
      </c>
      <c r="F135" s="41" t="s">
        <v>118</v>
      </c>
      <c r="G135" s="41" t="s">
        <v>120</v>
      </c>
      <c r="H135" s="41">
        <v>2341</v>
      </c>
      <c r="I135" s="41">
        <v>64058</v>
      </c>
      <c r="J135" s="41">
        <v>2010</v>
      </c>
    </row>
    <row r="136" spans="1:11" s="41" customFormat="1" x14ac:dyDescent="0.25">
      <c r="A136" s="40">
        <v>40706</v>
      </c>
      <c r="B136" s="41" t="s">
        <v>92</v>
      </c>
      <c r="E136" s="41" t="s">
        <v>44</v>
      </c>
      <c r="F136" s="41" t="s">
        <v>93</v>
      </c>
      <c r="G136" s="41" t="s">
        <v>94</v>
      </c>
      <c r="H136" s="41">
        <v>2241</v>
      </c>
      <c r="I136" s="41">
        <v>96005</v>
      </c>
      <c r="J136" s="41">
        <v>2009</v>
      </c>
      <c r="K136" s="41" t="s">
        <v>395</v>
      </c>
    </row>
    <row r="137" spans="1:11" x14ac:dyDescent="0.25">
      <c r="A137" s="38">
        <v>40706</v>
      </c>
      <c r="B137" s="41" t="s">
        <v>92</v>
      </c>
      <c r="E137" t="s">
        <v>116</v>
      </c>
      <c r="F137" t="s">
        <v>91</v>
      </c>
    </row>
    <row r="138" spans="1:11" x14ac:dyDescent="0.25">
      <c r="A138" s="38">
        <v>40706</v>
      </c>
      <c r="B138" s="41" t="s">
        <v>92</v>
      </c>
      <c r="E138" t="s">
        <v>116</v>
      </c>
      <c r="F138" t="s">
        <v>91</v>
      </c>
      <c r="K138" t="s">
        <v>396</v>
      </c>
    </row>
    <row r="139" spans="1:11" x14ac:dyDescent="0.25">
      <c r="A139" s="38">
        <v>40706</v>
      </c>
      <c r="B139" s="41" t="s">
        <v>92</v>
      </c>
      <c r="E139" t="s">
        <v>116</v>
      </c>
      <c r="F139" t="s">
        <v>91</v>
      </c>
      <c r="K139" t="s">
        <v>397</v>
      </c>
    </row>
    <row r="140" spans="1:11" x14ac:dyDescent="0.25">
      <c r="A140" s="38">
        <v>40706</v>
      </c>
      <c r="B140" s="41" t="s">
        <v>131</v>
      </c>
      <c r="E140" t="s">
        <v>116</v>
      </c>
      <c r="F140" t="s">
        <v>108</v>
      </c>
      <c r="G140" t="s">
        <v>104</v>
      </c>
      <c r="H140">
        <v>8101</v>
      </c>
      <c r="I140">
        <v>99644</v>
      </c>
      <c r="J140">
        <v>2009</v>
      </c>
      <c r="K140" t="s">
        <v>398</v>
      </c>
    </row>
    <row r="141" spans="1:11" s="33" customFormat="1" x14ac:dyDescent="0.25">
      <c r="A141" s="39">
        <v>40706</v>
      </c>
      <c r="B141" s="33" t="s">
        <v>97</v>
      </c>
      <c r="E141" s="33" t="s">
        <v>116</v>
      </c>
      <c r="F141" s="33" t="s">
        <v>101</v>
      </c>
      <c r="G141" s="33" t="s">
        <v>399</v>
      </c>
    </row>
    <row r="142" spans="1:11" x14ac:dyDescent="0.25">
      <c r="A142" s="38">
        <v>40706</v>
      </c>
      <c r="B142" s="41" t="s">
        <v>97</v>
      </c>
      <c r="E142" t="s">
        <v>114</v>
      </c>
      <c r="F142" t="s">
        <v>91</v>
      </c>
      <c r="K142" t="s">
        <v>400</v>
      </c>
    </row>
    <row r="143" spans="1:11" x14ac:dyDescent="0.25">
      <c r="A143" s="38">
        <v>40706</v>
      </c>
      <c r="B143" s="41" t="s">
        <v>99</v>
      </c>
      <c r="E143" t="s">
        <v>114</v>
      </c>
      <c r="F143" t="s">
        <v>93</v>
      </c>
      <c r="G143" t="s">
        <v>401</v>
      </c>
      <c r="H143">
        <v>9614</v>
      </c>
      <c r="I143">
        <v>3332</v>
      </c>
      <c r="J143">
        <v>2008</v>
      </c>
      <c r="K143" t="s">
        <v>162</v>
      </c>
    </row>
    <row r="144" spans="1:11" x14ac:dyDescent="0.25">
      <c r="A144" s="38">
        <v>40706</v>
      </c>
      <c r="B144" s="41" t="s">
        <v>99</v>
      </c>
      <c r="E144" t="s">
        <v>116</v>
      </c>
      <c r="F144" t="s">
        <v>103</v>
      </c>
      <c r="G144" t="s">
        <v>104</v>
      </c>
      <c r="K144" t="s">
        <v>162</v>
      </c>
    </row>
    <row r="145" spans="1:11" x14ac:dyDescent="0.25">
      <c r="A145" s="38">
        <v>40706</v>
      </c>
      <c r="B145" s="41" t="s">
        <v>99</v>
      </c>
      <c r="E145" t="s">
        <v>114</v>
      </c>
      <c r="F145" t="s">
        <v>91</v>
      </c>
      <c r="K145" t="s">
        <v>402</v>
      </c>
    </row>
    <row r="146" spans="1:11" x14ac:dyDescent="0.25">
      <c r="A146" s="38">
        <v>40706</v>
      </c>
      <c r="B146" s="41" t="s">
        <v>99</v>
      </c>
      <c r="E146" t="s">
        <v>116</v>
      </c>
      <c r="F146" t="s">
        <v>91</v>
      </c>
      <c r="K146" t="s">
        <v>161</v>
      </c>
    </row>
    <row r="147" spans="1:11" x14ac:dyDescent="0.25">
      <c r="A147" s="38">
        <v>40703</v>
      </c>
      <c r="B147" s="41" t="s">
        <v>115</v>
      </c>
      <c r="E147" t="s">
        <v>116</v>
      </c>
      <c r="F147" t="s">
        <v>91</v>
      </c>
      <c r="K147" t="s">
        <v>380</v>
      </c>
    </row>
    <row r="148" spans="1:11" x14ac:dyDescent="0.25">
      <c r="A148" s="38">
        <v>40703</v>
      </c>
      <c r="B148" s="41" t="s">
        <v>99</v>
      </c>
      <c r="E148" t="s">
        <v>114</v>
      </c>
      <c r="F148" t="s">
        <v>91</v>
      </c>
      <c r="K148" t="s">
        <v>180</v>
      </c>
    </row>
    <row r="149" spans="1:11" x14ac:dyDescent="0.25">
      <c r="A149" s="38">
        <v>40703</v>
      </c>
      <c r="B149" s="41" t="s">
        <v>99</v>
      </c>
      <c r="E149" t="s">
        <v>116</v>
      </c>
      <c r="F149" t="s">
        <v>91</v>
      </c>
      <c r="K149" t="s">
        <v>181</v>
      </c>
    </row>
    <row r="150" spans="1:11" x14ac:dyDescent="0.25">
      <c r="A150" s="38">
        <v>40703</v>
      </c>
      <c r="B150" s="41" t="s">
        <v>99</v>
      </c>
      <c r="E150" t="s">
        <v>114</v>
      </c>
      <c r="F150" t="s">
        <v>91</v>
      </c>
      <c r="K150" t="s">
        <v>182</v>
      </c>
    </row>
    <row r="151" spans="1:11" x14ac:dyDescent="0.25">
      <c r="A151" s="38">
        <v>40704</v>
      </c>
      <c r="B151" s="41" t="s">
        <v>97</v>
      </c>
      <c r="E151" t="s">
        <v>114</v>
      </c>
      <c r="F151" t="s">
        <v>91</v>
      </c>
      <c r="K151" t="s">
        <v>183</v>
      </c>
    </row>
    <row r="152" spans="1:11" x14ac:dyDescent="0.25">
      <c r="A152" s="38">
        <v>40704</v>
      </c>
      <c r="B152" s="41" t="s">
        <v>97</v>
      </c>
      <c r="E152" t="s">
        <v>116</v>
      </c>
      <c r="F152" t="s">
        <v>91</v>
      </c>
      <c r="K152" t="s">
        <v>183</v>
      </c>
    </row>
    <row r="153" spans="1:11" x14ac:dyDescent="0.25">
      <c r="A153" s="38">
        <v>40704</v>
      </c>
      <c r="B153" s="41" t="s">
        <v>97</v>
      </c>
      <c r="E153" t="s">
        <v>116</v>
      </c>
      <c r="F153" t="s">
        <v>91</v>
      </c>
      <c r="K153" t="s">
        <v>183</v>
      </c>
    </row>
    <row r="154" spans="1:11" x14ac:dyDescent="0.25">
      <c r="A154" s="38">
        <v>40704</v>
      </c>
      <c r="B154" s="41" t="s">
        <v>97</v>
      </c>
      <c r="E154" t="s">
        <v>114</v>
      </c>
      <c r="F154" t="s">
        <v>91</v>
      </c>
      <c r="K154" t="s">
        <v>183</v>
      </c>
    </row>
    <row r="155" spans="1:11" x14ac:dyDescent="0.25">
      <c r="A155" s="38">
        <v>40704</v>
      </c>
      <c r="B155" s="41" t="s">
        <v>98</v>
      </c>
      <c r="E155" t="s">
        <v>114</v>
      </c>
      <c r="F155" t="s">
        <v>91</v>
      </c>
      <c r="K155" t="s">
        <v>162</v>
      </c>
    </row>
    <row r="156" spans="1:11" s="33" customFormat="1" x14ac:dyDescent="0.25">
      <c r="A156" s="39">
        <v>40704</v>
      </c>
      <c r="B156" s="33" t="s">
        <v>98</v>
      </c>
      <c r="F156" s="33" t="s">
        <v>171</v>
      </c>
      <c r="G156" s="33" t="s">
        <v>184</v>
      </c>
      <c r="K156" s="33" t="s">
        <v>279</v>
      </c>
    </row>
    <row r="157" spans="1:11" x14ac:dyDescent="0.25">
      <c r="A157" s="38">
        <v>40704</v>
      </c>
      <c r="B157" t="s">
        <v>98</v>
      </c>
      <c r="E157" t="s">
        <v>114</v>
      </c>
      <c r="F157" t="s">
        <v>91</v>
      </c>
      <c r="K157" t="s">
        <v>162</v>
      </c>
    </row>
    <row r="158" spans="1:11" s="41" customFormat="1" x14ac:dyDescent="0.25">
      <c r="A158" s="40">
        <v>40705</v>
      </c>
      <c r="B158" s="41" t="s">
        <v>98</v>
      </c>
      <c r="E158" s="41" t="s">
        <v>116</v>
      </c>
      <c r="F158" s="41" t="s">
        <v>93</v>
      </c>
      <c r="G158" s="41" t="s">
        <v>164</v>
      </c>
      <c r="H158" s="41">
        <v>2241</v>
      </c>
      <c r="I158" s="41">
        <v>96071</v>
      </c>
      <c r="J158" s="41">
        <v>2007</v>
      </c>
    </row>
    <row r="159" spans="1:11" x14ac:dyDescent="0.25">
      <c r="A159" s="38">
        <v>40705</v>
      </c>
      <c r="B159" t="s">
        <v>98</v>
      </c>
      <c r="E159" t="s">
        <v>114</v>
      </c>
      <c r="F159" t="s">
        <v>91</v>
      </c>
      <c r="K159" t="s">
        <v>162</v>
      </c>
    </row>
    <row r="160" spans="1:11" x14ac:dyDescent="0.25">
      <c r="A160" s="38">
        <v>40705</v>
      </c>
      <c r="B160" s="41" t="s">
        <v>98</v>
      </c>
      <c r="E160" s="41" t="s">
        <v>114</v>
      </c>
      <c r="F160" s="41" t="s">
        <v>91</v>
      </c>
      <c r="G160" s="41"/>
      <c r="H160" s="41"/>
      <c r="I160" s="41"/>
      <c r="J160" s="41"/>
      <c r="K160" s="41" t="s">
        <v>162</v>
      </c>
    </row>
    <row r="161" spans="1:11" x14ac:dyDescent="0.25">
      <c r="A161" s="38">
        <v>40705</v>
      </c>
      <c r="B161" s="41" t="s">
        <v>133</v>
      </c>
      <c r="E161" t="s">
        <v>114</v>
      </c>
      <c r="F161" t="s">
        <v>91</v>
      </c>
      <c r="K161" t="s">
        <v>185</v>
      </c>
    </row>
    <row r="162" spans="1:11" x14ac:dyDescent="0.25">
      <c r="A162" s="38">
        <v>40705</v>
      </c>
      <c r="B162" s="41" t="s">
        <v>133</v>
      </c>
      <c r="E162" s="41" t="s">
        <v>116</v>
      </c>
      <c r="F162" s="41" t="s">
        <v>91</v>
      </c>
    </row>
    <row r="163" spans="1:11" x14ac:dyDescent="0.25">
      <c r="A163" s="38">
        <v>40705</v>
      </c>
      <c r="B163" s="41" t="s">
        <v>133</v>
      </c>
      <c r="E163" s="41" t="s">
        <v>114</v>
      </c>
      <c r="F163" s="41" t="s">
        <v>91</v>
      </c>
    </row>
    <row r="164" spans="1:11" x14ac:dyDescent="0.25">
      <c r="A164" s="38">
        <v>40706</v>
      </c>
      <c r="B164" s="41" t="s">
        <v>99</v>
      </c>
      <c r="E164" s="41" t="s">
        <v>116</v>
      </c>
      <c r="F164" s="41" t="s">
        <v>103</v>
      </c>
      <c r="G164" t="s">
        <v>104</v>
      </c>
      <c r="H164">
        <v>8101</v>
      </c>
      <c r="I164">
        <v>99645</v>
      </c>
      <c r="J164">
        <v>2009</v>
      </c>
    </row>
    <row r="165" spans="1:11" x14ac:dyDescent="0.25">
      <c r="A165" s="38">
        <v>40706</v>
      </c>
      <c r="B165" s="41" t="s">
        <v>99</v>
      </c>
      <c r="E165" s="41" t="s">
        <v>114</v>
      </c>
      <c r="F165" s="41" t="s">
        <v>91</v>
      </c>
      <c r="K165" t="s">
        <v>275</v>
      </c>
    </row>
    <row r="166" spans="1:11" x14ac:dyDescent="0.25">
      <c r="A166" s="38">
        <v>40710</v>
      </c>
      <c r="B166" s="41" t="s">
        <v>97</v>
      </c>
      <c r="E166" t="s">
        <v>44</v>
      </c>
      <c r="F166" s="41" t="s">
        <v>146</v>
      </c>
    </row>
    <row r="167" spans="1:11" x14ac:dyDescent="0.25">
      <c r="A167" s="38">
        <v>40710</v>
      </c>
      <c r="B167" t="s">
        <v>97</v>
      </c>
      <c r="E167" t="s">
        <v>114</v>
      </c>
      <c r="F167" s="41" t="s">
        <v>205</v>
      </c>
      <c r="G167" t="s">
        <v>204</v>
      </c>
      <c r="H167">
        <v>1861</v>
      </c>
      <c r="I167">
        <v>33218</v>
      </c>
      <c r="K167" t="s">
        <v>393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abSelected="1" zoomScale="85" zoomScaleNormal="85" zoomScalePageLayoutView="85" workbookViewId="0">
      <pane xSplit="1" topLeftCell="B1" activePane="topRight" state="frozen"/>
      <selection activeCell="A2" sqref="A2"/>
      <selection pane="topRight" activeCell="J4" sqref="J4"/>
    </sheetView>
  </sheetViews>
  <sheetFormatPr defaultColWidth="8.85546875" defaultRowHeight="15" x14ac:dyDescent="0.25"/>
  <cols>
    <col min="1" max="1" width="14" bestFit="1" customWidth="1"/>
    <col min="2" max="2" width="8.140625" bestFit="1" customWidth="1"/>
    <col min="3" max="3" width="9.42578125" bestFit="1" customWidth="1"/>
    <col min="5" max="5" width="6.28515625" bestFit="1" customWidth="1"/>
    <col min="6" max="6" width="12.28515625" bestFit="1" customWidth="1"/>
    <col min="7" max="7" width="10" bestFit="1" customWidth="1"/>
    <col min="8" max="8" width="13.42578125" bestFit="1" customWidth="1"/>
    <col min="10" max="10" width="6.28515625" bestFit="1" customWidth="1"/>
    <col min="11" max="11" width="12.28515625" bestFit="1" customWidth="1"/>
    <col min="12" max="12" width="10" bestFit="1" customWidth="1"/>
    <col min="13" max="13" width="13.42578125" bestFit="1" customWidth="1"/>
    <col min="14" max="14" width="12.140625" bestFit="1" customWidth="1"/>
    <col min="15" max="15" width="12.85546875" bestFit="1" customWidth="1"/>
    <col min="16" max="16" width="22.42578125" style="41" bestFit="1" customWidth="1"/>
    <col min="17" max="17" width="27" bestFit="1" customWidth="1"/>
    <col min="18" max="18" width="12.7109375" style="22" bestFit="1" customWidth="1"/>
    <col min="19" max="19" width="18" bestFit="1" customWidth="1"/>
    <col min="20" max="20" width="18.140625" bestFit="1" customWidth="1"/>
    <col min="21" max="21" width="26" bestFit="1" customWidth="1"/>
    <col min="22" max="22" width="10.42578125" bestFit="1" customWidth="1"/>
    <col min="23" max="23" width="11.140625" bestFit="1" customWidth="1"/>
  </cols>
  <sheetData>
    <row r="1" spans="1:68" ht="15.75" x14ac:dyDescent="0.25">
      <c r="A1" s="3"/>
      <c r="B1" s="115" t="s">
        <v>15</v>
      </c>
      <c r="C1" s="115"/>
      <c r="D1" s="112" t="s">
        <v>16</v>
      </c>
      <c r="E1" s="116"/>
      <c r="F1" s="116"/>
      <c r="G1" s="116"/>
      <c r="H1" s="117"/>
      <c r="I1" s="118" t="s">
        <v>17</v>
      </c>
      <c r="J1" s="119"/>
      <c r="K1" s="119"/>
      <c r="L1" s="119"/>
      <c r="M1" s="120"/>
      <c r="N1" s="121" t="s">
        <v>18</v>
      </c>
      <c r="O1" s="122"/>
      <c r="P1" s="122"/>
      <c r="Q1" s="122"/>
      <c r="R1" s="122"/>
      <c r="S1" s="4"/>
      <c r="T1" s="5"/>
      <c r="U1" s="5"/>
      <c r="V1" s="6"/>
      <c r="W1" s="6"/>
      <c r="X1" s="123" t="s">
        <v>19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12" t="s">
        <v>20</v>
      </c>
      <c r="AP1" s="113"/>
      <c r="AQ1" s="113"/>
      <c r="AR1" s="113"/>
      <c r="AS1" s="113"/>
      <c r="AT1" s="113"/>
      <c r="AU1" s="113"/>
      <c r="AV1" s="113"/>
      <c r="AW1" s="113"/>
      <c r="AX1" s="3"/>
      <c r="AY1" s="3"/>
      <c r="AZ1" s="3"/>
      <c r="BA1" s="3" t="s">
        <v>21</v>
      </c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ht="15.75" x14ac:dyDescent="0.25">
      <c r="A2" s="3" t="s">
        <v>22</v>
      </c>
      <c r="B2" s="3" t="s">
        <v>6</v>
      </c>
      <c r="C2" s="3" t="s">
        <v>7</v>
      </c>
      <c r="D2" s="7" t="s">
        <v>9</v>
      </c>
      <c r="E2" s="8" t="s">
        <v>10</v>
      </c>
      <c r="F2" s="8" t="s">
        <v>11</v>
      </c>
      <c r="G2" s="9" t="s">
        <v>12</v>
      </c>
      <c r="H2" s="8" t="s">
        <v>13</v>
      </c>
      <c r="I2" s="10" t="s">
        <v>9</v>
      </c>
      <c r="J2" s="11" t="s">
        <v>10</v>
      </c>
      <c r="K2" s="11" t="s">
        <v>11</v>
      </c>
      <c r="L2" s="12" t="s">
        <v>12</v>
      </c>
      <c r="M2" s="13" t="s">
        <v>13</v>
      </c>
      <c r="N2" s="93" t="s">
        <v>23</v>
      </c>
      <c r="O2" s="94" t="s">
        <v>24</v>
      </c>
      <c r="P2" s="94" t="s">
        <v>25</v>
      </c>
      <c r="Q2" s="94" t="s">
        <v>26</v>
      </c>
      <c r="R2" s="94" t="s">
        <v>27</v>
      </c>
      <c r="S2" s="4" t="s">
        <v>28</v>
      </c>
      <c r="T2" s="5" t="s">
        <v>29</v>
      </c>
      <c r="U2" s="5" t="s">
        <v>30</v>
      </c>
      <c r="V2" s="6" t="s">
        <v>31</v>
      </c>
      <c r="W2" s="6" t="s">
        <v>14</v>
      </c>
      <c r="X2" s="125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14"/>
      <c r="AP2" s="113"/>
      <c r="AQ2" s="113"/>
      <c r="AR2" s="113"/>
      <c r="AS2" s="113"/>
      <c r="AT2" s="113"/>
      <c r="AU2" s="113"/>
      <c r="AV2" s="113"/>
      <c r="AW2" s="113"/>
      <c r="AX2" s="3" t="s">
        <v>32</v>
      </c>
      <c r="AY2" s="3" t="s">
        <v>33</v>
      </c>
      <c r="AZ2" s="3" t="s">
        <v>34</v>
      </c>
      <c r="BA2" s="3" t="s">
        <v>35</v>
      </c>
      <c r="BB2" s="3" t="s">
        <v>36</v>
      </c>
      <c r="BC2" s="3" t="s">
        <v>37</v>
      </c>
      <c r="BD2" s="3" t="s">
        <v>38</v>
      </c>
      <c r="BE2" s="3" t="s">
        <v>39</v>
      </c>
      <c r="BF2" s="3" t="s">
        <v>40</v>
      </c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s="55" customFormat="1" x14ac:dyDescent="0.25">
      <c r="A3" s="55" t="s">
        <v>272</v>
      </c>
      <c r="B3" s="55">
        <v>450587</v>
      </c>
      <c r="C3" s="55">
        <v>6514440</v>
      </c>
      <c r="D3" s="82" t="s">
        <v>91</v>
      </c>
      <c r="E3" s="82"/>
      <c r="F3" s="82"/>
      <c r="G3" s="82"/>
      <c r="H3" s="82"/>
      <c r="I3" s="55" t="s">
        <v>118</v>
      </c>
      <c r="J3" s="55" t="s">
        <v>486</v>
      </c>
      <c r="K3" s="55">
        <v>961</v>
      </c>
      <c r="L3" s="55">
        <v>43360</v>
      </c>
      <c r="M3" s="55">
        <v>2011</v>
      </c>
      <c r="N3" s="83">
        <v>40706</v>
      </c>
      <c r="O3" s="82">
        <v>1</v>
      </c>
      <c r="P3" s="83">
        <v>40732</v>
      </c>
      <c r="Q3" s="83">
        <v>40709</v>
      </c>
      <c r="R3" s="83"/>
      <c r="S3" s="82"/>
      <c r="T3" s="82"/>
      <c r="U3" s="83">
        <v>40753</v>
      </c>
      <c r="V3" s="82" t="s">
        <v>56</v>
      </c>
      <c r="AX3" s="55">
        <v>34.85</v>
      </c>
      <c r="AY3" s="55">
        <v>23.89</v>
      </c>
      <c r="AZ3" s="55">
        <v>32.29</v>
      </c>
      <c r="BA3" s="55">
        <v>23.98</v>
      </c>
      <c r="BB3" s="55">
        <v>33.729999999999997</v>
      </c>
      <c r="BC3" s="55">
        <v>23.65</v>
      </c>
      <c r="BD3" s="55">
        <v>32.159999999999997</v>
      </c>
      <c r="BE3" s="55">
        <v>24.4</v>
      </c>
    </row>
    <row r="4" spans="1:68" s="55" customFormat="1" x14ac:dyDescent="0.25">
      <c r="A4" s="55" t="s">
        <v>273</v>
      </c>
      <c r="B4" s="55">
        <v>454325</v>
      </c>
      <c r="C4" s="55">
        <v>6510642</v>
      </c>
      <c r="D4" s="82" t="s">
        <v>120</v>
      </c>
      <c r="E4" s="82" t="s">
        <v>104</v>
      </c>
      <c r="F4" s="82">
        <v>8101</v>
      </c>
      <c r="G4" s="82">
        <v>99636</v>
      </c>
      <c r="H4" s="82">
        <v>2009</v>
      </c>
      <c r="I4" s="82" t="s">
        <v>93</v>
      </c>
      <c r="J4" s="82" t="s">
        <v>94</v>
      </c>
      <c r="K4" s="82">
        <v>2241</v>
      </c>
      <c r="L4" s="82">
        <v>96005</v>
      </c>
      <c r="M4" s="82">
        <v>2009</v>
      </c>
      <c r="N4" s="83">
        <v>40706</v>
      </c>
      <c r="O4" s="82">
        <v>4</v>
      </c>
      <c r="P4" s="83">
        <v>40730</v>
      </c>
      <c r="Q4" s="83">
        <v>40706</v>
      </c>
      <c r="R4" s="82"/>
      <c r="S4" s="82"/>
      <c r="T4" s="82"/>
      <c r="U4" s="83">
        <v>40751</v>
      </c>
      <c r="V4" s="82" t="s">
        <v>56</v>
      </c>
      <c r="AX4" s="55">
        <v>33.450000000000003</v>
      </c>
      <c r="AY4" s="55">
        <v>24.66</v>
      </c>
      <c r="AZ4" s="55">
        <v>33.659999999999997</v>
      </c>
      <c r="BA4" s="55">
        <v>24.23</v>
      </c>
      <c r="BB4" s="55">
        <v>32.82</v>
      </c>
      <c r="BC4" s="55">
        <v>24.66</v>
      </c>
      <c r="BD4" s="55">
        <v>33.200000000000003</v>
      </c>
      <c r="BE4" s="55">
        <v>24.23</v>
      </c>
    </row>
    <row r="5" spans="1:68" s="55" customFormat="1" x14ac:dyDescent="0.25">
      <c r="A5" s="55" t="s">
        <v>274</v>
      </c>
      <c r="B5" s="55">
        <v>451030</v>
      </c>
      <c r="C5" s="55">
        <v>6507028</v>
      </c>
      <c r="D5" s="55" t="s">
        <v>108</v>
      </c>
      <c r="E5" s="55" t="s">
        <v>104</v>
      </c>
      <c r="F5" s="82">
        <v>8101</v>
      </c>
      <c r="G5" s="82">
        <v>99644</v>
      </c>
      <c r="H5" s="82">
        <v>2009</v>
      </c>
      <c r="I5" s="55" t="s">
        <v>118</v>
      </c>
      <c r="J5" s="82" t="s">
        <v>220</v>
      </c>
      <c r="K5" s="82">
        <v>2461</v>
      </c>
      <c r="L5" s="82" t="s">
        <v>221</v>
      </c>
      <c r="M5" s="82">
        <v>2011</v>
      </c>
      <c r="N5" s="83">
        <v>40706</v>
      </c>
      <c r="O5" s="82">
        <v>1</v>
      </c>
      <c r="P5" s="83">
        <v>40732</v>
      </c>
      <c r="Q5" s="83">
        <v>40709</v>
      </c>
      <c r="R5" s="82"/>
      <c r="S5" s="82"/>
      <c r="T5" s="82"/>
      <c r="U5" s="83">
        <v>40753</v>
      </c>
      <c r="V5" s="82" t="s">
        <v>56</v>
      </c>
    </row>
    <row r="6" spans="1:68" x14ac:dyDescent="0.25">
      <c r="A6" t="s">
        <v>280</v>
      </c>
      <c r="B6">
        <v>454347</v>
      </c>
      <c r="C6">
        <v>6510499</v>
      </c>
      <c r="D6" s="22" t="s">
        <v>118</v>
      </c>
      <c r="E6" s="22" t="s">
        <v>288</v>
      </c>
      <c r="F6" s="22">
        <v>2461</v>
      </c>
      <c r="G6" s="22" t="s">
        <v>289</v>
      </c>
      <c r="H6" s="22">
        <v>2011</v>
      </c>
      <c r="I6" s="22" t="s">
        <v>118</v>
      </c>
      <c r="J6" s="22" t="s">
        <v>487</v>
      </c>
      <c r="K6" s="22">
        <v>2461</v>
      </c>
      <c r="L6" s="22" t="s">
        <v>488</v>
      </c>
      <c r="M6" s="22">
        <v>2011</v>
      </c>
      <c r="N6" s="81">
        <v>40708</v>
      </c>
      <c r="O6" s="22">
        <v>4</v>
      </c>
      <c r="P6" s="90">
        <v>40732</v>
      </c>
      <c r="Q6" s="81">
        <v>40708</v>
      </c>
      <c r="R6" s="81">
        <v>40731</v>
      </c>
      <c r="S6" s="85" t="s">
        <v>536</v>
      </c>
      <c r="T6" s="22" t="s">
        <v>544</v>
      </c>
      <c r="U6" s="81">
        <v>40752</v>
      </c>
      <c r="V6" s="86" t="s">
        <v>549</v>
      </c>
      <c r="AX6">
        <v>33.36</v>
      </c>
      <c r="AY6">
        <v>23.86</v>
      </c>
      <c r="AZ6">
        <v>33.5</v>
      </c>
      <c r="BA6">
        <v>23.74</v>
      </c>
      <c r="BB6">
        <v>34.299999999999997</v>
      </c>
      <c r="BC6">
        <v>23.44</v>
      </c>
      <c r="BD6">
        <v>33.32</v>
      </c>
      <c r="BE6">
        <v>23.13</v>
      </c>
    </row>
    <row r="7" spans="1:68" x14ac:dyDescent="0.25">
      <c r="A7" t="s">
        <v>281</v>
      </c>
      <c r="B7">
        <v>438003</v>
      </c>
      <c r="C7">
        <v>6513888</v>
      </c>
      <c r="D7" s="22" t="s">
        <v>118</v>
      </c>
      <c r="E7" s="22" t="s">
        <v>489</v>
      </c>
      <c r="F7" s="22">
        <v>2461</v>
      </c>
      <c r="G7" s="22" t="s">
        <v>490</v>
      </c>
      <c r="H7" s="78">
        <v>2011</v>
      </c>
      <c r="I7" s="22" t="s">
        <v>101</v>
      </c>
      <c r="J7" s="22" t="s">
        <v>102</v>
      </c>
      <c r="K7" s="22" t="s">
        <v>96</v>
      </c>
      <c r="L7" s="22"/>
      <c r="M7" s="22"/>
      <c r="N7" s="81">
        <v>40708</v>
      </c>
      <c r="O7" s="22">
        <v>1</v>
      </c>
      <c r="P7" s="90">
        <v>40734</v>
      </c>
      <c r="Q7" s="81">
        <v>40711</v>
      </c>
      <c r="R7" s="81">
        <v>40737</v>
      </c>
      <c r="S7" s="22" t="s">
        <v>536</v>
      </c>
      <c r="T7" s="22" t="s">
        <v>308</v>
      </c>
      <c r="U7" s="81">
        <v>40758</v>
      </c>
      <c r="V7" s="86" t="s">
        <v>549</v>
      </c>
    </row>
    <row r="8" spans="1:68" s="55" customFormat="1" x14ac:dyDescent="0.25">
      <c r="A8" s="55" t="s">
        <v>282</v>
      </c>
      <c r="B8" s="55">
        <v>438344</v>
      </c>
      <c r="C8" s="55">
        <v>6510305</v>
      </c>
      <c r="D8" s="55" t="s">
        <v>123</v>
      </c>
      <c r="E8" s="55" t="s">
        <v>93</v>
      </c>
      <c r="F8" s="55">
        <v>9614</v>
      </c>
      <c r="G8" s="55">
        <v>3323</v>
      </c>
      <c r="H8" s="55">
        <v>2010</v>
      </c>
      <c r="I8" s="82" t="s">
        <v>118</v>
      </c>
      <c r="J8" s="82" t="s">
        <v>491</v>
      </c>
      <c r="K8" s="82">
        <v>2461</v>
      </c>
      <c r="L8" s="82" t="s">
        <v>492</v>
      </c>
      <c r="M8" s="82">
        <v>2011</v>
      </c>
      <c r="N8" s="83">
        <v>40708</v>
      </c>
      <c r="O8" s="82">
        <v>1</v>
      </c>
      <c r="P8" s="83">
        <v>40734</v>
      </c>
      <c r="Q8" s="83">
        <v>40711</v>
      </c>
      <c r="R8" s="82"/>
      <c r="S8" s="82"/>
      <c r="T8" s="82"/>
      <c r="U8" s="83">
        <v>40755</v>
      </c>
      <c r="V8" s="82" t="s">
        <v>56</v>
      </c>
    </row>
    <row r="9" spans="1:68" x14ac:dyDescent="0.25">
      <c r="A9" t="s">
        <v>283</v>
      </c>
      <c r="B9">
        <v>438342</v>
      </c>
      <c r="C9">
        <v>6510305</v>
      </c>
      <c r="D9" t="s">
        <v>118</v>
      </c>
      <c r="E9" s="22" t="s">
        <v>108</v>
      </c>
      <c r="F9" s="22">
        <v>2241</v>
      </c>
      <c r="G9" s="22">
        <v>56035</v>
      </c>
      <c r="H9" s="22">
        <v>2011</v>
      </c>
      <c r="I9" s="22" t="s">
        <v>118</v>
      </c>
      <c r="J9" s="22" t="s">
        <v>493</v>
      </c>
      <c r="K9" s="22">
        <v>2461</v>
      </c>
      <c r="L9" s="22" t="s">
        <v>494</v>
      </c>
      <c r="M9" s="22">
        <v>2011</v>
      </c>
      <c r="N9" s="81">
        <v>40708</v>
      </c>
      <c r="O9" s="22">
        <v>4</v>
      </c>
      <c r="P9" s="90">
        <v>40732</v>
      </c>
      <c r="Q9" s="81">
        <v>40708</v>
      </c>
      <c r="R9" s="81">
        <v>40732</v>
      </c>
      <c r="S9" s="22" t="s">
        <v>536</v>
      </c>
      <c r="T9" s="22" t="s">
        <v>544</v>
      </c>
      <c r="U9" s="81">
        <v>40753</v>
      </c>
      <c r="V9" s="37" t="s">
        <v>549</v>
      </c>
      <c r="AX9">
        <v>32.090000000000003</v>
      </c>
      <c r="AY9">
        <v>24.14</v>
      </c>
      <c r="AZ9">
        <v>31.53</v>
      </c>
      <c r="BA9">
        <v>23.89</v>
      </c>
      <c r="BB9">
        <v>31.5</v>
      </c>
      <c r="BC9">
        <v>23.71</v>
      </c>
      <c r="BD9">
        <v>32.18</v>
      </c>
      <c r="BE9">
        <v>23.49</v>
      </c>
    </row>
    <row r="10" spans="1:68" s="55" customFormat="1" x14ac:dyDescent="0.25">
      <c r="A10" s="55" t="s">
        <v>287</v>
      </c>
      <c r="B10" s="55">
        <v>453101</v>
      </c>
      <c r="C10" s="55">
        <v>6510463</v>
      </c>
      <c r="D10" s="82" t="s">
        <v>96</v>
      </c>
      <c r="E10" s="87"/>
      <c r="F10" s="82"/>
      <c r="G10" s="82"/>
      <c r="H10" s="82"/>
      <c r="I10" s="88" t="s">
        <v>506</v>
      </c>
      <c r="J10" s="88" t="s">
        <v>104</v>
      </c>
      <c r="K10" s="89">
        <v>8101</v>
      </c>
      <c r="L10" s="89">
        <v>99650</v>
      </c>
      <c r="M10" s="89">
        <v>2009</v>
      </c>
      <c r="N10" s="83">
        <v>40709</v>
      </c>
      <c r="O10" s="82">
        <v>2</v>
      </c>
      <c r="P10" s="83">
        <v>40735</v>
      </c>
      <c r="Q10" s="83">
        <v>40711</v>
      </c>
      <c r="R10" s="82"/>
      <c r="S10" s="82"/>
      <c r="T10" s="82"/>
      <c r="U10" s="83">
        <v>40756</v>
      </c>
      <c r="V10" s="82" t="s">
        <v>56</v>
      </c>
    </row>
    <row r="11" spans="1:68" x14ac:dyDescent="0.25">
      <c r="A11" t="s">
        <v>290</v>
      </c>
      <c r="B11">
        <v>447625</v>
      </c>
      <c r="C11">
        <v>6513692</v>
      </c>
      <c r="D11" t="s">
        <v>118</v>
      </c>
      <c r="E11" t="s">
        <v>495</v>
      </c>
      <c r="F11" s="22">
        <v>1871</v>
      </c>
      <c r="G11" s="22">
        <v>63232</v>
      </c>
      <c r="H11" s="22">
        <v>2010</v>
      </c>
      <c r="I11" t="s">
        <v>496</v>
      </c>
      <c r="J11" t="s">
        <v>497</v>
      </c>
      <c r="K11" s="22">
        <v>961</v>
      </c>
      <c r="L11" s="22">
        <v>43335</v>
      </c>
      <c r="M11" s="22">
        <v>2011</v>
      </c>
      <c r="N11" s="81">
        <v>40709</v>
      </c>
      <c r="O11" s="22">
        <v>2</v>
      </c>
      <c r="P11" s="90">
        <v>40735</v>
      </c>
      <c r="Q11" s="81">
        <v>40711</v>
      </c>
      <c r="R11" s="81">
        <v>40734</v>
      </c>
      <c r="S11" s="22" t="s">
        <v>96</v>
      </c>
      <c r="T11" s="22" t="s">
        <v>543</v>
      </c>
      <c r="U11" s="81">
        <v>40755</v>
      </c>
      <c r="V11" s="82" t="s">
        <v>56</v>
      </c>
      <c r="AX11">
        <v>35.57</v>
      </c>
      <c r="AY11">
        <v>24.14</v>
      </c>
      <c r="AZ11">
        <v>33.43</v>
      </c>
      <c r="BA11">
        <v>24.17</v>
      </c>
      <c r="BB11">
        <v>34.659999999999997</v>
      </c>
      <c r="BC11">
        <v>24.36</v>
      </c>
      <c r="BD11">
        <v>32.93</v>
      </c>
      <c r="BE11">
        <v>24.73</v>
      </c>
    </row>
    <row r="12" spans="1:68" x14ac:dyDescent="0.25">
      <c r="A12" t="s">
        <v>291</v>
      </c>
      <c r="B12">
        <v>443719</v>
      </c>
      <c r="C12">
        <v>6514416</v>
      </c>
      <c r="D12" t="s">
        <v>171</v>
      </c>
      <c r="E12" t="s">
        <v>172</v>
      </c>
      <c r="F12" s="22">
        <v>1701</v>
      </c>
      <c r="G12" s="22" t="s">
        <v>555</v>
      </c>
      <c r="H12" s="22">
        <v>2005</v>
      </c>
      <c r="I12" t="s">
        <v>118</v>
      </c>
      <c r="J12" t="s">
        <v>103</v>
      </c>
      <c r="K12">
        <v>2461</v>
      </c>
      <c r="L12">
        <v>1425</v>
      </c>
      <c r="M12">
        <v>2011</v>
      </c>
      <c r="N12" s="81">
        <v>40710</v>
      </c>
      <c r="O12" s="22">
        <v>3</v>
      </c>
      <c r="P12" s="90">
        <v>40736</v>
      </c>
      <c r="Q12" s="81">
        <v>40711</v>
      </c>
      <c r="R12" s="81">
        <v>40735</v>
      </c>
      <c r="S12" s="22" t="s">
        <v>536</v>
      </c>
      <c r="T12" s="22" t="s">
        <v>545</v>
      </c>
      <c r="U12" s="81">
        <v>40756</v>
      </c>
      <c r="V12" s="37" t="s">
        <v>549</v>
      </c>
      <c r="AX12">
        <v>34.369999999999997</v>
      </c>
      <c r="AY12">
        <v>24.1</v>
      </c>
      <c r="AZ12">
        <v>34.18</v>
      </c>
      <c r="BA12">
        <v>24.07</v>
      </c>
      <c r="BB12">
        <v>35.43</v>
      </c>
      <c r="BC12">
        <v>23.93</v>
      </c>
      <c r="BD12">
        <v>35.17</v>
      </c>
      <c r="BE12">
        <v>23.93</v>
      </c>
    </row>
    <row r="13" spans="1:68" x14ac:dyDescent="0.25">
      <c r="A13" t="s">
        <v>292</v>
      </c>
      <c r="B13">
        <v>445623</v>
      </c>
      <c r="C13">
        <v>6513917</v>
      </c>
      <c r="D13" s="22" t="s">
        <v>118</v>
      </c>
      <c r="E13" s="22" t="s">
        <v>499</v>
      </c>
      <c r="F13" s="22">
        <v>2461</v>
      </c>
      <c r="G13" s="22" t="s">
        <v>501</v>
      </c>
      <c r="H13" s="22">
        <v>2011</v>
      </c>
      <c r="I13" s="22" t="s">
        <v>118</v>
      </c>
      <c r="J13" s="22" t="s">
        <v>498</v>
      </c>
      <c r="K13" s="22">
        <v>2461</v>
      </c>
      <c r="L13" s="22" t="s">
        <v>502</v>
      </c>
      <c r="M13" s="22">
        <v>2011</v>
      </c>
      <c r="N13" s="81">
        <v>40710</v>
      </c>
      <c r="O13" s="22">
        <v>1</v>
      </c>
      <c r="P13" s="90">
        <v>40738</v>
      </c>
      <c r="Q13" s="81">
        <v>40713</v>
      </c>
      <c r="R13" s="81">
        <v>40739</v>
      </c>
      <c r="S13" s="22" t="s">
        <v>536</v>
      </c>
      <c r="T13" s="22" t="s">
        <v>545</v>
      </c>
      <c r="U13" s="81">
        <v>40761</v>
      </c>
      <c r="V13" s="37" t="s">
        <v>549</v>
      </c>
    </row>
    <row r="14" spans="1:68" x14ac:dyDescent="0.25">
      <c r="A14" t="s">
        <v>293</v>
      </c>
      <c r="B14">
        <v>444260</v>
      </c>
      <c r="C14">
        <v>6514022</v>
      </c>
      <c r="D14" s="22" t="s">
        <v>118</v>
      </c>
      <c r="E14" s="22" t="s">
        <v>218</v>
      </c>
      <c r="F14" s="22">
        <v>2461</v>
      </c>
      <c r="G14" s="22" t="s">
        <v>503</v>
      </c>
      <c r="H14" s="22">
        <v>2011</v>
      </c>
      <c r="I14" s="22" t="s">
        <v>118</v>
      </c>
      <c r="J14" s="22" t="s">
        <v>57</v>
      </c>
      <c r="K14" s="22">
        <v>2461</v>
      </c>
      <c r="L14" s="22" t="s">
        <v>504</v>
      </c>
      <c r="M14" s="22">
        <v>2011</v>
      </c>
      <c r="N14" s="81">
        <v>40712</v>
      </c>
      <c r="O14" s="22">
        <v>4</v>
      </c>
      <c r="P14" s="90">
        <v>40736</v>
      </c>
      <c r="Q14" s="81">
        <v>40711</v>
      </c>
      <c r="R14" s="81">
        <v>40734</v>
      </c>
      <c r="S14" s="22" t="s">
        <v>536</v>
      </c>
      <c r="T14" s="22" t="s">
        <v>543</v>
      </c>
      <c r="U14" s="81">
        <v>40755</v>
      </c>
      <c r="V14" s="37" t="s">
        <v>549</v>
      </c>
      <c r="AX14">
        <v>31.29</v>
      </c>
      <c r="AY14">
        <v>24.45</v>
      </c>
      <c r="AZ14">
        <v>32.590000000000003</v>
      </c>
      <c r="BA14">
        <v>24.21</v>
      </c>
      <c r="BB14">
        <v>31.76</v>
      </c>
      <c r="BC14">
        <v>23.8</v>
      </c>
      <c r="BD14">
        <v>31.23</v>
      </c>
      <c r="BE14">
        <v>23.3</v>
      </c>
    </row>
    <row r="15" spans="1:68" s="55" customFormat="1" x14ac:dyDescent="0.25">
      <c r="A15" s="55" t="s">
        <v>294</v>
      </c>
      <c r="B15" s="55">
        <v>438349</v>
      </c>
      <c r="C15" s="55">
        <v>6513877</v>
      </c>
      <c r="D15" s="82" t="s">
        <v>103</v>
      </c>
      <c r="E15" s="82" t="s">
        <v>104</v>
      </c>
      <c r="F15" s="82">
        <v>8101</v>
      </c>
      <c r="G15" s="82">
        <v>99645</v>
      </c>
      <c r="H15" s="82">
        <v>2009</v>
      </c>
      <c r="I15" s="55" t="s">
        <v>91</v>
      </c>
      <c r="N15" s="83">
        <v>40709</v>
      </c>
      <c r="O15" s="82">
        <v>3</v>
      </c>
      <c r="P15" s="83">
        <v>40735</v>
      </c>
      <c r="Q15" s="83">
        <v>40710</v>
      </c>
      <c r="R15" s="82"/>
      <c r="S15" s="82"/>
      <c r="T15" s="82"/>
      <c r="U15" s="83">
        <v>40756</v>
      </c>
      <c r="V15" s="82" t="s">
        <v>542</v>
      </c>
    </row>
    <row r="16" spans="1:68" x14ac:dyDescent="0.25">
      <c r="A16" t="s">
        <v>295</v>
      </c>
      <c r="B16">
        <v>438064</v>
      </c>
      <c r="C16">
        <v>6513867</v>
      </c>
      <c r="D16" t="s">
        <v>128</v>
      </c>
      <c r="E16" t="s">
        <v>55</v>
      </c>
      <c r="F16" s="49">
        <v>1701</v>
      </c>
      <c r="G16" s="49">
        <v>3334</v>
      </c>
      <c r="H16" s="49">
        <v>2005</v>
      </c>
      <c r="I16" t="s">
        <v>496</v>
      </c>
      <c r="J16" t="s">
        <v>512</v>
      </c>
      <c r="K16" s="22" t="s">
        <v>305</v>
      </c>
      <c r="L16" s="22">
        <v>43332</v>
      </c>
      <c r="M16" s="22">
        <v>2008</v>
      </c>
      <c r="N16" s="81">
        <v>40712</v>
      </c>
      <c r="O16" s="22">
        <v>4</v>
      </c>
      <c r="P16" s="90">
        <v>40736</v>
      </c>
      <c r="Q16" s="81">
        <v>40712</v>
      </c>
      <c r="R16" s="81">
        <v>40735</v>
      </c>
      <c r="S16" s="22" t="s">
        <v>536</v>
      </c>
      <c r="T16" s="22" t="s">
        <v>547</v>
      </c>
      <c r="U16" s="81">
        <v>40756</v>
      </c>
      <c r="V16" s="37" t="s">
        <v>549</v>
      </c>
      <c r="AX16">
        <v>31.92</v>
      </c>
      <c r="AY16">
        <v>24.75</v>
      </c>
      <c r="AZ16">
        <v>33.57</v>
      </c>
      <c r="BA16">
        <v>24.26</v>
      </c>
      <c r="BB16">
        <v>33.26</v>
      </c>
      <c r="BC16">
        <v>24.38</v>
      </c>
      <c r="BD16">
        <v>32.17</v>
      </c>
      <c r="BE16">
        <v>24.37</v>
      </c>
    </row>
    <row r="17" spans="1:57" x14ac:dyDescent="0.25">
      <c r="A17" t="s">
        <v>296</v>
      </c>
      <c r="B17">
        <v>437914</v>
      </c>
      <c r="C17">
        <v>6514002</v>
      </c>
      <c r="D17" t="s">
        <v>118</v>
      </c>
      <c r="E17" s="22" t="s">
        <v>508</v>
      </c>
      <c r="F17" s="22">
        <v>2461</v>
      </c>
      <c r="G17" s="22" t="s">
        <v>509</v>
      </c>
      <c r="H17" s="22">
        <v>2011</v>
      </c>
      <c r="I17" t="s">
        <v>118</v>
      </c>
      <c r="J17" t="s">
        <v>489</v>
      </c>
      <c r="K17" s="22">
        <v>2461</v>
      </c>
      <c r="L17" s="22" t="s">
        <v>490</v>
      </c>
      <c r="M17" s="22">
        <v>2011</v>
      </c>
      <c r="N17" s="81">
        <v>40712</v>
      </c>
      <c r="O17" s="22">
        <v>4</v>
      </c>
      <c r="P17" s="90">
        <v>40736</v>
      </c>
      <c r="Q17" s="81">
        <v>40712</v>
      </c>
      <c r="R17" s="81">
        <v>40736</v>
      </c>
      <c r="S17" s="22" t="s">
        <v>537</v>
      </c>
      <c r="T17" s="22" t="s">
        <v>547</v>
      </c>
      <c r="U17" s="81">
        <v>40757</v>
      </c>
      <c r="V17" s="37" t="s">
        <v>549</v>
      </c>
      <c r="AX17">
        <v>30.99</v>
      </c>
      <c r="AY17">
        <v>23.54</v>
      </c>
      <c r="AZ17">
        <v>31.4</v>
      </c>
      <c r="BA17">
        <v>23.63</v>
      </c>
      <c r="BB17">
        <v>31.14</v>
      </c>
      <c r="BC17">
        <v>23.73</v>
      </c>
      <c r="BD17">
        <v>31.08</v>
      </c>
      <c r="BE17">
        <v>23.79</v>
      </c>
    </row>
    <row r="18" spans="1:57" s="55" customFormat="1" x14ac:dyDescent="0.25">
      <c r="A18" s="55" t="s">
        <v>297</v>
      </c>
      <c r="B18" s="55">
        <v>438535</v>
      </c>
      <c r="C18" s="55">
        <v>6509874</v>
      </c>
      <c r="D18" s="82" t="s">
        <v>93</v>
      </c>
      <c r="E18" s="82" t="s">
        <v>556</v>
      </c>
      <c r="F18" s="82" t="s">
        <v>96</v>
      </c>
      <c r="G18" s="82" t="s">
        <v>96</v>
      </c>
      <c r="H18" s="82">
        <v>2008</v>
      </c>
      <c r="I18" s="82" t="s">
        <v>91</v>
      </c>
      <c r="J18" s="82"/>
      <c r="K18" s="82"/>
      <c r="L18" s="82"/>
      <c r="M18" s="82"/>
      <c r="N18" s="83">
        <v>40711</v>
      </c>
      <c r="O18" s="82">
        <v>4</v>
      </c>
      <c r="P18" s="83">
        <v>40735</v>
      </c>
      <c r="Q18" s="83">
        <v>40711</v>
      </c>
      <c r="R18" s="82"/>
      <c r="S18" s="82"/>
      <c r="T18" s="82"/>
      <c r="U18" s="83">
        <v>40756</v>
      </c>
      <c r="V18" s="82" t="s">
        <v>56</v>
      </c>
      <c r="AX18" s="55">
        <v>35.22</v>
      </c>
      <c r="AY18" s="55">
        <v>23.44</v>
      </c>
      <c r="AZ18" s="55">
        <v>34.64</v>
      </c>
      <c r="BA18" s="55">
        <v>24.08</v>
      </c>
      <c r="BB18" s="55">
        <v>35.270000000000003</v>
      </c>
      <c r="BC18" s="55">
        <v>24.17</v>
      </c>
      <c r="BD18" s="55">
        <v>34.92</v>
      </c>
      <c r="BE18" s="55">
        <v>23.63</v>
      </c>
    </row>
    <row r="19" spans="1:57" s="55" customFormat="1" x14ac:dyDescent="0.25">
      <c r="A19" s="55" t="s">
        <v>298</v>
      </c>
      <c r="B19" s="55">
        <v>438294</v>
      </c>
      <c r="C19" s="55">
        <v>6510485</v>
      </c>
      <c r="D19" s="82" t="s">
        <v>205</v>
      </c>
      <c r="E19" s="82" t="s">
        <v>164</v>
      </c>
      <c r="F19">
        <v>2341</v>
      </c>
      <c r="G19">
        <v>64080</v>
      </c>
      <c r="H19" s="82">
        <v>2010</v>
      </c>
      <c r="I19" s="55" t="s">
        <v>118</v>
      </c>
      <c r="J19" s="55" t="s">
        <v>66</v>
      </c>
      <c r="K19" s="82">
        <v>2461</v>
      </c>
      <c r="L19" s="82" t="s">
        <v>67</v>
      </c>
      <c r="M19" s="82">
        <v>2011</v>
      </c>
      <c r="N19" s="83">
        <v>40711</v>
      </c>
      <c r="O19" s="82">
        <v>4</v>
      </c>
      <c r="P19" s="83">
        <v>40735</v>
      </c>
      <c r="Q19" s="83">
        <v>40711</v>
      </c>
      <c r="R19" s="82"/>
      <c r="S19" s="82"/>
      <c r="T19" s="82"/>
      <c r="U19" s="83">
        <v>40756</v>
      </c>
      <c r="V19" s="82" t="s">
        <v>56</v>
      </c>
    </row>
    <row r="20" spans="1:57" x14ac:dyDescent="0.25">
      <c r="A20" t="s">
        <v>299</v>
      </c>
      <c r="B20">
        <v>448036</v>
      </c>
      <c r="C20">
        <v>6513333</v>
      </c>
      <c r="D20" s="72" t="s">
        <v>91</v>
      </c>
      <c r="E20" s="22"/>
      <c r="F20" s="22"/>
      <c r="G20" s="22"/>
      <c r="H20" s="22"/>
      <c r="I20" t="s">
        <v>118</v>
      </c>
      <c r="J20" t="s">
        <v>57</v>
      </c>
      <c r="K20" s="22">
        <v>2461</v>
      </c>
      <c r="L20" s="22" t="s">
        <v>504</v>
      </c>
      <c r="M20" s="22">
        <v>2011</v>
      </c>
      <c r="N20" s="81">
        <v>40713</v>
      </c>
      <c r="O20" s="22">
        <v>4</v>
      </c>
      <c r="P20" s="90">
        <v>40737</v>
      </c>
      <c r="Q20" s="81">
        <v>40713</v>
      </c>
      <c r="R20" s="81">
        <v>40735</v>
      </c>
      <c r="S20" s="22" t="s">
        <v>538</v>
      </c>
      <c r="T20" s="22" t="s">
        <v>546</v>
      </c>
      <c r="U20" s="81">
        <v>40756</v>
      </c>
      <c r="V20" s="37" t="s">
        <v>549</v>
      </c>
      <c r="AX20">
        <v>32.71</v>
      </c>
      <c r="AY20">
        <v>24.27</v>
      </c>
      <c r="AZ20">
        <v>32.619999999999997</v>
      </c>
      <c r="BA20">
        <v>23.68</v>
      </c>
      <c r="BB20">
        <v>33.08</v>
      </c>
      <c r="BC20">
        <v>24.06</v>
      </c>
      <c r="BD20">
        <v>33.42</v>
      </c>
      <c r="BE20">
        <v>24.08</v>
      </c>
    </row>
    <row r="21" spans="1:57" s="55" customFormat="1" x14ac:dyDescent="0.25">
      <c r="A21" s="55" t="s">
        <v>300</v>
      </c>
      <c r="B21" s="55">
        <v>449267</v>
      </c>
      <c r="C21" s="55">
        <v>6512633</v>
      </c>
      <c r="D21" s="55" t="s">
        <v>91</v>
      </c>
      <c r="E21" s="82"/>
      <c r="F21" s="82"/>
      <c r="G21" s="82"/>
      <c r="H21" s="82"/>
      <c r="I21" s="55" t="s">
        <v>91</v>
      </c>
      <c r="N21" s="83">
        <v>40713</v>
      </c>
      <c r="O21" s="82">
        <v>4</v>
      </c>
      <c r="P21" s="83">
        <v>40737</v>
      </c>
      <c r="Q21" s="83">
        <v>40713</v>
      </c>
      <c r="R21" s="82"/>
      <c r="S21" s="82"/>
      <c r="T21" s="82"/>
      <c r="U21" s="83">
        <v>40758</v>
      </c>
      <c r="V21" s="82" t="s">
        <v>542</v>
      </c>
      <c r="AX21" s="55">
        <v>31.98</v>
      </c>
      <c r="AY21" s="55">
        <v>26.37</v>
      </c>
      <c r="AZ21" s="55">
        <v>32.229999999999997</v>
      </c>
      <c r="BA21" s="55">
        <v>24.96</v>
      </c>
      <c r="BB21" s="55">
        <v>33.43</v>
      </c>
      <c r="BC21" s="55">
        <v>24.35</v>
      </c>
      <c r="BD21" s="55">
        <v>33.049999999999997</v>
      </c>
      <c r="BE21" s="55">
        <v>24.2</v>
      </c>
    </row>
    <row r="22" spans="1:57" x14ac:dyDescent="0.25">
      <c r="A22" t="s">
        <v>301</v>
      </c>
      <c r="B22">
        <v>450932</v>
      </c>
      <c r="C22">
        <v>6507033</v>
      </c>
      <c r="D22" s="22" t="s">
        <v>118</v>
      </c>
      <c r="E22" s="22" t="s">
        <v>228</v>
      </c>
      <c r="F22" s="22">
        <v>1871</v>
      </c>
      <c r="G22" s="22">
        <v>63583</v>
      </c>
      <c r="H22" s="22">
        <v>2010</v>
      </c>
      <c r="I22" t="s">
        <v>118</v>
      </c>
      <c r="J22" t="s">
        <v>134</v>
      </c>
      <c r="K22">
        <v>2461</v>
      </c>
      <c r="L22" t="s">
        <v>510</v>
      </c>
      <c r="M22">
        <v>2011</v>
      </c>
      <c r="N22" s="81">
        <v>40713</v>
      </c>
      <c r="O22" s="22">
        <v>4</v>
      </c>
      <c r="P22" s="90">
        <v>40737</v>
      </c>
      <c r="Q22" s="81">
        <v>40713</v>
      </c>
      <c r="R22" s="81">
        <v>40735</v>
      </c>
      <c r="S22" s="22" t="s">
        <v>536</v>
      </c>
      <c r="T22" s="22" t="s">
        <v>538</v>
      </c>
      <c r="U22" s="81">
        <v>40758</v>
      </c>
      <c r="V22" s="37" t="s">
        <v>549</v>
      </c>
      <c r="AX22">
        <v>33.340000000000003</v>
      </c>
      <c r="AY22">
        <v>23.87</v>
      </c>
      <c r="AZ22">
        <v>33.6</v>
      </c>
      <c r="BA22">
        <v>24.02</v>
      </c>
      <c r="BB22">
        <v>32.729999999999997</v>
      </c>
      <c r="BC22">
        <v>24.04</v>
      </c>
      <c r="BD22">
        <v>33.17</v>
      </c>
      <c r="BE22">
        <v>23.74</v>
      </c>
    </row>
    <row r="23" spans="1:57" x14ac:dyDescent="0.25">
      <c r="A23" t="s">
        <v>54</v>
      </c>
      <c r="B23">
        <v>450977</v>
      </c>
      <c r="C23">
        <v>6506914</v>
      </c>
      <c r="D23" t="s">
        <v>107</v>
      </c>
      <c r="E23" t="s">
        <v>104</v>
      </c>
      <c r="F23" s="22">
        <v>8101</v>
      </c>
      <c r="G23" s="22">
        <v>99643</v>
      </c>
      <c r="H23" s="22">
        <v>2009</v>
      </c>
      <c r="I23" s="22" t="s">
        <v>118</v>
      </c>
      <c r="J23" s="22" t="s">
        <v>497</v>
      </c>
      <c r="K23" s="22">
        <v>2341</v>
      </c>
      <c r="L23" s="22">
        <v>64059</v>
      </c>
      <c r="M23" s="22">
        <v>2010</v>
      </c>
      <c r="N23" s="81">
        <v>40713</v>
      </c>
      <c r="O23" s="22">
        <v>4</v>
      </c>
      <c r="P23" s="90">
        <v>40737</v>
      </c>
      <c r="Q23" s="81">
        <v>40713</v>
      </c>
      <c r="R23" s="81">
        <v>40735</v>
      </c>
      <c r="S23" s="22" t="s">
        <v>536</v>
      </c>
      <c r="T23" s="22" t="s">
        <v>543</v>
      </c>
      <c r="U23" s="81">
        <v>40758</v>
      </c>
      <c r="V23" s="37" t="s">
        <v>549</v>
      </c>
      <c r="AX23">
        <v>32.31</v>
      </c>
      <c r="AY23">
        <v>23.67</v>
      </c>
      <c r="AZ23">
        <v>32.99</v>
      </c>
      <c r="BA23">
        <v>24.1</v>
      </c>
      <c r="BB23">
        <v>34.47</v>
      </c>
      <c r="BC23">
        <v>23.89</v>
      </c>
      <c r="BD23">
        <v>32.31</v>
      </c>
      <c r="BE23">
        <v>24.23</v>
      </c>
    </row>
    <row r="24" spans="1:57" s="55" customFormat="1" x14ac:dyDescent="0.25">
      <c r="A24" s="55" t="s">
        <v>58</v>
      </c>
      <c r="B24" s="55">
        <v>437042</v>
      </c>
      <c r="C24" s="55">
        <v>6514018</v>
      </c>
      <c r="D24" s="82" t="s">
        <v>96</v>
      </c>
      <c r="E24" s="82"/>
      <c r="F24" s="82"/>
      <c r="G24" s="82"/>
      <c r="H24" s="82"/>
      <c r="I24" s="82" t="s">
        <v>118</v>
      </c>
      <c r="J24" s="82" t="s">
        <v>515</v>
      </c>
      <c r="K24" s="82">
        <v>2461</v>
      </c>
      <c r="L24" s="82" t="s">
        <v>516</v>
      </c>
      <c r="M24" s="82">
        <v>2011</v>
      </c>
      <c r="N24" s="83">
        <v>40715</v>
      </c>
      <c r="O24" s="82">
        <v>3</v>
      </c>
      <c r="P24" s="83">
        <v>40738</v>
      </c>
      <c r="Q24" s="83">
        <v>40716</v>
      </c>
      <c r="R24" s="82"/>
      <c r="S24" s="82"/>
      <c r="T24" s="82"/>
      <c r="U24" s="83">
        <v>40759</v>
      </c>
      <c r="V24" s="82" t="s">
        <v>56</v>
      </c>
    </row>
    <row r="25" spans="1:57" s="55" customFormat="1" x14ac:dyDescent="0.25">
      <c r="A25" s="55" t="s">
        <v>59</v>
      </c>
      <c r="B25" s="55">
        <v>437945</v>
      </c>
      <c r="C25" s="55">
        <v>6513852</v>
      </c>
      <c r="D25" s="82" t="s">
        <v>101</v>
      </c>
      <c r="E25" s="82" t="s">
        <v>100</v>
      </c>
      <c r="F25" s="82"/>
      <c r="G25" s="82"/>
      <c r="H25" s="82"/>
      <c r="I25" s="82" t="s">
        <v>101</v>
      </c>
      <c r="J25" s="82" t="s">
        <v>122</v>
      </c>
      <c r="K25" s="82"/>
      <c r="L25" s="82"/>
      <c r="M25" s="82"/>
      <c r="N25" s="83">
        <v>40715</v>
      </c>
      <c r="O25" s="82">
        <v>1</v>
      </c>
      <c r="P25" s="83">
        <v>40741</v>
      </c>
      <c r="Q25" s="83">
        <v>40718</v>
      </c>
      <c r="R25" s="82"/>
      <c r="S25" s="82"/>
      <c r="T25" s="82"/>
      <c r="U25" s="83">
        <v>40762</v>
      </c>
      <c r="V25" s="82" t="s">
        <v>56</v>
      </c>
    </row>
    <row r="26" spans="1:57" x14ac:dyDescent="0.25">
      <c r="A26" t="s">
        <v>60</v>
      </c>
      <c r="B26">
        <v>444355</v>
      </c>
      <c r="C26">
        <v>6514290</v>
      </c>
      <c r="D26" s="22" t="s">
        <v>118</v>
      </c>
      <c r="E26" s="22" t="s">
        <v>517</v>
      </c>
      <c r="F26" s="22">
        <v>2461</v>
      </c>
      <c r="G26" s="22" t="s">
        <v>518</v>
      </c>
      <c r="H26" s="22">
        <v>2011</v>
      </c>
      <c r="I26" s="22" t="s">
        <v>118</v>
      </c>
      <c r="J26" s="22" t="s">
        <v>519</v>
      </c>
      <c r="K26" s="22">
        <v>2461</v>
      </c>
      <c r="L26" s="22" t="s">
        <v>520</v>
      </c>
      <c r="M26" s="22">
        <v>2011</v>
      </c>
      <c r="N26" s="84">
        <v>40719</v>
      </c>
      <c r="O26" s="60">
        <v>4</v>
      </c>
      <c r="P26" s="91">
        <v>40738</v>
      </c>
      <c r="Q26" s="84">
        <v>40730</v>
      </c>
      <c r="R26" s="81">
        <v>40739</v>
      </c>
      <c r="S26" s="22" t="s">
        <v>536</v>
      </c>
      <c r="T26" s="22" t="s">
        <v>547</v>
      </c>
      <c r="U26" s="81">
        <v>40759</v>
      </c>
      <c r="V26" s="37" t="s">
        <v>549</v>
      </c>
      <c r="AX26">
        <v>33.090000000000003</v>
      </c>
      <c r="AY26">
        <v>23.72</v>
      </c>
      <c r="AZ26">
        <v>35.4</v>
      </c>
      <c r="BA26">
        <v>23.63</v>
      </c>
      <c r="BB26">
        <v>33.78</v>
      </c>
      <c r="BC26">
        <v>23.63</v>
      </c>
      <c r="BD26">
        <v>35.17</v>
      </c>
      <c r="BE26">
        <v>23.47</v>
      </c>
    </row>
    <row r="27" spans="1:57" s="55" customFormat="1" x14ac:dyDescent="0.25">
      <c r="A27" s="55" t="s">
        <v>61</v>
      </c>
      <c r="B27" s="55">
        <v>449962</v>
      </c>
      <c r="C27" s="55">
        <v>6514160</v>
      </c>
      <c r="D27" s="82" t="s">
        <v>96</v>
      </c>
      <c r="E27" s="82"/>
      <c r="F27" s="82"/>
      <c r="G27" s="82"/>
      <c r="H27" s="82"/>
      <c r="I27" s="82" t="s">
        <v>96</v>
      </c>
      <c r="J27" s="82"/>
      <c r="K27" s="82"/>
      <c r="L27" s="82"/>
      <c r="M27" s="82"/>
      <c r="N27" s="55" t="s">
        <v>514</v>
      </c>
      <c r="O27" s="55" t="s">
        <v>514</v>
      </c>
      <c r="P27" s="55" t="s">
        <v>514</v>
      </c>
      <c r="Q27" s="82" t="s">
        <v>514</v>
      </c>
      <c r="R27" s="82"/>
      <c r="S27" s="82"/>
      <c r="T27" s="82"/>
      <c r="U27" s="82" t="s">
        <v>550</v>
      </c>
      <c r="V27" s="82" t="s">
        <v>542</v>
      </c>
      <c r="AX27" s="55">
        <v>31.19</v>
      </c>
      <c r="AY27" s="55">
        <v>23.48</v>
      </c>
      <c r="AZ27" s="55">
        <v>31.85</v>
      </c>
      <c r="BA27" s="55">
        <v>23.46</v>
      </c>
      <c r="BB27" s="55">
        <v>32.14</v>
      </c>
      <c r="BC27" s="55">
        <v>23.54</v>
      </c>
      <c r="BD27" s="55" t="s">
        <v>207</v>
      </c>
      <c r="BE27" s="55" t="s">
        <v>207</v>
      </c>
    </row>
    <row r="28" spans="1:57" x14ac:dyDescent="0.25">
      <c r="A28" t="s">
        <v>62</v>
      </c>
      <c r="B28">
        <v>450507</v>
      </c>
      <c r="C28">
        <v>6514397</v>
      </c>
      <c r="D28" s="22" t="s">
        <v>117</v>
      </c>
      <c r="E28" s="22" t="s">
        <v>104</v>
      </c>
      <c r="F28" s="22">
        <v>8101</v>
      </c>
      <c r="G28" s="22">
        <v>99639</v>
      </c>
      <c r="H28" s="22">
        <v>2009</v>
      </c>
      <c r="I28" s="22" t="s">
        <v>93</v>
      </c>
      <c r="J28" s="22" t="s">
        <v>121</v>
      </c>
      <c r="K28" s="22" t="s">
        <v>305</v>
      </c>
      <c r="L28" s="22">
        <v>43336</v>
      </c>
      <c r="M28" s="22">
        <v>2008</v>
      </c>
      <c r="N28" s="81">
        <v>40722</v>
      </c>
      <c r="O28" s="22">
        <v>4</v>
      </c>
      <c r="P28" s="90">
        <v>40733</v>
      </c>
      <c r="Q28" s="81">
        <v>40710</v>
      </c>
      <c r="S28" s="22" t="s">
        <v>536</v>
      </c>
      <c r="T28" s="22" t="s">
        <v>543</v>
      </c>
      <c r="U28" s="81">
        <v>40754</v>
      </c>
      <c r="V28" s="37" t="s">
        <v>549</v>
      </c>
      <c r="AX28">
        <v>33.17</v>
      </c>
      <c r="AY28">
        <v>24.43</v>
      </c>
      <c r="AZ28">
        <v>32.64</v>
      </c>
      <c r="BA28">
        <v>24.2</v>
      </c>
      <c r="BB28">
        <v>33.5</v>
      </c>
      <c r="BC28">
        <v>24.69</v>
      </c>
      <c r="BD28">
        <v>33.6</v>
      </c>
      <c r="BE28">
        <v>23.45</v>
      </c>
    </row>
    <row r="29" spans="1:57" s="55" customFormat="1" x14ac:dyDescent="0.25">
      <c r="A29" s="55" t="s">
        <v>63</v>
      </c>
      <c r="B29" s="55">
        <v>448455</v>
      </c>
      <c r="C29" s="55">
        <v>6512463</v>
      </c>
      <c r="D29" s="82" t="s">
        <v>91</v>
      </c>
      <c r="E29" s="82"/>
      <c r="F29" s="82"/>
      <c r="G29" s="82"/>
      <c r="H29" s="82"/>
      <c r="I29" s="82" t="s">
        <v>91</v>
      </c>
      <c r="J29" s="82"/>
      <c r="K29" s="82"/>
      <c r="L29" s="82"/>
      <c r="M29" s="82"/>
      <c r="N29" s="83">
        <v>40722</v>
      </c>
      <c r="O29" s="82">
        <v>1</v>
      </c>
      <c r="P29" s="83">
        <v>40749</v>
      </c>
      <c r="Q29" s="83">
        <v>40725</v>
      </c>
      <c r="R29" s="82"/>
      <c r="S29" s="82"/>
      <c r="T29" s="82"/>
      <c r="U29" s="83">
        <v>40770</v>
      </c>
      <c r="V29" s="82" t="s">
        <v>56</v>
      </c>
    </row>
    <row r="30" spans="1:57" x14ac:dyDescent="0.25">
      <c r="A30" t="s">
        <v>65</v>
      </c>
      <c r="B30">
        <v>438302</v>
      </c>
      <c r="C30">
        <v>6510358</v>
      </c>
      <c r="D30" s="41" t="s">
        <v>123</v>
      </c>
      <c r="E30" s="41" t="s">
        <v>93</v>
      </c>
      <c r="F30" s="41">
        <v>9614</v>
      </c>
      <c r="G30" s="41">
        <v>3323</v>
      </c>
      <c r="H30" s="41">
        <v>2010</v>
      </c>
      <c r="I30" s="22" t="s">
        <v>118</v>
      </c>
      <c r="J30" s="22" t="s">
        <v>491</v>
      </c>
      <c r="K30" s="22">
        <v>2461</v>
      </c>
      <c r="L30" s="22" t="s">
        <v>492</v>
      </c>
      <c r="M30" s="22">
        <v>2011</v>
      </c>
      <c r="N30" s="81">
        <v>40719</v>
      </c>
      <c r="O30" s="22">
        <v>4</v>
      </c>
      <c r="P30" s="90">
        <v>40742</v>
      </c>
      <c r="Q30" s="81">
        <v>40719</v>
      </c>
      <c r="R30" s="81">
        <v>40740</v>
      </c>
      <c r="S30" s="22" t="s">
        <v>536</v>
      </c>
      <c r="T30" s="22" t="s">
        <v>543</v>
      </c>
      <c r="U30" s="81">
        <v>40764</v>
      </c>
      <c r="V30" s="37" t="s">
        <v>549</v>
      </c>
      <c r="AX30">
        <v>33.659999999999997</v>
      </c>
      <c r="AY30">
        <v>24.33</v>
      </c>
      <c r="AZ30">
        <v>33.549999999999997</v>
      </c>
      <c r="BA30">
        <v>23.6</v>
      </c>
      <c r="BB30">
        <v>32.68</v>
      </c>
      <c r="BC30">
        <v>23.85</v>
      </c>
      <c r="BD30">
        <v>34.630000000000003</v>
      </c>
      <c r="BE30">
        <v>23.88</v>
      </c>
    </row>
    <row r="31" spans="1:57" x14ac:dyDescent="0.25">
      <c r="A31" t="s">
        <v>194</v>
      </c>
      <c r="B31" s="22">
        <v>450480</v>
      </c>
      <c r="C31" s="22">
        <v>6513970</v>
      </c>
      <c r="D31" s="22" t="s">
        <v>118</v>
      </c>
      <c r="E31" s="22" t="s">
        <v>123</v>
      </c>
      <c r="F31" s="22">
        <v>2341</v>
      </c>
      <c r="G31" s="22">
        <v>64072</v>
      </c>
      <c r="H31" s="22">
        <v>2010</v>
      </c>
      <c r="I31" s="22" t="s">
        <v>118</v>
      </c>
      <c r="J31" s="22" t="s">
        <v>521</v>
      </c>
      <c r="K31" s="22">
        <v>2461</v>
      </c>
      <c r="L31" s="22" t="s">
        <v>522</v>
      </c>
      <c r="M31" s="22">
        <v>2011</v>
      </c>
      <c r="N31" s="81">
        <v>40722</v>
      </c>
      <c r="O31" s="22">
        <v>4</v>
      </c>
      <c r="P31" s="90">
        <v>40732</v>
      </c>
      <c r="Q31" s="81">
        <v>40711</v>
      </c>
      <c r="R31" s="81">
        <v>40735</v>
      </c>
      <c r="S31" s="22" t="s">
        <v>536</v>
      </c>
      <c r="T31" s="22" t="s">
        <v>543</v>
      </c>
      <c r="U31" s="81">
        <v>40756</v>
      </c>
      <c r="V31" s="37" t="s">
        <v>549</v>
      </c>
      <c r="AX31">
        <v>31.74</v>
      </c>
      <c r="AY31">
        <v>24.44</v>
      </c>
      <c r="AZ31">
        <v>32.15</v>
      </c>
      <c r="BA31">
        <v>24.15</v>
      </c>
      <c r="BB31">
        <v>32.57</v>
      </c>
      <c r="BC31">
        <v>24.02</v>
      </c>
      <c r="BD31">
        <v>32.770000000000003</v>
      </c>
      <c r="BE31">
        <v>23.83</v>
      </c>
    </row>
    <row r="32" spans="1:57" x14ac:dyDescent="0.25">
      <c r="A32" t="s">
        <v>198</v>
      </c>
      <c r="B32" s="22">
        <v>444532</v>
      </c>
      <c r="C32" s="22">
        <v>6514309</v>
      </c>
      <c r="D32" s="22" t="s">
        <v>118</v>
      </c>
      <c r="E32" s="22" t="s">
        <v>523</v>
      </c>
      <c r="F32" s="22">
        <v>2461</v>
      </c>
      <c r="G32" s="22" t="s">
        <v>524</v>
      </c>
      <c r="H32" s="22">
        <v>2011</v>
      </c>
      <c r="I32" s="22" t="s">
        <v>118</v>
      </c>
      <c r="J32" s="22" t="s">
        <v>525</v>
      </c>
      <c r="K32" s="22">
        <v>2461</v>
      </c>
      <c r="L32" s="22" t="s">
        <v>526</v>
      </c>
      <c r="M32" s="22">
        <v>2011</v>
      </c>
      <c r="N32" s="81">
        <v>40724</v>
      </c>
      <c r="O32" s="22">
        <v>4</v>
      </c>
      <c r="P32" s="90">
        <v>40748</v>
      </c>
      <c r="Q32" s="81">
        <v>40724</v>
      </c>
      <c r="R32" s="81">
        <v>40748</v>
      </c>
      <c r="S32" s="22" t="s">
        <v>536</v>
      </c>
      <c r="T32" s="22" t="s">
        <v>538</v>
      </c>
      <c r="U32" s="81">
        <v>40769</v>
      </c>
      <c r="V32" s="37" t="s">
        <v>549</v>
      </c>
      <c r="AX32">
        <v>30.24</v>
      </c>
      <c r="AY32">
        <v>26.51</v>
      </c>
      <c r="AZ32">
        <v>34.71</v>
      </c>
      <c r="BA32">
        <v>27.78</v>
      </c>
      <c r="BB32">
        <v>35.33</v>
      </c>
      <c r="BC32">
        <v>26.35</v>
      </c>
      <c r="BD32">
        <v>34.08</v>
      </c>
      <c r="BE32">
        <v>27.11</v>
      </c>
    </row>
    <row r="33" spans="1:57" x14ac:dyDescent="0.25">
      <c r="A33" t="s">
        <v>195</v>
      </c>
      <c r="B33" s="22">
        <v>450715</v>
      </c>
      <c r="C33" s="22">
        <v>6513995</v>
      </c>
      <c r="D33" s="22" t="s">
        <v>118</v>
      </c>
      <c r="E33" s="22" t="s">
        <v>530</v>
      </c>
      <c r="F33" s="22">
        <v>2461</v>
      </c>
      <c r="G33" s="22" t="s">
        <v>531</v>
      </c>
      <c r="H33" s="22">
        <v>2011</v>
      </c>
      <c r="I33" s="22" t="s">
        <v>205</v>
      </c>
      <c r="J33" s="22" t="s">
        <v>529</v>
      </c>
      <c r="K33" s="22">
        <v>2231</v>
      </c>
      <c r="L33" s="22">
        <v>10391</v>
      </c>
      <c r="M33" s="22">
        <v>2010</v>
      </c>
      <c r="N33" s="81">
        <v>40727</v>
      </c>
      <c r="O33" s="22">
        <v>4</v>
      </c>
      <c r="P33" s="90">
        <v>40737</v>
      </c>
      <c r="Q33" s="81">
        <v>40707</v>
      </c>
      <c r="R33" s="81">
        <v>40731</v>
      </c>
      <c r="S33" s="22" t="s">
        <v>536</v>
      </c>
      <c r="T33" s="22" t="s">
        <v>543</v>
      </c>
      <c r="U33" s="81">
        <v>40752</v>
      </c>
      <c r="V33" s="37" t="s">
        <v>549</v>
      </c>
      <c r="AX33">
        <v>32.83</v>
      </c>
      <c r="AY33">
        <v>24.72</v>
      </c>
      <c r="AZ33">
        <v>31.75</v>
      </c>
      <c r="BA33">
        <v>25.03</v>
      </c>
      <c r="BB33">
        <v>32.44</v>
      </c>
      <c r="BC33">
        <v>24.62</v>
      </c>
    </row>
    <row r="34" spans="1:57" x14ac:dyDescent="0.25">
      <c r="A34" t="s">
        <v>208</v>
      </c>
      <c r="B34" s="22">
        <v>451290</v>
      </c>
      <c r="C34" s="22">
        <v>6514576</v>
      </c>
      <c r="D34" t="s">
        <v>107</v>
      </c>
      <c r="E34" t="s">
        <v>128</v>
      </c>
      <c r="F34" s="22">
        <v>8101</v>
      </c>
      <c r="G34" s="22">
        <v>99549</v>
      </c>
      <c r="H34" s="22" t="s">
        <v>557</v>
      </c>
      <c r="I34" t="s">
        <v>102</v>
      </c>
      <c r="J34" t="s">
        <v>104</v>
      </c>
      <c r="K34" s="22">
        <v>8101</v>
      </c>
      <c r="L34" s="22">
        <v>99632</v>
      </c>
      <c r="M34" s="22">
        <v>2009</v>
      </c>
      <c r="N34" s="38">
        <v>40727</v>
      </c>
      <c r="O34">
        <v>4</v>
      </c>
      <c r="P34" s="90">
        <v>40735</v>
      </c>
      <c r="Q34" s="81">
        <v>40708</v>
      </c>
      <c r="R34" s="81">
        <v>40732</v>
      </c>
      <c r="S34" s="22" t="s">
        <v>536</v>
      </c>
      <c r="T34" s="22" t="s">
        <v>539</v>
      </c>
      <c r="U34" s="81">
        <v>40753</v>
      </c>
      <c r="V34" s="37" t="s">
        <v>549</v>
      </c>
      <c r="AX34">
        <v>32.729999999999997</v>
      </c>
      <c r="AY34">
        <v>23.54</v>
      </c>
      <c r="AZ34">
        <v>33.49</v>
      </c>
      <c r="BA34">
        <v>23.63</v>
      </c>
      <c r="BB34">
        <v>33.97</v>
      </c>
      <c r="BC34">
        <v>23.21</v>
      </c>
      <c r="BD34">
        <v>32.299999999999997</v>
      </c>
      <c r="BE34">
        <v>22.98</v>
      </c>
    </row>
    <row r="35" spans="1:57" s="55" customFormat="1" x14ac:dyDescent="0.25">
      <c r="A35" s="55" t="s">
        <v>209</v>
      </c>
      <c r="B35" s="82">
        <v>450990</v>
      </c>
      <c r="C35" s="82">
        <v>6514381</v>
      </c>
      <c r="F35" s="82" t="s">
        <v>96</v>
      </c>
      <c r="G35" s="82"/>
      <c r="H35" s="82"/>
      <c r="I35" s="82" t="s">
        <v>118</v>
      </c>
      <c r="J35" s="82" t="s">
        <v>532</v>
      </c>
      <c r="K35" s="82">
        <v>2461</v>
      </c>
      <c r="L35" s="82" t="s">
        <v>533</v>
      </c>
      <c r="M35" s="82">
        <v>2011</v>
      </c>
      <c r="N35" s="68">
        <v>40727</v>
      </c>
      <c r="O35" s="55">
        <v>3</v>
      </c>
      <c r="P35" s="83">
        <v>40751</v>
      </c>
      <c r="Q35" s="83">
        <v>40727</v>
      </c>
      <c r="R35" s="82"/>
      <c r="S35" s="82"/>
      <c r="T35" s="82"/>
      <c r="U35" s="83">
        <v>40772</v>
      </c>
      <c r="V35" s="82" t="s">
        <v>56</v>
      </c>
    </row>
    <row r="36" spans="1:57" s="55" customFormat="1" x14ac:dyDescent="0.25">
      <c r="A36" s="55" t="s">
        <v>210</v>
      </c>
      <c r="B36" s="82">
        <v>448832</v>
      </c>
      <c r="C36" s="82">
        <v>6512491</v>
      </c>
      <c r="D36" s="55" t="s">
        <v>146</v>
      </c>
      <c r="F36" s="82"/>
      <c r="G36" s="82"/>
      <c r="H36" s="82"/>
      <c r="I36" s="55" t="s">
        <v>93</v>
      </c>
      <c r="J36" s="55" t="s">
        <v>100</v>
      </c>
      <c r="K36" s="82" t="s">
        <v>306</v>
      </c>
      <c r="L36" s="82"/>
      <c r="M36" s="82" t="s">
        <v>307</v>
      </c>
      <c r="N36" s="68">
        <v>40727</v>
      </c>
      <c r="O36" s="55">
        <v>1</v>
      </c>
      <c r="P36" s="83">
        <v>40751</v>
      </c>
      <c r="Q36" s="83">
        <v>40727</v>
      </c>
      <c r="R36" s="82"/>
      <c r="S36" s="82"/>
      <c r="T36" s="82"/>
      <c r="U36" s="83">
        <v>40772</v>
      </c>
      <c r="V36" s="82" t="s">
        <v>542</v>
      </c>
    </row>
    <row r="37" spans="1:57" x14ac:dyDescent="0.25">
      <c r="A37" t="s">
        <v>211</v>
      </c>
      <c r="B37" s="22">
        <v>448724</v>
      </c>
      <c r="C37" s="22">
        <v>6512460</v>
      </c>
      <c r="D37" t="s">
        <v>302</v>
      </c>
      <c r="E37" t="s">
        <v>109</v>
      </c>
      <c r="F37" s="22">
        <v>1861</v>
      </c>
      <c r="G37" s="22">
        <v>33412</v>
      </c>
      <c r="H37" s="22">
        <v>2006</v>
      </c>
      <c r="I37" t="s">
        <v>118</v>
      </c>
      <c r="J37" t="s">
        <v>120</v>
      </c>
      <c r="K37" s="22">
        <v>2341</v>
      </c>
      <c r="L37" s="22">
        <v>64058</v>
      </c>
      <c r="M37" s="22">
        <v>2010</v>
      </c>
      <c r="N37" s="38">
        <v>40727</v>
      </c>
      <c r="O37">
        <v>4</v>
      </c>
      <c r="P37" s="90">
        <v>40738</v>
      </c>
      <c r="Q37" s="81">
        <v>40711</v>
      </c>
      <c r="R37" s="81">
        <v>40735</v>
      </c>
      <c r="S37" s="22" t="s">
        <v>536</v>
      </c>
      <c r="T37" s="22" t="s">
        <v>548</v>
      </c>
      <c r="U37" s="81">
        <v>40756</v>
      </c>
      <c r="V37" s="22" t="s">
        <v>549</v>
      </c>
      <c r="AX37">
        <v>30.98</v>
      </c>
      <c r="AY37">
        <v>22.35</v>
      </c>
      <c r="AZ37">
        <v>32.020000000000003</v>
      </c>
      <c r="BA37">
        <v>23.29</v>
      </c>
      <c r="BB37">
        <v>30.49</v>
      </c>
      <c r="BC37">
        <v>22.98</v>
      </c>
      <c r="BD37">
        <v>30.78</v>
      </c>
      <c r="BE37">
        <v>23.24</v>
      </c>
    </row>
    <row r="38" spans="1:57" x14ac:dyDescent="0.25">
      <c r="A38" t="s">
        <v>212</v>
      </c>
      <c r="B38" s="22">
        <v>449788</v>
      </c>
      <c r="C38" s="22">
        <v>6513524</v>
      </c>
      <c r="D38" t="s">
        <v>118</v>
      </c>
      <c r="E38" t="s">
        <v>213</v>
      </c>
      <c r="F38">
        <v>2461</v>
      </c>
      <c r="G38" t="s">
        <v>214</v>
      </c>
      <c r="H38">
        <v>2011</v>
      </c>
      <c r="I38" t="s">
        <v>118</v>
      </c>
      <c r="J38" t="s">
        <v>215</v>
      </c>
      <c r="K38">
        <v>2451</v>
      </c>
      <c r="L38" t="s">
        <v>216</v>
      </c>
      <c r="M38">
        <v>2011</v>
      </c>
      <c r="N38" s="38">
        <v>40727</v>
      </c>
      <c r="O38">
        <v>4</v>
      </c>
      <c r="P38" s="90">
        <v>40738</v>
      </c>
      <c r="Q38" s="81">
        <v>40707</v>
      </c>
      <c r="R38" s="81">
        <v>40731</v>
      </c>
      <c r="S38" s="22" t="s">
        <v>553</v>
      </c>
      <c r="T38" s="22" t="s">
        <v>545</v>
      </c>
      <c r="U38" s="81">
        <v>40752</v>
      </c>
      <c r="V38" s="22" t="s">
        <v>549</v>
      </c>
      <c r="AX38">
        <v>32.590000000000003</v>
      </c>
      <c r="AY38">
        <v>23.81</v>
      </c>
      <c r="AZ38">
        <v>32.07</v>
      </c>
      <c r="BA38">
        <v>24.22</v>
      </c>
      <c r="BB38">
        <v>33.31</v>
      </c>
      <c r="BC38">
        <v>23.85</v>
      </c>
      <c r="BD38">
        <v>33.83</v>
      </c>
      <c r="BE38">
        <v>24.25</v>
      </c>
    </row>
    <row r="39" spans="1:57" x14ac:dyDescent="0.25">
      <c r="A39" t="s">
        <v>217</v>
      </c>
      <c r="B39" s="22">
        <v>450982</v>
      </c>
      <c r="C39" s="22">
        <v>6507074</v>
      </c>
      <c r="D39" t="s">
        <v>108</v>
      </c>
      <c r="E39" t="s">
        <v>104</v>
      </c>
      <c r="F39" s="22">
        <v>8101</v>
      </c>
      <c r="G39" s="22">
        <v>99644</v>
      </c>
      <c r="H39" s="22">
        <v>2009</v>
      </c>
      <c r="I39" t="s">
        <v>219</v>
      </c>
      <c r="J39" t="s">
        <v>220</v>
      </c>
      <c r="K39" s="22">
        <v>2461</v>
      </c>
      <c r="L39" s="22" t="s">
        <v>221</v>
      </c>
      <c r="M39">
        <v>2011</v>
      </c>
      <c r="N39" s="38">
        <v>40730</v>
      </c>
      <c r="O39">
        <v>4</v>
      </c>
      <c r="P39" s="90">
        <v>40747</v>
      </c>
      <c r="Q39" s="81">
        <v>40724</v>
      </c>
      <c r="R39" s="81">
        <v>40747</v>
      </c>
      <c r="S39" s="22" t="s">
        <v>539</v>
      </c>
      <c r="T39" s="22" t="s">
        <v>551</v>
      </c>
      <c r="U39" s="81">
        <v>40768</v>
      </c>
      <c r="V39" s="22" t="s">
        <v>549</v>
      </c>
      <c r="AX39">
        <v>33.03</v>
      </c>
      <c r="AY39">
        <v>22.62</v>
      </c>
      <c r="AZ39">
        <v>33.31</v>
      </c>
      <c r="BA39">
        <v>23.89</v>
      </c>
      <c r="BB39">
        <v>32.89</v>
      </c>
      <c r="BC39">
        <v>23.12</v>
      </c>
      <c r="BD39">
        <v>32.619999999999997</v>
      </c>
      <c r="BE39">
        <v>23.34</v>
      </c>
    </row>
    <row r="40" spans="1:57" s="55" customFormat="1" x14ac:dyDescent="0.25">
      <c r="A40" s="55" t="s">
        <v>225</v>
      </c>
      <c r="B40" s="82">
        <v>448199</v>
      </c>
      <c r="C40" s="82">
        <v>6512860</v>
      </c>
      <c r="D40" s="55" t="s">
        <v>104</v>
      </c>
      <c r="E40" s="55" t="s">
        <v>228</v>
      </c>
      <c r="F40" s="82">
        <v>1871</v>
      </c>
      <c r="G40" s="82">
        <v>63583</v>
      </c>
      <c r="H40" s="82">
        <v>2009</v>
      </c>
      <c r="I40" s="55" t="s">
        <v>118</v>
      </c>
      <c r="J40" s="55" t="s">
        <v>229</v>
      </c>
      <c r="K40" s="82">
        <v>2461</v>
      </c>
      <c r="L40" s="82" t="s">
        <v>513</v>
      </c>
      <c r="M40" s="55">
        <v>2011</v>
      </c>
      <c r="N40" s="68">
        <v>40730</v>
      </c>
      <c r="P40" s="83">
        <v>40742</v>
      </c>
      <c r="Q40" s="83">
        <v>40718</v>
      </c>
      <c r="R40" s="82"/>
      <c r="S40" s="82" t="s">
        <v>554</v>
      </c>
      <c r="T40" s="82"/>
      <c r="U40" s="83">
        <v>40763</v>
      </c>
      <c r="V40" s="82" t="s">
        <v>549</v>
      </c>
      <c r="AX40" s="55">
        <v>32.18</v>
      </c>
      <c r="AY40" s="55">
        <v>23.65</v>
      </c>
      <c r="AZ40" s="55">
        <v>32.06</v>
      </c>
      <c r="BA40" s="55">
        <v>23.82</v>
      </c>
      <c r="BB40" s="55">
        <v>29.66</v>
      </c>
      <c r="BC40" s="55">
        <v>23.65</v>
      </c>
      <c r="BD40" s="55">
        <v>31.3</v>
      </c>
      <c r="BE40" s="55">
        <v>24.07</v>
      </c>
    </row>
    <row r="41" spans="1:57" x14ac:dyDescent="0.25">
      <c r="A41" t="s">
        <v>240</v>
      </c>
      <c r="B41" s="22">
        <v>448975</v>
      </c>
      <c r="C41" s="22">
        <v>6512544</v>
      </c>
      <c r="D41" t="s">
        <v>91</v>
      </c>
      <c r="I41" t="s">
        <v>118</v>
      </c>
      <c r="J41" t="s">
        <v>242</v>
      </c>
      <c r="K41">
        <v>2461</v>
      </c>
      <c r="L41" t="s">
        <v>243</v>
      </c>
      <c r="M41">
        <v>2011</v>
      </c>
      <c r="N41" s="38">
        <v>40738</v>
      </c>
      <c r="O41">
        <v>4</v>
      </c>
      <c r="P41" s="40">
        <v>40753</v>
      </c>
      <c r="Q41" s="81">
        <v>40730</v>
      </c>
      <c r="R41" s="81">
        <v>40754</v>
      </c>
      <c r="S41" s="22" t="s">
        <v>536</v>
      </c>
      <c r="T41" s="22" t="s">
        <v>96</v>
      </c>
      <c r="U41" s="81">
        <v>40776</v>
      </c>
      <c r="V41" s="22" t="s">
        <v>549</v>
      </c>
      <c r="AX41">
        <v>30.5</v>
      </c>
      <c r="AY41">
        <v>23.66</v>
      </c>
      <c r="AZ41">
        <v>30.78</v>
      </c>
      <c r="BA41">
        <v>23.74</v>
      </c>
      <c r="BB41">
        <v>30.81</v>
      </c>
      <c r="BC41">
        <v>23.97</v>
      </c>
      <c r="BD41">
        <v>31.33</v>
      </c>
      <c r="BE41">
        <v>23.67</v>
      </c>
    </row>
    <row r="42" spans="1:57" x14ac:dyDescent="0.25">
      <c r="A42" t="s">
        <v>247</v>
      </c>
      <c r="B42" t="s">
        <v>96</v>
      </c>
      <c r="C42" t="s">
        <v>96</v>
      </c>
      <c r="D42" t="s">
        <v>93</v>
      </c>
      <c r="E42" t="s">
        <v>303</v>
      </c>
      <c r="F42" s="22" t="s">
        <v>304</v>
      </c>
      <c r="G42" s="22"/>
      <c r="H42" s="22">
        <v>2008</v>
      </c>
      <c r="I42" t="s">
        <v>91</v>
      </c>
      <c r="N42" t="s">
        <v>514</v>
      </c>
      <c r="O42" t="s">
        <v>514</v>
      </c>
      <c r="P42" s="92"/>
      <c r="Q42" s="22"/>
      <c r="R42" s="22" t="s">
        <v>96</v>
      </c>
      <c r="S42" s="22" t="s">
        <v>536</v>
      </c>
      <c r="T42" s="22" t="s">
        <v>96</v>
      </c>
      <c r="U42" s="22" t="s">
        <v>96</v>
      </c>
      <c r="V42" s="22" t="s">
        <v>549</v>
      </c>
    </row>
    <row r="43" spans="1:57" x14ac:dyDescent="0.25">
      <c r="A43" t="s">
        <v>250</v>
      </c>
      <c r="B43" t="s">
        <v>96</v>
      </c>
      <c r="C43" t="s">
        <v>96</v>
      </c>
      <c r="D43" t="s">
        <v>91</v>
      </c>
      <c r="I43" t="s">
        <v>91</v>
      </c>
      <c r="P43" s="92"/>
      <c r="Q43" s="22"/>
      <c r="R43" s="22" t="s">
        <v>96</v>
      </c>
      <c r="S43" s="22" t="s">
        <v>540</v>
      </c>
      <c r="T43" s="22" t="s">
        <v>552</v>
      </c>
      <c r="U43" s="22" t="s">
        <v>96</v>
      </c>
      <c r="V43" s="22" t="s">
        <v>549</v>
      </c>
    </row>
    <row r="44" spans="1:57" s="82" customFormat="1" x14ac:dyDescent="0.25">
      <c r="A44" s="82" t="s">
        <v>244</v>
      </c>
      <c r="B44" s="82" t="s">
        <v>96</v>
      </c>
      <c r="C44" s="82" t="s">
        <v>96</v>
      </c>
      <c r="D44" s="82" t="s">
        <v>96</v>
      </c>
      <c r="I44" s="82" t="s">
        <v>96</v>
      </c>
      <c r="O44" s="82">
        <v>4</v>
      </c>
      <c r="R44" s="82" t="s">
        <v>96</v>
      </c>
      <c r="U44" s="82" t="s">
        <v>96</v>
      </c>
      <c r="V44" s="82" t="s">
        <v>542</v>
      </c>
    </row>
    <row r="45" spans="1:57" x14ac:dyDescent="0.25">
      <c r="A45" t="s">
        <v>482</v>
      </c>
      <c r="B45" t="s">
        <v>96</v>
      </c>
      <c r="C45" t="s">
        <v>96</v>
      </c>
      <c r="D45" t="s">
        <v>96</v>
      </c>
      <c r="I45" t="s">
        <v>118</v>
      </c>
      <c r="J45" t="s">
        <v>534</v>
      </c>
      <c r="K45">
        <v>2461</v>
      </c>
      <c r="L45" t="s">
        <v>535</v>
      </c>
      <c r="M45">
        <v>2011</v>
      </c>
      <c r="N45" t="s">
        <v>514</v>
      </c>
      <c r="O45" t="s">
        <v>514</v>
      </c>
      <c r="P45" s="92"/>
      <c r="Q45" s="22"/>
      <c r="R45" s="22" t="s">
        <v>96</v>
      </c>
      <c r="S45" s="22" t="s">
        <v>541</v>
      </c>
      <c r="T45" s="22">
        <v>0</v>
      </c>
      <c r="U45" s="22" t="s">
        <v>96</v>
      </c>
      <c r="V45" s="22" t="s">
        <v>549</v>
      </c>
    </row>
    <row r="46" spans="1:57" x14ac:dyDescent="0.25">
      <c r="A46" t="s">
        <v>309</v>
      </c>
      <c r="B46" t="s">
        <v>96</v>
      </c>
      <c r="C46" t="s">
        <v>96</v>
      </c>
      <c r="D46" t="s">
        <v>96</v>
      </c>
      <c r="I46" t="s">
        <v>96</v>
      </c>
      <c r="Q46" s="22"/>
      <c r="S46" s="22"/>
      <c r="T46" s="22" t="s">
        <v>96</v>
      </c>
      <c r="U46" s="22" t="s">
        <v>96</v>
      </c>
      <c r="V46" s="22" t="s">
        <v>549</v>
      </c>
    </row>
    <row r="49" spans="11:11" x14ac:dyDescent="0.25">
      <c r="K49">
        <v>23</v>
      </c>
    </row>
  </sheetData>
  <mergeCells count="6">
    <mergeCell ref="AO1:AW2"/>
    <mergeCell ref="B1:C1"/>
    <mergeCell ref="D1:H1"/>
    <mergeCell ref="I1:M1"/>
    <mergeCell ref="N1:R1"/>
    <mergeCell ref="X1:AN2"/>
  </mergeCells>
  <phoneticPr fontId="2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27" sqref="F27"/>
    </sheetView>
  </sheetViews>
  <sheetFormatPr defaultColWidth="8.85546875" defaultRowHeight="15" x14ac:dyDescent="0.25"/>
  <cols>
    <col min="2" max="2" width="16.85546875" bestFit="1" customWidth="1"/>
    <col min="3" max="3" width="23.7109375" bestFit="1" customWidth="1"/>
    <col min="4" max="4" width="11.85546875" bestFit="1" customWidth="1"/>
    <col min="5" max="5" width="12" bestFit="1" customWidth="1"/>
  </cols>
  <sheetData>
    <row r="1" spans="1:6" x14ac:dyDescent="0.25">
      <c r="A1" s="14" t="s">
        <v>41</v>
      </c>
      <c r="B1" s="15" t="s">
        <v>42</v>
      </c>
      <c r="C1" s="15" t="s">
        <v>43</v>
      </c>
      <c r="D1" s="15" t="s">
        <v>44</v>
      </c>
      <c r="E1" s="15" t="s">
        <v>45</v>
      </c>
      <c r="F1" s="16" t="s">
        <v>14</v>
      </c>
    </row>
    <row r="2" spans="1:6" x14ac:dyDescent="0.25">
      <c r="A2" t="s">
        <v>280</v>
      </c>
      <c r="B2" t="s">
        <v>310</v>
      </c>
      <c r="C2" s="38" t="s">
        <v>553</v>
      </c>
      <c r="D2" t="s">
        <v>138</v>
      </c>
      <c r="E2" t="s">
        <v>343</v>
      </c>
    </row>
    <row r="3" spans="1:6" x14ac:dyDescent="0.25">
      <c r="A3" t="s">
        <v>212</v>
      </c>
      <c r="B3" t="s">
        <v>311</v>
      </c>
      <c r="C3" t="s">
        <v>553</v>
      </c>
      <c r="D3" t="s">
        <v>344</v>
      </c>
      <c r="E3" t="s">
        <v>345</v>
      </c>
    </row>
    <row r="4" spans="1:6" x14ac:dyDescent="0.25">
      <c r="A4" t="s">
        <v>208</v>
      </c>
      <c r="B4" t="s">
        <v>312</v>
      </c>
      <c r="C4" t="s">
        <v>553</v>
      </c>
      <c r="D4" t="s">
        <v>223</v>
      </c>
      <c r="E4" t="s">
        <v>346</v>
      </c>
    </row>
    <row r="5" spans="1:6" x14ac:dyDescent="0.25">
      <c r="A5" t="s">
        <v>250</v>
      </c>
      <c r="B5" t="s">
        <v>313</v>
      </c>
      <c r="C5" t="s">
        <v>314</v>
      </c>
      <c r="D5" t="s">
        <v>347</v>
      </c>
      <c r="E5" t="s">
        <v>347</v>
      </c>
    </row>
    <row r="6" spans="1:6" x14ac:dyDescent="0.25">
      <c r="A6" t="s">
        <v>283</v>
      </c>
      <c r="B6" t="s">
        <v>315</v>
      </c>
      <c r="C6" t="s">
        <v>337</v>
      </c>
      <c r="D6" t="s">
        <v>152</v>
      </c>
      <c r="E6" t="s">
        <v>153</v>
      </c>
    </row>
    <row r="7" spans="1:6" x14ac:dyDescent="0.25">
      <c r="A7" t="s">
        <v>195</v>
      </c>
      <c r="B7" t="s">
        <v>316</v>
      </c>
      <c r="C7" s="38" t="s">
        <v>547</v>
      </c>
      <c r="D7" t="s">
        <v>527</v>
      </c>
      <c r="E7" t="s">
        <v>528</v>
      </c>
    </row>
    <row r="8" spans="1:6" x14ac:dyDescent="0.25">
      <c r="A8" t="s">
        <v>293</v>
      </c>
      <c r="B8" t="s">
        <v>317</v>
      </c>
      <c r="C8" t="s">
        <v>553</v>
      </c>
      <c r="D8" t="s">
        <v>154</v>
      </c>
      <c r="E8" t="s">
        <v>155</v>
      </c>
    </row>
    <row r="9" spans="1:6" x14ac:dyDescent="0.25">
      <c r="A9" t="s">
        <v>296</v>
      </c>
      <c r="B9" t="s">
        <v>318</v>
      </c>
      <c r="C9" t="s">
        <v>337</v>
      </c>
      <c r="D9" t="s">
        <v>192</v>
      </c>
      <c r="E9" t="s">
        <v>140</v>
      </c>
    </row>
    <row r="10" spans="1:6" x14ac:dyDescent="0.25">
      <c r="A10" t="s">
        <v>291</v>
      </c>
      <c r="B10" t="s">
        <v>319</v>
      </c>
      <c r="C10" t="s">
        <v>308</v>
      </c>
      <c r="D10" t="s">
        <v>348</v>
      </c>
      <c r="E10" t="s">
        <v>156</v>
      </c>
    </row>
    <row r="11" spans="1:6" x14ac:dyDescent="0.25">
      <c r="A11" t="s">
        <v>301</v>
      </c>
      <c r="B11" t="s">
        <v>320</v>
      </c>
      <c r="C11" t="s">
        <v>553</v>
      </c>
      <c r="D11" t="s">
        <v>189</v>
      </c>
      <c r="E11" t="s">
        <v>143</v>
      </c>
    </row>
    <row r="12" spans="1:6" x14ac:dyDescent="0.25">
      <c r="A12" t="s">
        <v>194</v>
      </c>
      <c r="B12" t="s">
        <v>321</v>
      </c>
      <c r="C12" t="s">
        <v>308</v>
      </c>
      <c r="D12" t="s">
        <v>68</v>
      </c>
      <c r="E12" t="s">
        <v>190</v>
      </c>
    </row>
    <row r="13" spans="1:6" x14ac:dyDescent="0.25">
      <c r="A13" t="s">
        <v>295</v>
      </c>
      <c r="B13" t="s">
        <v>322</v>
      </c>
      <c r="C13" t="s">
        <v>553</v>
      </c>
      <c r="D13" t="s">
        <v>147</v>
      </c>
      <c r="E13" t="s">
        <v>191</v>
      </c>
    </row>
    <row r="14" spans="1:6" x14ac:dyDescent="0.25">
      <c r="A14" t="s">
        <v>299</v>
      </c>
      <c r="B14" t="s">
        <v>323</v>
      </c>
      <c r="C14" t="s">
        <v>338</v>
      </c>
      <c r="D14" t="s">
        <v>91</v>
      </c>
      <c r="E14" t="s">
        <v>155</v>
      </c>
    </row>
    <row r="15" spans="1:6" x14ac:dyDescent="0.25">
      <c r="A15" t="s">
        <v>211</v>
      </c>
      <c r="B15" t="s">
        <v>324</v>
      </c>
      <c r="C15" t="s">
        <v>547</v>
      </c>
      <c r="D15" t="s">
        <v>349</v>
      </c>
      <c r="E15" t="s">
        <v>481</v>
      </c>
    </row>
    <row r="16" spans="1:6" x14ac:dyDescent="0.25">
      <c r="A16" t="s">
        <v>281</v>
      </c>
      <c r="B16" t="s">
        <v>325</v>
      </c>
      <c r="C16" t="s">
        <v>308</v>
      </c>
      <c r="D16" t="s">
        <v>140</v>
      </c>
      <c r="E16" t="s">
        <v>149</v>
      </c>
    </row>
    <row r="17" spans="1:5" x14ac:dyDescent="0.25">
      <c r="A17" t="s">
        <v>292</v>
      </c>
      <c r="B17" t="s">
        <v>326</v>
      </c>
      <c r="C17" t="s">
        <v>553</v>
      </c>
      <c r="D17" t="s">
        <v>500</v>
      </c>
      <c r="E17" t="s">
        <v>151</v>
      </c>
    </row>
    <row r="18" spans="1:5" x14ac:dyDescent="0.25">
      <c r="A18" t="s">
        <v>65</v>
      </c>
      <c r="B18" t="s">
        <v>327</v>
      </c>
      <c r="C18" t="s">
        <v>553</v>
      </c>
      <c r="D18" t="s">
        <v>285</v>
      </c>
      <c r="E18" t="s">
        <v>188</v>
      </c>
    </row>
    <row r="19" spans="1:5" x14ac:dyDescent="0.25">
      <c r="A19" t="s">
        <v>54</v>
      </c>
      <c r="B19" t="s">
        <v>328</v>
      </c>
      <c r="C19" t="s">
        <v>339</v>
      </c>
      <c r="D19" t="s">
        <v>511</v>
      </c>
      <c r="E19" t="s">
        <v>206</v>
      </c>
    </row>
    <row r="20" spans="1:5" x14ac:dyDescent="0.25">
      <c r="A20" t="s">
        <v>198</v>
      </c>
      <c r="B20" t="s">
        <v>329</v>
      </c>
      <c r="C20" t="s">
        <v>553</v>
      </c>
      <c r="D20" t="s">
        <v>199</v>
      </c>
      <c r="E20" t="s">
        <v>200</v>
      </c>
    </row>
    <row r="21" spans="1:5" x14ac:dyDescent="0.25">
      <c r="A21" t="s">
        <v>482</v>
      </c>
      <c r="B21" t="s">
        <v>330</v>
      </c>
      <c r="C21" t="s">
        <v>340</v>
      </c>
      <c r="D21" t="s">
        <v>347</v>
      </c>
      <c r="E21" t="s">
        <v>483</v>
      </c>
    </row>
    <row r="22" spans="1:5" x14ac:dyDescent="0.25">
      <c r="A22" t="s">
        <v>247</v>
      </c>
      <c r="B22" t="s">
        <v>331</v>
      </c>
      <c r="C22" t="s">
        <v>553</v>
      </c>
      <c r="D22" t="s">
        <v>350</v>
      </c>
      <c r="E22" t="s">
        <v>91</v>
      </c>
    </row>
    <row r="23" spans="1:5" x14ac:dyDescent="0.25">
      <c r="A23" t="s">
        <v>217</v>
      </c>
      <c r="B23" t="s">
        <v>332</v>
      </c>
      <c r="C23" t="s">
        <v>337</v>
      </c>
      <c r="D23" t="s">
        <v>284</v>
      </c>
      <c r="E23" t="s">
        <v>231</v>
      </c>
    </row>
    <row r="24" spans="1:5" x14ac:dyDescent="0.25">
      <c r="A24" t="s">
        <v>244</v>
      </c>
      <c r="B24" t="s">
        <v>333</v>
      </c>
      <c r="C24" t="s">
        <v>341</v>
      </c>
      <c r="D24" t="s">
        <v>347</v>
      </c>
      <c r="E24" t="s">
        <v>347</v>
      </c>
    </row>
    <row r="25" spans="1:5" x14ac:dyDescent="0.25">
      <c r="A25" t="s">
        <v>60</v>
      </c>
      <c r="B25" t="s">
        <v>334</v>
      </c>
      <c r="C25" t="s">
        <v>342</v>
      </c>
      <c r="D25" t="s">
        <v>197</v>
      </c>
      <c r="E25" t="s">
        <v>144</v>
      </c>
    </row>
    <row r="26" spans="1:5" x14ac:dyDescent="0.25">
      <c r="A26" t="s">
        <v>309</v>
      </c>
      <c r="B26" t="s">
        <v>335</v>
      </c>
      <c r="C26" t="s">
        <v>340</v>
      </c>
      <c r="D26" t="s">
        <v>347</v>
      </c>
      <c r="E26" t="s">
        <v>347</v>
      </c>
    </row>
    <row r="27" spans="1:5" x14ac:dyDescent="0.25">
      <c r="A27" t="s">
        <v>240</v>
      </c>
      <c r="B27" t="s">
        <v>336</v>
      </c>
      <c r="C27" t="s">
        <v>308</v>
      </c>
      <c r="D27" t="s">
        <v>91</v>
      </c>
      <c r="E27" t="s">
        <v>241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workbookViewId="0">
      <selection activeCell="B16" sqref="B16"/>
    </sheetView>
  </sheetViews>
  <sheetFormatPr defaultColWidth="8.85546875" defaultRowHeight="15" x14ac:dyDescent="0.25"/>
  <cols>
    <col min="2" max="2" width="10.7109375" bestFit="1" customWidth="1"/>
    <col min="6" max="6" width="10.42578125" customWidth="1"/>
    <col min="7" max="7" width="11.42578125" customWidth="1"/>
    <col min="8" max="8" width="12.28515625" bestFit="1" customWidth="1"/>
    <col min="9" max="9" width="10" bestFit="1" customWidth="1"/>
    <col min="12" max="12" width="12.28515625" bestFit="1" customWidth="1"/>
    <col min="13" max="13" width="10" bestFit="1" customWidth="1"/>
    <col min="21" max="21" width="10.7109375" bestFit="1" customWidth="1"/>
    <col min="22" max="22" width="12.7109375" bestFit="1" customWidth="1"/>
    <col min="25" max="25" width="8.85546875" style="22"/>
    <col min="26" max="26" width="16.42578125" bestFit="1" customWidth="1"/>
    <col min="27" max="27" width="22.85546875" bestFit="1" customWidth="1"/>
    <col min="28" max="28" width="8" customWidth="1"/>
    <col min="29" max="29" width="11.140625" bestFit="1" customWidth="1"/>
  </cols>
  <sheetData>
    <row r="1" spans="1:31" ht="15.75" x14ac:dyDescent="0.25">
      <c r="A1" s="95" t="s">
        <v>41</v>
      </c>
      <c r="B1" s="95" t="s">
        <v>186</v>
      </c>
      <c r="C1" s="95" t="s">
        <v>46</v>
      </c>
      <c r="D1" s="126" t="s">
        <v>15</v>
      </c>
      <c r="E1" s="126"/>
      <c r="F1" s="127" t="s">
        <v>47</v>
      </c>
      <c r="G1" s="127"/>
      <c r="H1" s="95"/>
      <c r="I1" s="17"/>
      <c r="J1" s="127" t="s">
        <v>48</v>
      </c>
      <c r="K1" s="127"/>
      <c r="L1" s="95"/>
      <c r="M1" s="95"/>
      <c r="N1" s="95" t="s">
        <v>49</v>
      </c>
      <c r="O1" s="95"/>
      <c r="P1" s="95"/>
      <c r="Q1" s="95" t="s">
        <v>50</v>
      </c>
      <c r="R1" s="18" t="s">
        <v>51</v>
      </c>
      <c r="S1" s="128" t="s">
        <v>52</v>
      </c>
      <c r="T1" s="128"/>
      <c r="U1" s="18" t="s">
        <v>53</v>
      </c>
      <c r="V1" s="18" t="s">
        <v>254</v>
      </c>
      <c r="W1" s="129" t="s">
        <v>255</v>
      </c>
      <c r="X1" s="129"/>
      <c r="Y1" s="20" t="s">
        <v>351</v>
      </c>
      <c r="Z1" s="19" t="s">
        <v>256</v>
      </c>
      <c r="AA1" s="19" t="s">
        <v>257</v>
      </c>
      <c r="AB1" s="19" t="s">
        <v>352</v>
      </c>
      <c r="AC1" s="95" t="s">
        <v>14</v>
      </c>
      <c r="AD1" s="95"/>
      <c r="AE1" s="102"/>
    </row>
    <row r="2" spans="1:31" ht="15.75" x14ac:dyDescent="0.25">
      <c r="A2" s="95" t="s">
        <v>258</v>
      </c>
      <c r="B2" s="95" t="s">
        <v>259</v>
      </c>
      <c r="C2" s="95"/>
      <c r="D2" s="99" t="s">
        <v>6</v>
      </c>
      <c r="E2" s="99" t="s">
        <v>7</v>
      </c>
      <c r="F2" s="100" t="s">
        <v>9</v>
      </c>
      <c r="G2" s="100" t="s">
        <v>10</v>
      </c>
      <c r="H2" s="95" t="s">
        <v>11</v>
      </c>
      <c r="I2" s="17" t="s">
        <v>12</v>
      </c>
      <c r="J2" s="100" t="s">
        <v>9</v>
      </c>
      <c r="K2" s="100" t="s">
        <v>10</v>
      </c>
      <c r="L2" s="95" t="s">
        <v>11</v>
      </c>
      <c r="M2" s="17" t="s">
        <v>12</v>
      </c>
      <c r="N2" s="95" t="s">
        <v>259</v>
      </c>
      <c r="O2" s="95" t="s">
        <v>8</v>
      </c>
      <c r="P2" s="95" t="s">
        <v>353</v>
      </c>
      <c r="Q2" s="95" t="s">
        <v>260</v>
      </c>
      <c r="R2" s="18" t="s">
        <v>260</v>
      </c>
      <c r="S2" s="101" t="s">
        <v>261</v>
      </c>
      <c r="T2" s="101" t="s">
        <v>262</v>
      </c>
      <c r="U2" s="18" t="s">
        <v>260</v>
      </c>
      <c r="V2" s="18" t="s">
        <v>260</v>
      </c>
      <c r="W2" s="98" t="s">
        <v>263</v>
      </c>
      <c r="X2" s="98" t="s">
        <v>264</v>
      </c>
      <c r="Z2" s="19"/>
      <c r="AA2" s="19"/>
      <c r="AC2" s="95"/>
      <c r="AD2" s="102"/>
      <c r="AE2" s="102"/>
    </row>
    <row r="3" spans="1:31" x14ac:dyDescent="0.25">
      <c r="A3" t="s">
        <v>292</v>
      </c>
      <c r="B3" t="s">
        <v>354</v>
      </c>
      <c r="C3" t="s">
        <v>355</v>
      </c>
      <c r="D3">
        <v>445623</v>
      </c>
      <c r="E3">
        <v>6513917</v>
      </c>
      <c r="F3" t="s">
        <v>118</v>
      </c>
      <c r="G3" t="s">
        <v>498</v>
      </c>
      <c r="H3">
        <v>2461</v>
      </c>
      <c r="I3" s="103" t="s">
        <v>356</v>
      </c>
      <c r="N3">
        <v>2011</v>
      </c>
      <c r="O3" t="s">
        <v>95</v>
      </c>
      <c r="Q3">
        <v>123</v>
      </c>
      <c r="R3">
        <v>22.81</v>
      </c>
      <c r="S3">
        <v>6.28</v>
      </c>
      <c r="T3">
        <v>4.6500000000000004</v>
      </c>
      <c r="U3">
        <v>4.16</v>
      </c>
      <c r="V3">
        <v>13.07</v>
      </c>
      <c r="Y3" s="22">
        <v>35.81</v>
      </c>
      <c r="Z3">
        <v>90</v>
      </c>
      <c r="AA3">
        <f>Z3-46</f>
        <v>44</v>
      </c>
      <c r="AB3">
        <v>0</v>
      </c>
    </row>
    <row r="4" spans="1:31" x14ac:dyDescent="0.25">
      <c r="A4" t="s">
        <v>292</v>
      </c>
      <c r="B4" s="104">
        <v>40550</v>
      </c>
      <c r="C4" t="s">
        <v>357</v>
      </c>
      <c r="D4">
        <v>445623</v>
      </c>
      <c r="E4">
        <v>6513917</v>
      </c>
      <c r="F4" t="s">
        <v>118</v>
      </c>
      <c r="G4" t="s">
        <v>499</v>
      </c>
      <c r="H4">
        <v>2461</v>
      </c>
      <c r="I4" s="103" t="s">
        <v>358</v>
      </c>
      <c r="N4">
        <v>2011</v>
      </c>
      <c r="O4" t="s">
        <v>90</v>
      </c>
      <c r="Q4">
        <v>122</v>
      </c>
      <c r="R4">
        <v>23.97</v>
      </c>
      <c r="S4">
        <v>5.66</v>
      </c>
      <c r="T4">
        <v>5.09</v>
      </c>
      <c r="U4">
        <v>4.5199999999999996</v>
      </c>
      <c r="V4">
        <v>15.42</v>
      </c>
      <c r="Y4" s="22">
        <v>39.04</v>
      </c>
      <c r="Z4">
        <v>98</v>
      </c>
      <c r="AA4">
        <f>Z4-47</f>
        <v>51</v>
      </c>
      <c r="AB4">
        <v>3</v>
      </c>
    </row>
    <row r="5" spans="1:31" x14ac:dyDescent="0.25">
      <c r="A5" t="s">
        <v>63</v>
      </c>
      <c r="B5" s="104">
        <v>40640</v>
      </c>
      <c r="C5" t="s">
        <v>357</v>
      </c>
      <c r="D5">
        <v>448455</v>
      </c>
      <c r="E5">
        <v>6512463</v>
      </c>
      <c r="F5" t="s">
        <v>118</v>
      </c>
      <c r="G5" t="s">
        <v>359</v>
      </c>
      <c r="H5">
        <v>2461</v>
      </c>
      <c r="I5" s="103" t="s">
        <v>360</v>
      </c>
      <c r="N5">
        <v>2011</v>
      </c>
      <c r="O5" t="s">
        <v>95</v>
      </c>
      <c r="Q5">
        <v>118</v>
      </c>
      <c r="R5">
        <v>22.5</v>
      </c>
      <c r="S5">
        <v>6.21</v>
      </c>
      <c r="T5">
        <v>4.62</v>
      </c>
      <c r="U5">
        <v>5.77</v>
      </c>
      <c r="V5">
        <v>12.3</v>
      </c>
      <c r="Y5" s="22">
        <v>43.34</v>
      </c>
      <c r="Z5" s="22">
        <v>97</v>
      </c>
      <c r="AA5">
        <f>Z5-49</f>
        <v>48</v>
      </c>
      <c r="AB5">
        <v>2</v>
      </c>
    </row>
    <row r="6" spans="1:31" x14ac:dyDescent="0.25">
      <c r="A6" t="s">
        <v>212</v>
      </c>
      <c r="B6" s="104">
        <v>40609</v>
      </c>
      <c r="C6" t="s">
        <v>361</v>
      </c>
      <c r="D6">
        <v>449788</v>
      </c>
      <c r="E6">
        <v>6513524</v>
      </c>
      <c r="F6" t="s">
        <v>118</v>
      </c>
      <c r="G6" t="s">
        <v>213</v>
      </c>
      <c r="H6">
        <v>2461</v>
      </c>
      <c r="I6" s="103" t="s">
        <v>362</v>
      </c>
      <c r="N6">
        <v>2011</v>
      </c>
      <c r="O6" t="s">
        <v>90</v>
      </c>
      <c r="Q6">
        <v>126</v>
      </c>
      <c r="R6">
        <v>22.34</v>
      </c>
      <c r="S6">
        <v>6.37</v>
      </c>
      <c r="T6">
        <v>4.97</v>
      </c>
      <c r="U6">
        <v>5.66</v>
      </c>
      <c r="V6">
        <v>10.85</v>
      </c>
      <c r="Y6" s="22">
        <v>32.28</v>
      </c>
      <c r="Z6" s="22">
        <v>98</v>
      </c>
      <c r="AA6">
        <f>Z6-46</f>
        <v>52</v>
      </c>
      <c r="AB6">
        <v>2</v>
      </c>
    </row>
    <row r="7" spans="1:31" x14ac:dyDescent="0.25">
      <c r="A7" t="s">
        <v>212</v>
      </c>
      <c r="B7" s="104">
        <v>40609</v>
      </c>
      <c r="C7" t="s">
        <v>361</v>
      </c>
      <c r="D7">
        <v>449788</v>
      </c>
      <c r="E7">
        <v>6513524</v>
      </c>
      <c r="F7" t="s">
        <v>118</v>
      </c>
      <c r="G7" t="s">
        <v>215</v>
      </c>
      <c r="H7">
        <v>2461</v>
      </c>
      <c r="I7" s="103" t="s">
        <v>363</v>
      </c>
      <c r="N7">
        <v>2011</v>
      </c>
      <c r="O7" t="s">
        <v>95</v>
      </c>
      <c r="Q7">
        <v>122.5</v>
      </c>
      <c r="R7">
        <v>24.56</v>
      </c>
      <c r="S7">
        <v>8.15</v>
      </c>
      <c r="T7">
        <v>3.78</v>
      </c>
      <c r="U7">
        <v>5.97</v>
      </c>
      <c r="V7">
        <v>21.12</v>
      </c>
      <c r="Y7" s="22">
        <v>43.63</v>
      </c>
      <c r="Z7" s="22">
        <v>98</v>
      </c>
      <c r="AA7">
        <f>Z7-46</f>
        <v>52</v>
      </c>
      <c r="AB7">
        <v>2</v>
      </c>
    </row>
    <row r="8" spans="1:31" x14ac:dyDescent="0.25">
      <c r="A8" t="s">
        <v>225</v>
      </c>
      <c r="B8" s="104">
        <v>40701</v>
      </c>
      <c r="C8" t="s">
        <v>361</v>
      </c>
      <c r="D8">
        <v>448199</v>
      </c>
      <c r="E8">
        <v>6512860</v>
      </c>
      <c r="F8" t="s">
        <v>118</v>
      </c>
      <c r="G8" t="s">
        <v>229</v>
      </c>
      <c r="H8">
        <v>2461</v>
      </c>
      <c r="I8" s="103" t="s">
        <v>364</v>
      </c>
      <c r="N8">
        <v>2011</v>
      </c>
      <c r="O8" t="s">
        <v>95</v>
      </c>
      <c r="Q8">
        <v>123</v>
      </c>
      <c r="R8">
        <v>24.62</v>
      </c>
      <c r="S8">
        <v>6.31</v>
      </c>
      <c r="T8">
        <v>5.51</v>
      </c>
      <c r="U8">
        <v>6.1</v>
      </c>
      <c r="V8">
        <v>15.71</v>
      </c>
      <c r="Y8" s="22">
        <v>36.049999999999997</v>
      </c>
      <c r="Z8" s="22">
        <v>92</v>
      </c>
      <c r="AA8">
        <f>Z8-46</f>
        <v>46</v>
      </c>
      <c r="AB8">
        <v>1</v>
      </c>
    </row>
    <row r="9" spans="1:31" s="105" customFormat="1" x14ac:dyDescent="0.25">
      <c r="A9" s="105" t="s">
        <v>283</v>
      </c>
      <c r="B9" s="105" t="s">
        <v>365</v>
      </c>
      <c r="C9" s="105" t="s">
        <v>366</v>
      </c>
      <c r="D9" s="105">
        <v>444548</v>
      </c>
      <c r="E9" s="105">
        <v>6514160</v>
      </c>
      <c r="F9" s="105" t="s">
        <v>118</v>
      </c>
      <c r="G9" s="105" t="s">
        <v>108</v>
      </c>
      <c r="H9" s="105">
        <v>2241</v>
      </c>
      <c r="I9" s="105">
        <v>56035</v>
      </c>
      <c r="L9" s="105">
        <v>2241</v>
      </c>
      <c r="M9" s="105">
        <v>56035</v>
      </c>
      <c r="O9" s="105" t="s">
        <v>90</v>
      </c>
      <c r="Q9" s="105">
        <v>121</v>
      </c>
      <c r="R9" s="105">
        <v>27.24</v>
      </c>
      <c r="U9" s="105">
        <v>5.19</v>
      </c>
      <c r="V9" s="105">
        <v>16.489999999999998</v>
      </c>
      <c r="Y9" s="105">
        <v>43.9</v>
      </c>
      <c r="AA9" s="105">
        <v>44</v>
      </c>
      <c r="AB9" s="105">
        <v>2</v>
      </c>
    </row>
    <row r="10" spans="1:31" x14ac:dyDescent="0.25">
      <c r="A10" t="s">
        <v>283</v>
      </c>
      <c r="B10" t="s">
        <v>367</v>
      </c>
      <c r="C10" t="s">
        <v>357</v>
      </c>
      <c r="D10">
        <v>444548</v>
      </c>
      <c r="E10">
        <v>6514160</v>
      </c>
      <c r="F10" t="s">
        <v>118</v>
      </c>
      <c r="G10" t="s">
        <v>493</v>
      </c>
      <c r="H10">
        <v>2461</v>
      </c>
      <c r="I10" s="103" t="s">
        <v>368</v>
      </c>
      <c r="N10">
        <v>2011</v>
      </c>
      <c r="O10" t="s">
        <v>95</v>
      </c>
      <c r="Q10">
        <v>125</v>
      </c>
      <c r="R10">
        <v>23.99</v>
      </c>
      <c r="S10">
        <v>7.32</v>
      </c>
      <c r="T10">
        <v>5.6</v>
      </c>
      <c r="U10">
        <v>6.19</v>
      </c>
      <c r="V10">
        <v>15.47</v>
      </c>
      <c r="Y10" s="22">
        <v>40.96</v>
      </c>
      <c r="Z10">
        <v>97</v>
      </c>
      <c r="AA10">
        <f>Z10-46</f>
        <v>51</v>
      </c>
      <c r="AB10">
        <v>2</v>
      </c>
    </row>
    <row r="11" spans="1:31" x14ac:dyDescent="0.25">
      <c r="A11" t="s">
        <v>291</v>
      </c>
      <c r="B11" t="s">
        <v>365</v>
      </c>
      <c r="C11" t="s">
        <v>357</v>
      </c>
      <c r="D11">
        <v>443719</v>
      </c>
      <c r="E11">
        <v>6514416</v>
      </c>
      <c r="F11" t="s">
        <v>118</v>
      </c>
      <c r="G11" t="s">
        <v>103</v>
      </c>
      <c r="H11">
        <v>2461</v>
      </c>
      <c r="I11" s="103" t="s">
        <v>369</v>
      </c>
      <c r="N11">
        <v>2011</v>
      </c>
      <c r="O11" t="s">
        <v>95</v>
      </c>
      <c r="Q11">
        <v>127</v>
      </c>
      <c r="R11">
        <v>24.85</v>
      </c>
      <c r="S11">
        <v>7.69</v>
      </c>
      <c r="T11">
        <v>4.6399999999999997</v>
      </c>
      <c r="Y11" s="22">
        <v>38.5</v>
      </c>
      <c r="Z11">
        <v>53</v>
      </c>
      <c r="AA11">
        <v>53</v>
      </c>
      <c r="AB11">
        <v>2</v>
      </c>
    </row>
    <row r="12" spans="1:31" x14ac:dyDescent="0.25">
      <c r="A12" t="s">
        <v>293</v>
      </c>
      <c r="B12" t="s">
        <v>370</v>
      </c>
      <c r="C12" t="s">
        <v>361</v>
      </c>
      <c r="D12">
        <v>444260</v>
      </c>
      <c r="E12">
        <v>6514022</v>
      </c>
      <c r="F12" t="s">
        <v>118</v>
      </c>
      <c r="G12" t="s">
        <v>57</v>
      </c>
      <c r="H12">
        <v>2461</v>
      </c>
      <c r="I12" s="103" t="s">
        <v>371</v>
      </c>
      <c r="N12">
        <v>2011</v>
      </c>
      <c r="O12" t="s">
        <v>95</v>
      </c>
      <c r="Q12">
        <v>127</v>
      </c>
      <c r="R12">
        <v>23.69</v>
      </c>
      <c r="S12">
        <v>7.23</v>
      </c>
      <c r="T12">
        <v>6.94</v>
      </c>
      <c r="U12">
        <v>5.23</v>
      </c>
      <c r="V12">
        <v>11.4</v>
      </c>
      <c r="Y12" s="22">
        <v>37.1</v>
      </c>
      <c r="Z12">
        <v>92</v>
      </c>
      <c r="AA12">
        <f>Z12-46</f>
        <v>46</v>
      </c>
      <c r="AB12">
        <v>0</v>
      </c>
    </row>
    <row r="13" spans="1:31" x14ac:dyDescent="0.25">
      <c r="A13" t="s">
        <v>293</v>
      </c>
      <c r="B13" t="s">
        <v>372</v>
      </c>
      <c r="C13" t="s">
        <v>357</v>
      </c>
      <c r="D13">
        <v>444260</v>
      </c>
      <c r="E13">
        <v>6514022</v>
      </c>
      <c r="F13" t="s">
        <v>118</v>
      </c>
      <c r="G13" t="s">
        <v>218</v>
      </c>
      <c r="H13">
        <v>2461</v>
      </c>
      <c r="I13" s="103" t="s">
        <v>373</v>
      </c>
      <c r="N13">
        <v>2011</v>
      </c>
      <c r="O13" t="s">
        <v>90</v>
      </c>
      <c r="Q13">
        <v>126</v>
      </c>
      <c r="R13">
        <v>23.88</v>
      </c>
      <c r="S13">
        <v>6.25</v>
      </c>
      <c r="T13">
        <v>5.05</v>
      </c>
      <c r="U13">
        <v>4.96</v>
      </c>
      <c r="V13">
        <v>7.82</v>
      </c>
      <c r="Y13" s="22">
        <v>39.4</v>
      </c>
      <c r="Z13">
        <v>84</v>
      </c>
      <c r="AA13">
        <f>Z13-46</f>
        <v>38</v>
      </c>
      <c r="AB13">
        <v>0</v>
      </c>
    </row>
    <row r="14" spans="1:31" x14ac:dyDescent="0.25">
      <c r="A14" t="s">
        <v>60</v>
      </c>
      <c r="B14" t="s">
        <v>372</v>
      </c>
      <c r="C14" t="s">
        <v>361</v>
      </c>
      <c r="D14">
        <v>444355</v>
      </c>
      <c r="E14">
        <v>6514290</v>
      </c>
      <c r="F14" t="s">
        <v>118</v>
      </c>
      <c r="G14" t="s">
        <v>519</v>
      </c>
      <c r="H14">
        <v>2461</v>
      </c>
      <c r="I14" s="103" t="s">
        <v>374</v>
      </c>
      <c r="N14">
        <v>2011</v>
      </c>
      <c r="O14" t="s">
        <v>95</v>
      </c>
      <c r="Q14">
        <v>124.5</v>
      </c>
      <c r="R14">
        <v>29.79</v>
      </c>
      <c r="S14">
        <v>8.52</v>
      </c>
      <c r="T14">
        <v>4.08</v>
      </c>
      <c r="U14">
        <v>5.77</v>
      </c>
      <c r="V14">
        <v>17.78</v>
      </c>
      <c r="Y14" s="22">
        <v>36.659999999999997</v>
      </c>
      <c r="Z14">
        <v>90</v>
      </c>
      <c r="AA14">
        <f>Z14-46</f>
        <v>44</v>
      </c>
      <c r="AB14">
        <v>0</v>
      </c>
    </row>
    <row r="15" spans="1:31" x14ac:dyDescent="0.25">
      <c r="A15" t="s">
        <v>60</v>
      </c>
      <c r="B15" t="s">
        <v>375</v>
      </c>
      <c r="C15" t="s">
        <v>361</v>
      </c>
      <c r="D15">
        <v>444355</v>
      </c>
      <c r="E15">
        <v>6514290</v>
      </c>
      <c r="F15" t="s">
        <v>118</v>
      </c>
      <c r="G15" t="s">
        <v>517</v>
      </c>
      <c r="H15">
        <v>2461</v>
      </c>
      <c r="I15" s="103" t="s">
        <v>376</v>
      </c>
      <c r="N15">
        <v>2011</v>
      </c>
      <c r="O15" t="s">
        <v>90</v>
      </c>
      <c r="Q15">
        <v>118</v>
      </c>
      <c r="R15">
        <v>23.83</v>
      </c>
      <c r="S15">
        <v>5.81</v>
      </c>
      <c r="T15">
        <v>5.26</v>
      </c>
      <c r="U15">
        <v>5.7</v>
      </c>
      <c r="V15">
        <v>13.27</v>
      </c>
      <c r="Y15" s="22">
        <v>36.32</v>
      </c>
      <c r="Z15">
        <v>94</v>
      </c>
      <c r="AA15">
        <f>Z15-47</f>
        <v>47</v>
      </c>
      <c r="AB15">
        <v>2</v>
      </c>
    </row>
    <row r="16" spans="1:31" x14ac:dyDescent="0.25">
      <c r="A16" t="s">
        <v>198</v>
      </c>
      <c r="B16" t="s">
        <v>375</v>
      </c>
      <c r="C16" t="s">
        <v>361</v>
      </c>
      <c r="D16">
        <v>444532</v>
      </c>
      <c r="E16">
        <v>6514309</v>
      </c>
      <c r="F16" t="s">
        <v>118</v>
      </c>
      <c r="G16" t="s">
        <v>525</v>
      </c>
      <c r="H16">
        <v>2461</v>
      </c>
      <c r="I16" s="103" t="s">
        <v>377</v>
      </c>
      <c r="N16">
        <v>2011</v>
      </c>
      <c r="O16" t="s">
        <v>95</v>
      </c>
      <c r="Q16">
        <v>123.5</v>
      </c>
      <c r="R16">
        <v>22.06</v>
      </c>
      <c r="S16">
        <v>7.78</v>
      </c>
      <c r="T16">
        <v>4.42</v>
      </c>
      <c r="U16">
        <v>5.18</v>
      </c>
      <c r="V16">
        <v>17.91</v>
      </c>
      <c r="Y16" s="22">
        <v>37.840000000000003</v>
      </c>
      <c r="Z16">
        <v>98</v>
      </c>
      <c r="AA16">
        <f>Z16-46</f>
        <v>52</v>
      </c>
      <c r="AB16">
        <v>3</v>
      </c>
    </row>
    <row r="17" spans="1:28" x14ac:dyDescent="0.25">
      <c r="A17" t="s">
        <v>198</v>
      </c>
      <c r="B17" t="s">
        <v>375</v>
      </c>
      <c r="C17" t="s">
        <v>361</v>
      </c>
      <c r="D17">
        <v>444532</v>
      </c>
      <c r="E17">
        <v>6514309</v>
      </c>
      <c r="F17" t="s">
        <v>118</v>
      </c>
      <c r="G17" t="s">
        <v>523</v>
      </c>
      <c r="H17">
        <v>2461</v>
      </c>
      <c r="I17" s="103" t="s">
        <v>378</v>
      </c>
      <c r="N17">
        <v>2011</v>
      </c>
      <c r="O17" t="s">
        <v>90</v>
      </c>
      <c r="Q17">
        <v>120</v>
      </c>
      <c r="R17">
        <v>22.69</v>
      </c>
      <c r="S17">
        <v>6.65</v>
      </c>
      <c r="T17">
        <v>5.4</v>
      </c>
      <c r="U17">
        <v>4.8499999999999996</v>
      </c>
      <c r="V17">
        <v>16.29</v>
      </c>
      <c r="Y17" s="22">
        <v>38.58</v>
      </c>
      <c r="Z17">
        <v>92</v>
      </c>
      <c r="AA17">
        <f>Z17-47</f>
        <v>45</v>
      </c>
      <c r="AB17">
        <v>2</v>
      </c>
    </row>
    <row r="18" spans="1:28" s="105" customFormat="1" x14ac:dyDescent="0.25">
      <c r="A18" s="105" t="s">
        <v>272</v>
      </c>
      <c r="B18" s="105" t="s">
        <v>403</v>
      </c>
      <c r="C18" s="105" t="s">
        <v>366</v>
      </c>
      <c r="F18" s="105" t="s">
        <v>118</v>
      </c>
      <c r="G18" s="105" t="s">
        <v>486</v>
      </c>
      <c r="H18" s="105">
        <v>961</v>
      </c>
      <c r="I18" s="106" t="s">
        <v>404</v>
      </c>
      <c r="O18" s="105" t="s">
        <v>95</v>
      </c>
      <c r="Q18" s="105">
        <v>125</v>
      </c>
      <c r="R18" s="105">
        <v>24.4</v>
      </c>
      <c r="S18" s="105">
        <v>6.92</v>
      </c>
      <c r="T18" s="105">
        <v>6.27</v>
      </c>
      <c r="V18" s="105">
        <v>18.05</v>
      </c>
      <c r="Y18" s="105">
        <v>39.369999999999997</v>
      </c>
      <c r="AA18" s="105">
        <v>54</v>
      </c>
    </row>
    <row r="19" spans="1:28" x14ac:dyDescent="0.25">
      <c r="A19" t="s">
        <v>194</v>
      </c>
      <c r="B19" t="s">
        <v>375</v>
      </c>
      <c r="C19" t="s">
        <v>357</v>
      </c>
      <c r="D19">
        <v>450480</v>
      </c>
      <c r="E19">
        <v>6513970</v>
      </c>
      <c r="F19" t="s">
        <v>118</v>
      </c>
      <c r="G19" t="s">
        <v>521</v>
      </c>
      <c r="H19">
        <v>2461</v>
      </c>
      <c r="I19" s="103" t="s">
        <v>405</v>
      </c>
      <c r="N19">
        <v>2011</v>
      </c>
      <c r="O19" t="s">
        <v>95</v>
      </c>
      <c r="Q19">
        <v>125</v>
      </c>
      <c r="R19">
        <v>24.2</v>
      </c>
      <c r="S19">
        <v>8.73</v>
      </c>
      <c r="T19">
        <v>2.94</v>
      </c>
      <c r="U19">
        <v>4.97</v>
      </c>
      <c r="V19">
        <v>14.42</v>
      </c>
      <c r="Y19" s="22">
        <v>37.51</v>
      </c>
      <c r="Z19">
        <v>98</v>
      </c>
      <c r="AA19">
        <f>Z19-47</f>
        <v>51</v>
      </c>
      <c r="AB19">
        <v>3</v>
      </c>
    </row>
    <row r="20" spans="1:28" x14ac:dyDescent="0.25">
      <c r="A20" t="s">
        <v>209</v>
      </c>
      <c r="B20" s="104">
        <v>40701</v>
      </c>
      <c r="C20" t="s">
        <v>357</v>
      </c>
      <c r="D20">
        <v>450990</v>
      </c>
      <c r="E20">
        <v>6514381</v>
      </c>
      <c r="F20" t="s">
        <v>118</v>
      </c>
      <c r="G20" t="s">
        <v>532</v>
      </c>
      <c r="H20">
        <v>2461</v>
      </c>
      <c r="I20" s="103" t="s">
        <v>406</v>
      </c>
      <c r="N20">
        <v>2011</v>
      </c>
      <c r="O20" t="s">
        <v>95</v>
      </c>
      <c r="Q20">
        <v>121</v>
      </c>
      <c r="R20">
        <v>22.86</v>
      </c>
      <c r="S20">
        <v>5.91</v>
      </c>
      <c r="T20">
        <v>4.33</v>
      </c>
      <c r="U20">
        <v>5.5</v>
      </c>
      <c r="V20">
        <v>14.7</v>
      </c>
      <c r="Y20" s="22">
        <v>38.68</v>
      </c>
      <c r="Z20" s="22">
        <v>99</v>
      </c>
      <c r="AA20">
        <f>Z20-48</f>
        <v>51</v>
      </c>
      <c r="AB20">
        <v>1</v>
      </c>
    </row>
    <row r="21" spans="1:28" s="105" customFormat="1" x14ac:dyDescent="0.25">
      <c r="A21" s="105" t="s">
        <v>290</v>
      </c>
      <c r="B21" s="105" t="s">
        <v>407</v>
      </c>
      <c r="C21" s="105" t="s">
        <v>357</v>
      </c>
      <c r="F21" s="105" t="s">
        <v>118</v>
      </c>
      <c r="G21" s="105" t="s">
        <v>495</v>
      </c>
      <c r="H21" s="105">
        <v>1871</v>
      </c>
      <c r="I21" s="106" t="s">
        <v>408</v>
      </c>
      <c r="L21" s="105">
        <v>1871</v>
      </c>
      <c r="M21" s="106" t="s">
        <v>408</v>
      </c>
      <c r="O21" s="105" t="s">
        <v>90</v>
      </c>
    </row>
    <row r="22" spans="1:28" x14ac:dyDescent="0.25">
      <c r="A22" t="s">
        <v>299</v>
      </c>
      <c r="B22" t="s">
        <v>370</v>
      </c>
      <c r="C22" t="s">
        <v>357</v>
      </c>
      <c r="D22">
        <v>448036</v>
      </c>
      <c r="E22">
        <v>6513333</v>
      </c>
      <c r="F22" t="s">
        <v>118</v>
      </c>
      <c r="G22" t="s">
        <v>409</v>
      </c>
      <c r="H22">
        <v>2461</v>
      </c>
      <c r="I22" s="103" t="s">
        <v>410</v>
      </c>
      <c r="N22">
        <v>2011</v>
      </c>
      <c r="O22" t="s">
        <v>95</v>
      </c>
      <c r="Q22">
        <v>125</v>
      </c>
      <c r="R22">
        <v>23.65</v>
      </c>
      <c r="S22">
        <v>6.77</v>
      </c>
      <c r="T22">
        <v>4.9400000000000004</v>
      </c>
      <c r="U22">
        <v>5.9</v>
      </c>
      <c r="V22">
        <v>12.97</v>
      </c>
      <c r="Y22" s="22">
        <v>41.32</v>
      </c>
      <c r="Z22">
        <v>92</v>
      </c>
      <c r="AA22">
        <f>Z22-46</f>
        <v>46</v>
      </c>
    </row>
    <row r="23" spans="1:28" x14ac:dyDescent="0.25">
      <c r="A23" t="s">
        <v>297</v>
      </c>
      <c r="B23" t="s">
        <v>370</v>
      </c>
      <c r="C23" t="s">
        <v>361</v>
      </c>
      <c r="D23">
        <v>438535</v>
      </c>
      <c r="E23">
        <v>6509874</v>
      </c>
      <c r="F23" t="s">
        <v>118</v>
      </c>
      <c r="G23" t="s">
        <v>66</v>
      </c>
      <c r="H23">
        <v>2461</v>
      </c>
      <c r="I23" s="103" t="s">
        <v>411</v>
      </c>
      <c r="N23">
        <v>2011</v>
      </c>
      <c r="O23" t="s">
        <v>95</v>
      </c>
      <c r="Q23">
        <v>120</v>
      </c>
      <c r="R23">
        <v>23.92</v>
      </c>
      <c r="S23">
        <v>7.47</v>
      </c>
      <c r="T23">
        <v>4.95</v>
      </c>
      <c r="U23">
        <v>5.33</v>
      </c>
      <c r="V23">
        <v>14.93</v>
      </c>
      <c r="Y23" s="22">
        <v>36.74</v>
      </c>
      <c r="Z23">
        <v>91</v>
      </c>
      <c r="AA23">
        <f>Z23-46</f>
        <v>45</v>
      </c>
      <c r="AB23">
        <v>0</v>
      </c>
    </row>
    <row r="24" spans="1:28" x14ac:dyDescent="0.25">
      <c r="A24" t="s">
        <v>65</v>
      </c>
      <c r="B24" t="s">
        <v>412</v>
      </c>
      <c r="C24" t="s">
        <v>357</v>
      </c>
      <c r="D24">
        <v>438302</v>
      </c>
      <c r="E24">
        <v>6510358</v>
      </c>
      <c r="F24" t="s">
        <v>118</v>
      </c>
      <c r="G24" t="s">
        <v>491</v>
      </c>
      <c r="H24">
        <v>2461</v>
      </c>
      <c r="I24" s="103" t="s">
        <v>413</v>
      </c>
      <c r="N24">
        <v>2011</v>
      </c>
      <c r="O24" t="s">
        <v>95</v>
      </c>
      <c r="Q24">
        <v>122</v>
      </c>
      <c r="R24">
        <v>21.25</v>
      </c>
      <c r="S24">
        <v>8.2100000000000009</v>
      </c>
      <c r="T24">
        <v>4</v>
      </c>
      <c r="U24">
        <v>5.66</v>
      </c>
      <c r="V24">
        <v>17.46</v>
      </c>
      <c r="Y24" s="22">
        <v>36.799999999999997</v>
      </c>
      <c r="Z24">
        <v>93</v>
      </c>
      <c r="AA24">
        <f>-Z24-46</f>
        <v>-139</v>
      </c>
      <c r="AB24">
        <v>0</v>
      </c>
    </row>
    <row r="25" spans="1:28" x14ac:dyDescent="0.25">
      <c r="A25" t="s">
        <v>281</v>
      </c>
      <c r="B25" t="s">
        <v>375</v>
      </c>
      <c r="C25" t="s">
        <v>361</v>
      </c>
      <c r="D25">
        <v>438003</v>
      </c>
      <c r="E25">
        <v>6513888</v>
      </c>
      <c r="F25" t="s">
        <v>109</v>
      </c>
      <c r="G25" t="s">
        <v>414</v>
      </c>
      <c r="H25">
        <v>2461</v>
      </c>
      <c r="I25" s="103" t="s">
        <v>415</v>
      </c>
      <c r="N25">
        <v>2011</v>
      </c>
      <c r="O25" t="s">
        <v>90</v>
      </c>
      <c r="Q25">
        <v>129</v>
      </c>
      <c r="R25">
        <v>23.13</v>
      </c>
      <c r="S25">
        <v>6.21</v>
      </c>
      <c r="T25">
        <v>5.42</v>
      </c>
      <c r="U25">
        <v>5.44</v>
      </c>
      <c r="V25">
        <v>8.58</v>
      </c>
      <c r="Y25" s="22">
        <v>36.520000000000003</v>
      </c>
      <c r="Z25">
        <v>93</v>
      </c>
      <c r="AA25">
        <f>Z25-47</f>
        <v>46</v>
      </c>
      <c r="AB25">
        <v>3</v>
      </c>
    </row>
    <row r="26" spans="1:28" x14ac:dyDescent="0.25">
      <c r="A26" t="s">
        <v>294</v>
      </c>
      <c r="B26" t="s">
        <v>354</v>
      </c>
      <c r="C26" t="s">
        <v>357</v>
      </c>
      <c r="D26">
        <v>438349</v>
      </c>
      <c r="E26">
        <v>6513877</v>
      </c>
      <c r="F26" t="s">
        <v>118</v>
      </c>
      <c r="G26" t="s">
        <v>489</v>
      </c>
      <c r="H26">
        <v>2461</v>
      </c>
      <c r="I26" s="103" t="s">
        <v>416</v>
      </c>
      <c r="N26">
        <v>2011</v>
      </c>
      <c r="O26" t="s">
        <v>95</v>
      </c>
      <c r="Q26">
        <v>120</v>
      </c>
      <c r="R26">
        <v>22.85</v>
      </c>
      <c r="S26">
        <v>5.72</v>
      </c>
      <c r="T26">
        <v>6.22</v>
      </c>
      <c r="U26">
        <v>5.4</v>
      </c>
      <c r="V26">
        <v>21.81</v>
      </c>
      <c r="Y26" s="22">
        <v>44.46</v>
      </c>
      <c r="Z26">
        <v>94</v>
      </c>
      <c r="AA26">
        <f>Z26-46</f>
        <v>48</v>
      </c>
      <c r="AB26">
        <v>2</v>
      </c>
    </row>
    <row r="27" spans="1:28" s="105" customFormat="1" x14ac:dyDescent="0.25">
      <c r="A27" s="105" t="s">
        <v>294</v>
      </c>
      <c r="B27" s="105" t="s">
        <v>412</v>
      </c>
      <c r="C27" s="105" t="s">
        <v>357</v>
      </c>
      <c r="D27" s="105">
        <v>438349</v>
      </c>
      <c r="E27" s="105">
        <v>6513877</v>
      </c>
      <c r="F27" s="105" t="s">
        <v>417</v>
      </c>
      <c r="G27" s="105" t="s">
        <v>512</v>
      </c>
      <c r="H27" s="105">
        <v>961</v>
      </c>
      <c r="I27" s="106" t="s">
        <v>418</v>
      </c>
      <c r="O27" s="105" t="s">
        <v>95</v>
      </c>
      <c r="Q27" s="105">
        <v>128</v>
      </c>
      <c r="R27" s="105">
        <v>24.61</v>
      </c>
      <c r="S27" s="105">
        <v>4.82</v>
      </c>
      <c r="T27" s="105">
        <v>5.84</v>
      </c>
      <c r="U27" s="105">
        <v>5.56</v>
      </c>
      <c r="V27" s="105">
        <v>16.54</v>
      </c>
      <c r="Y27" s="105">
        <v>39.32</v>
      </c>
      <c r="Z27" s="105">
        <v>98</v>
      </c>
      <c r="AA27" s="105">
        <f>Z27-46</f>
        <v>52</v>
      </c>
      <c r="AB27" s="105">
        <v>1</v>
      </c>
    </row>
    <row r="28" spans="1:28" x14ac:dyDescent="0.25">
      <c r="A28" t="s">
        <v>296</v>
      </c>
      <c r="B28" t="s">
        <v>375</v>
      </c>
      <c r="C28" t="s">
        <v>357</v>
      </c>
      <c r="D28">
        <v>437914</v>
      </c>
      <c r="E28">
        <v>6514002</v>
      </c>
      <c r="F28" t="s">
        <v>118</v>
      </c>
      <c r="G28" t="s">
        <v>508</v>
      </c>
      <c r="H28">
        <v>2461</v>
      </c>
      <c r="I28" s="103" t="s">
        <v>419</v>
      </c>
      <c r="N28">
        <v>2011</v>
      </c>
      <c r="O28" t="s">
        <v>95</v>
      </c>
      <c r="Q28">
        <v>127</v>
      </c>
      <c r="R28">
        <v>23.24</v>
      </c>
      <c r="S28">
        <v>6.55</v>
      </c>
      <c r="T28">
        <v>3.82</v>
      </c>
      <c r="U28">
        <v>5.77</v>
      </c>
      <c r="V28">
        <v>15.58</v>
      </c>
      <c r="Y28" s="22">
        <v>35.4</v>
      </c>
      <c r="Z28">
        <v>98</v>
      </c>
      <c r="AA28">
        <f>Z28-47</f>
        <v>51</v>
      </c>
      <c r="AB28">
        <v>1</v>
      </c>
    </row>
    <row r="29" spans="1:28" x14ac:dyDescent="0.25">
      <c r="A29" t="s">
        <v>58</v>
      </c>
      <c r="B29" t="s">
        <v>420</v>
      </c>
      <c r="C29" t="s">
        <v>361</v>
      </c>
      <c r="D29">
        <v>437042</v>
      </c>
      <c r="E29">
        <v>6514018</v>
      </c>
      <c r="F29" t="s">
        <v>118</v>
      </c>
      <c r="G29" t="s">
        <v>515</v>
      </c>
      <c r="H29">
        <v>2461</v>
      </c>
      <c r="I29" s="103" t="s">
        <v>421</v>
      </c>
      <c r="N29">
        <v>2011</v>
      </c>
      <c r="O29" t="s">
        <v>95</v>
      </c>
      <c r="Q29">
        <v>120.5</v>
      </c>
      <c r="R29">
        <v>21.9</v>
      </c>
      <c r="S29">
        <v>6.48</v>
      </c>
      <c r="T29">
        <v>6.69</v>
      </c>
      <c r="U29">
        <v>5.56</v>
      </c>
      <c r="V29">
        <v>17.22</v>
      </c>
      <c r="Y29" s="22">
        <v>37.43</v>
      </c>
      <c r="Z29">
        <v>88</v>
      </c>
      <c r="AA29">
        <f>Z29-46</f>
        <v>42</v>
      </c>
      <c r="AB29">
        <v>0</v>
      </c>
    </row>
    <row r="30" spans="1:28" x14ac:dyDescent="0.25">
      <c r="A30" t="s">
        <v>58</v>
      </c>
      <c r="B30" s="104">
        <v>40666</v>
      </c>
      <c r="C30" t="s">
        <v>357</v>
      </c>
      <c r="D30">
        <v>437042</v>
      </c>
      <c r="E30">
        <v>6514018</v>
      </c>
      <c r="F30" t="s">
        <v>118</v>
      </c>
      <c r="G30" t="s">
        <v>530</v>
      </c>
      <c r="H30">
        <v>2461</v>
      </c>
      <c r="I30" s="103" t="s">
        <v>422</v>
      </c>
      <c r="N30">
        <v>2011</v>
      </c>
      <c r="O30" t="s">
        <v>90</v>
      </c>
      <c r="Q30">
        <v>120.5</v>
      </c>
      <c r="R30">
        <v>22.84</v>
      </c>
      <c r="S30">
        <v>6.58</v>
      </c>
      <c r="T30">
        <v>4.5599999999999996</v>
      </c>
      <c r="U30">
        <v>6.14</v>
      </c>
      <c r="V30">
        <v>10.51</v>
      </c>
      <c r="Y30" s="22">
        <v>38.03</v>
      </c>
      <c r="Z30" s="22">
        <v>98</v>
      </c>
      <c r="AA30">
        <f>Z30-50</f>
        <v>48</v>
      </c>
      <c r="AB30">
        <v>4</v>
      </c>
    </row>
    <row r="31" spans="1:28" ht="15.75" x14ac:dyDescent="0.25">
      <c r="A31" t="s">
        <v>280</v>
      </c>
      <c r="B31" t="s">
        <v>403</v>
      </c>
      <c r="C31" t="s">
        <v>366</v>
      </c>
      <c r="D31">
        <v>4554347</v>
      </c>
      <c r="E31">
        <v>6510499</v>
      </c>
      <c r="F31" t="s">
        <v>118</v>
      </c>
      <c r="G31" t="s">
        <v>288</v>
      </c>
      <c r="H31">
        <v>2461</v>
      </c>
      <c r="I31" s="103" t="s">
        <v>423</v>
      </c>
      <c r="N31">
        <v>2011</v>
      </c>
      <c r="O31" t="s">
        <v>90</v>
      </c>
      <c r="Q31">
        <v>124</v>
      </c>
      <c r="R31">
        <v>25.7</v>
      </c>
      <c r="S31">
        <v>5.34</v>
      </c>
      <c r="T31">
        <v>4.47</v>
      </c>
      <c r="Y31" s="22">
        <v>21.5</v>
      </c>
      <c r="AB31" s="107">
        <v>3</v>
      </c>
    </row>
    <row r="32" spans="1:28" x14ac:dyDescent="0.25">
      <c r="A32" t="s">
        <v>280</v>
      </c>
      <c r="B32" t="s">
        <v>372</v>
      </c>
      <c r="C32" t="s">
        <v>357</v>
      </c>
      <c r="D32">
        <v>4554347</v>
      </c>
      <c r="E32">
        <v>6510499</v>
      </c>
      <c r="F32" t="s">
        <v>118</v>
      </c>
      <c r="G32" t="s">
        <v>487</v>
      </c>
      <c r="H32">
        <v>2461</v>
      </c>
      <c r="I32" s="103" t="s">
        <v>424</v>
      </c>
      <c r="N32">
        <v>2011</v>
      </c>
      <c r="O32" t="s">
        <v>95</v>
      </c>
      <c r="Q32">
        <v>125</v>
      </c>
      <c r="R32">
        <v>20.12</v>
      </c>
      <c r="S32">
        <v>5.8</v>
      </c>
      <c r="T32">
        <v>5.0199999999999996</v>
      </c>
      <c r="U32">
        <v>6.67</v>
      </c>
      <c r="V32">
        <v>18.34</v>
      </c>
      <c r="Y32" s="22">
        <v>36.979999999999997</v>
      </c>
      <c r="Z32">
        <v>90</v>
      </c>
      <c r="AA32">
        <f>Z32-46</f>
        <v>44</v>
      </c>
      <c r="AB32">
        <v>2</v>
      </c>
    </row>
    <row r="33" spans="1:28" x14ac:dyDescent="0.25">
      <c r="A33" t="s">
        <v>301</v>
      </c>
      <c r="B33" t="s">
        <v>367</v>
      </c>
      <c r="C33" t="s">
        <v>361</v>
      </c>
      <c r="D33">
        <v>450932</v>
      </c>
      <c r="E33">
        <v>6507033</v>
      </c>
      <c r="F33" t="s">
        <v>118</v>
      </c>
      <c r="G33" t="s">
        <v>134</v>
      </c>
      <c r="H33">
        <v>2461</v>
      </c>
      <c r="I33" s="103" t="s">
        <v>425</v>
      </c>
      <c r="N33">
        <v>2011</v>
      </c>
      <c r="O33" t="s">
        <v>95</v>
      </c>
      <c r="Q33">
        <v>132</v>
      </c>
      <c r="R33">
        <v>24.04</v>
      </c>
      <c r="S33">
        <v>8.82</v>
      </c>
      <c r="T33">
        <v>2.62</v>
      </c>
      <c r="U33">
        <v>5.61</v>
      </c>
      <c r="V33">
        <v>14.49</v>
      </c>
      <c r="Y33" s="22">
        <v>39.130000000000003</v>
      </c>
      <c r="Z33">
        <v>94</v>
      </c>
      <c r="AA33">
        <f>Z33-46</f>
        <v>48</v>
      </c>
      <c r="AB33">
        <v>2</v>
      </c>
    </row>
    <row r="34" spans="1:28" x14ac:dyDescent="0.25">
      <c r="A34" t="s">
        <v>217</v>
      </c>
      <c r="B34" s="104">
        <v>40854</v>
      </c>
      <c r="C34" t="s">
        <v>361</v>
      </c>
      <c r="D34">
        <v>450982</v>
      </c>
      <c r="E34">
        <v>6507074</v>
      </c>
      <c r="F34" t="s">
        <v>426</v>
      </c>
      <c r="G34" t="s">
        <v>427</v>
      </c>
      <c r="H34">
        <v>2461</v>
      </c>
      <c r="I34" s="103" t="s">
        <v>428</v>
      </c>
      <c r="N34">
        <v>2011</v>
      </c>
      <c r="O34" t="s">
        <v>95</v>
      </c>
      <c r="Q34">
        <v>124.5</v>
      </c>
      <c r="R34">
        <v>22.5</v>
      </c>
      <c r="S34">
        <v>6.1</v>
      </c>
      <c r="T34">
        <v>5.5</v>
      </c>
      <c r="U34">
        <v>5.5</v>
      </c>
      <c r="V34">
        <v>18.850000000000001</v>
      </c>
      <c r="Y34" s="22">
        <v>38.9</v>
      </c>
      <c r="Z34" s="22">
        <v>93</v>
      </c>
      <c r="AA34">
        <f>Z34-47</f>
        <v>46</v>
      </c>
      <c r="AB34">
        <v>2</v>
      </c>
    </row>
    <row r="35" spans="1:28" x14ac:dyDescent="0.25">
      <c r="A35" t="s">
        <v>240</v>
      </c>
      <c r="B35" t="s">
        <v>429</v>
      </c>
      <c r="C35" t="s">
        <v>357</v>
      </c>
      <c r="F35" t="s">
        <v>118</v>
      </c>
      <c r="G35" t="s">
        <v>242</v>
      </c>
      <c r="H35">
        <v>2461</v>
      </c>
      <c r="I35" s="103" t="s">
        <v>430</v>
      </c>
      <c r="N35">
        <v>2011</v>
      </c>
      <c r="O35" t="s">
        <v>95</v>
      </c>
      <c r="Q35">
        <v>125</v>
      </c>
      <c r="R35">
        <v>22.91</v>
      </c>
      <c r="S35">
        <v>7.79</v>
      </c>
      <c r="T35">
        <v>5.07</v>
      </c>
      <c r="U35">
        <v>4.84</v>
      </c>
      <c r="V35">
        <v>11.78</v>
      </c>
      <c r="Y35" s="22">
        <v>38.24</v>
      </c>
      <c r="Z35" s="22">
        <v>97</v>
      </c>
      <c r="AA35">
        <f>Z35-47</f>
        <v>50</v>
      </c>
      <c r="AB35">
        <v>2</v>
      </c>
    </row>
    <row r="36" spans="1:28" x14ac:dyDescent="0.25">
      <c r="A36" t="s">
        <v>482</v>
      </c>
      <c r="B36" t="s">
        <v>431</v>
      </c>
      <c r="C36" t="s">
        <v>357</v>
      </c>
      <c r="F36" t="s">
        <v>118</v>
      </c>
      <c r="G36" t="s">
        <v>534</v>
      </c>
      <c r="H36">
        <v>2461</v>
      </c>
      <c r="I36" s="103" t="s">
        <v>432</v>
      </c>
      <c r="N36">
        <v>2011</v>
      </c>
      <c r="O36" t="s">
        <v>95</v>
      </c>
      <c r="Q36">
        <v>120</v>
      </c>
      <c r="R36">
        <v>22.59</v>
      </c>
      <c r="S36">
        <v>8.91</v>
      </c>
      <c r="T36">
        <v>4.43</v>
      </c>
      <c r="U36">
        <v>6.46</v>
      </c>
      <c r="V36">
        <v>16.96</v>
      </c>
      <c r="Y36" s="22">
        <v>37.43</v>
      </c>
      <c r="Z36" s="22">
        <v>98</v>
      </c>
      <c r="AA36">
        <f>98-47</f>
        <v>51</v>
      </c>
      <c r="AB36">
        <v>4</v>
      </c>
    </row>
    <row r="37" spans="1:28" x14ac:dyDescent="0.25">
      <c r="A37" t="s">
        <v>240</v>
      </c>
      <c r="B37" t="s">
        <v>433</v>
      </c>
      <c r="C37" t="s">
        <v>357</v>
      </c>
      <c r="F37" t="s">
        <v>118</v>
      </c>
      <c r="G37" t="s">
        <v>434</v>
      </c>
      <c r="H37">
        <v>961</v>
      </c>
      <c r="I37" s="103" t="s">
        <v>435</v>
      </c>
      <c r="J37" t="s">
        <v>101</v>
      </c>
      <c r="K37" t="s">
        <v>95</v>
      </c>
      <c r="N37">
        <v>2011</v>
      </c>
      <c r="O37" t="s">
        <v>90</v>
      </c>
      <c r="Q37">
        <v>122</v>
      </c>
      <c r="R37">
        <v>24.71</v>
      </c>
      <c r="S37">
        <v>7.67</v>
      </c>
      <c r="T37">
        <v>6.98</v>
      </c>
      <c r="U37">
        <v>5.23</v>
      </c>
      <c r="V37">
        <v>6.5</v>
      </c>
      <c r="Y37" s="22">
        <v>38.840000000000003</v>
      </c>
      <c r="Z37" s="22">
        <v>94</v>
      </c>
      <c r="AA37">
        <f>Z37-47</f>
        <v>47</v>
      </c>
      <c r="AB37">
        <v>3</v>
      </c>
    </row>
  </sheetData>
  <mergeCells count="5">
    <mergeCell ref="D1:E1"/>
    <mergeCell ref="F1:G1"/>
    <mergeCell ref="J1:K1"/>
    <mergeCell ref="S1:T1"/>
    <mergeCell ref="W1:X1"/>
  </mergeCells>
  <phoneticPr fontId="2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4"/>
  <sheetViews>
    <sheetView workbookViewId="0">
      <selection activeCell="F13" sqref="F13"/>
    </sheetView>
  </sheetViews>
  <sheetFormatPr defaultColWidth="8.85546875" defaultRowHeight="15" x14ac:dyDescent="0.25"/>
  <cols>
    <col min="2" max="2" width="14" bestFit="1" customWidth="1"/>
    <col min="5" max="5" width="10.7109375" customWidth="1"/>
    <col min="7" max="7" width="12.28515625" bestFit="1" customWidth="1"/>
    <col min="8" max="8" width="10" bestFit="1" customWidth="1"/>
    <col min="9" max="9" width="8.28515625" bestFit="1" customWidth="1"/>
    <col min="10" max="10" width="10.7109375" bestFit="1" customWidth="1"/>
    <col min="12" max="12" width="10.7109375" bestFit="1" customWidth="1"/>
    <col min="14" max="14" width="15.85546875" bestFit="1" customWidth="1"/>
    <col min="15" max="15" width="11.140625" bestFit="1" customWidth="1"/>
    <col min="16" max="16" width="31.42578125" bestFit="1" customWidth="1"/>
    <col min="19" max="19" width="7.42578125" bestFit="1" customWidth="1"/>
    <col min="20" max="20" width="11.42578125" bestFit="1" customWidth="1"/>
    <col min="22" max="22" width="14.140625" customWidth="1"/>
    <col min="23" max="23" width="11.140625" bestFit="1" customWidth="1"/>
    <col min="27" max="27" width="7.42578125" bestFit="1" customWidth="1"/>
    <col min="28" max="28" width="11.42578125" bestFit="1" customWidth="1"/>
    <col min="30" max="30" width="15.85546875" bestFit="1" customWidth="1"/>
    <col min="31" max="31" width="11.140625" bestFit="1" customWidth="1"/>
    <col min="36" max="36" width="11.42578125" bestFit="1" customWidth="1"/>
    <col min="38" max="38" width="15.85546875" bestFit="1" customWidth="1"/>
    <col min="39" max="39" width="11.140625" bestFit="1" customWidth="1"/>
  </cols>
  <sheetData>
    <row r="1" spans="1:51" ht="15.75" x14ac:dyDescent="0.25">
      <c r="A1" s="20" t="s">
        <v>46</v>
      </c>
      <c r="B1" s="20" t="s">
        <v>22</v>
      </c>
      <c r="C1" s="119" t="s">
        <v>15</v>
      </c>
      <c r="D1" s="119"/>
      <c r="E1" s="122" t="s">
        <v>265</v>
      </c>
      <c r="F1" s="122"/>
      <c r="G1" s="2"/>
      <c r="H1" s="21"/>
      <c r="I1" s="2" t="s">
        <v>49</v>
      </c>
      <c r="J1" s="96"/>
      <c r="K1" s="130" t="s">
        <v>266</v>
      </c>
      <c r="L1" s="130"/>
      <c r="M1" s="130"/>
      <c r="N1" s="130"/>
      <c r="O1" s="130"/>
      <c r="P1" s="131" t="s">
        <v>267</v>
      </c>
      <c r="Q1" s="131"/>
      <c r="R1" s="131"/>
      <c r="S1" s="131"/>
      <c r="T1" s="131"/>
      <c r="U1" s="131"/>
      <c r="V1" s="131"/>
      <c r="W1" s="131"/>
      <c r="X1" s="130" t="s">
        <v>268</v>
      </c>
      <c r="Y1" s="130"/>
      <c r="Z1" s="130"/>
      <c r="AA1" s="130"/>
      <c r="AB1" s="130"/>
      <c r="AC1" s="130"/>
      <c r="AD1" s="130"/>
      <c r="AE1" s="130"/>
      <c r="AF1" s="131" t="s">
        <v>269</v>
      </c>
      <c r="AG1" s="131"/>
      <c r="AH1" s="131"/>
      <c r="AI1" s="131"/>
      <c r="AJ1" s="131"/>
      <c r="AK1" s="131"/>
      <c r="AL1" s="131"/>
      <c r="AM1" s="131"/>
      <c r="AN1" s="130" t="s">
        <v>436</v>
      </c>
      <c r="AO1" s="130"/>
      <c r="AP1" s="130"/>
      <c r="AQ1" s="130"/>
      <c r="AR1" s="130"/>
      <c r="AS1" s="130"/>
      <c r="AT1" s="130"/>
      <c r="AU1" s="130"/>
    </row>
    <row r="2" spans="1:51" ht="15.75" x14ac:dyDescent="0.25">
      <c r="A2" s="22"/>
      <c r="B2" s="20"/>
      <c r="C2" s="96" t="s">
        <v>6</v>
      </c>
      <c r="D2" s="96" t="s">
        <v>7</v>
      </c>
      <c r="E2" s="97" t="s">
        <v>437</v>
      </c>
      <c r="F2" s="97" t="s">
        <v>10</v>
      </c>
      <c r="G2" s="2" t="s">
        <v>11</v>
      </c>
      <c r="H2" s="21" t="s">
        <v>12</v>
      </c>
      <c r="I2" s="2" t="s">
        <v>259</v>
      </c>
      <c r="J2" s="96" t="s">
        <v>186</v>
      </c>
      <c r="K2" s="96" t="s">
        <v>51</v>
      </c>
      <c r="L2" s="96" t="s">
        <v>270</v>
      </c>
      <c r="M2" s="96" t="s">
        <v>271</v>
      </c>
      <c r="N2" s="96" t="s">
        <v>70</v>
      </c>
      <c r="O2" s="96" t="s">
        <v>14</v>
      </c>
      <c r="P2" s="97" t="s">
        <v>186</v>
      </c>
      <c r="Q2" s="97" t="s">
        <v>6</v>
      </c>
      <c r="R2" s="97" t="s">
        <v>7</v>
      </c>
      <c r="S2" s="97" t="s">
        <v>51</v>
      </c>
      <c r="T2" s="97" t="s">
        <v>71</v>
      </c>
      <c r="U2" s="97" t="s">
        <v>271</v>
      </c>
      <c r="V2" s="97" t="s">
        <v>70</v>
      </c>
      <c r="W2" s="97" t="s">
        <v>14</v>
      </c>
      <c r="X2" s="96" t="s">
        <v>186</v>
      </c>
      <c r="Y2" s="96" t="s">
        <v>6</v>
      </c>
      <c r="Z2" s="96" t="s">
        <v>7</v>
      </c>
      <c r="AA2" s="96" t="s">
        <v>51</v>
      </c>
      <c r="AB2" s="96" t="s">
        <v>71</v>
      </c>
      <c r="AC2" s="96" t="s">
        <v>271</v>
      </c>
      <c r="AD2" s="96" t="s">
        <v>70</v>
      </c>
      <c r="AE2" s="96" t="s">
        <v>14</v>
      </c>
      <c r="AF2" s="97" t="s">
        <v>186</v>
      </c>
      <c r="AG2" s="97" t="s">
        <v>6</v>
      </c>
      <c r="AH2" s="97" t="s">
        <v>7</v>
      </c>
      <c r="AI2" s="97" t="s">
        <v>51</v>
      </c>
      <c r="AJ2" s="97" t="s">
        <v>71</v>
      </c>
      <c r="AK2" s="97" t="s">
        <v>271</v>
      </c>
      <c r="AL2" s="97" t="s">
        <v>70</v>
      </c>
      <c r="AM2" s="97" t="s">
        <v>14</v>
      </c>
      <c r="AN2" s="96" t="s">
        <v>186</v>
      </c>
      <c r="AO2" s="96" t="s">
        <v>6</v>
      </c>
      <c r="AP2" s="96" t="s">
        <v>7</v>
      </c>
      <c r="AQ2" s="96" t="s">
        <v>51</v>
      </c>
      <c r="AR2" s="96" t="s">
        <v>71</v>
      </c>
      <c r="AS2" s="96" t="s">
        <v>271</v>
      </c>
      <c r="AT2" s="96" t="s">
        <v>70</v>
      </c>
      <c r="AU2" s="96" t="s">
        <v>14</v>
      </c>
    </row>
    <row r="3" spans="1:51" x14ac:dyDescent="0.25">
      <c r="A3" t="s">
        <v>361</v>
      </c>
      <c r="B3" t="s">
        <v>280</v>
      </c>
      <c r="C3">
        <v>454347</v>
      </c>
      <c r="D3">
        <v>6510499</v>
      </c>
      <c r="E3" t="s">
        <v>512</v>
      </c>
      <c r="F3" t="s">
        <v>118</v>
      </c>
      <c r="G3">
        <v>2461</v>
      </c>
      <c r="H3">
        <v>1451</v>
      </c>
      <c r="I3">
        <v>2011</v>
      </c>
      <c r="J3" s="104">
        <v>40701</v>
      </c>
      <c r="K3">
        <v>17.91</v>
      </c>
      <c r="L3">
        <v>5.15</v>
      </c>
      <c r="M3">
        <f>53-46</f>
        <v>7</v>
      </c>
      <c r="P3" s="104">
        <v>40731</v>
      </c>
      <c r="S3">
        <v>19.829999999999998</v>
      </c>
      <c r="T3">
        <v>8.09</v>
      </c>
      <c r="U3">
        <f>56-47</f>
        <v>9</v>
      </c>
    </row>
    <row r="4" spans="1:51" x14ac:dyDescent="0.25">
      <c r="A4" t="s">
        <v>361</v>
      </c>
      <c r="B4" t="s">
        <v>280</v>
      </c>
      <c r="C4">
        <v>454347</v>
      </c>
      <c r="D4">
        <v>6510499</v>
      </c>
      <c r="E4" t="s">
        <v>512</v>
      </c>
      <c r="F4" t="s">
        <v>118</v>
      </c>
      <c r="G4">
        <v>2461</v>
      </c>
      <c r="H4">
        <v>1452</v>
      </c>
      <c r="I4">
        <v>2011</v>
      </c>
      <c r="J4" s="104">
        <v>40701</v>
      </c>
      <c r="K4">
        <v>18.809999999999999</v>
      </c>
      <c r="L4">
        <v>5.71</v>
      </c>
      <c r="M4">
        <f>52-46</f>
        <v>6</v>
      </c>
    </row>
    <row r="5" spans="1:51" x14ac:dyDescent="0.25">
      <c r="A5" t="s">
        <v>361</v>
      </c>
      <c r="B5" t="s">
        <v>280</v>
      </c>
      <c r="C5">
        <v>454347</v>
      </c>
      <c r="D5">
        <v>6510499</v>
      </c>
      <c r="E5" t="s">
        <v>512</v>
      </c>
      <c r="F5" t="s">
        <v>118</v>
      </c>
      <c r="G5">
        <v>2461</v>
      </c>
      <c r="H5">
        <v>1454</v>
      </c>
      <c r="I5">
        <v>2011</v>
      </c>
      <c r="J5" s="104">
        <v>40731</v>
      </c>
      <c r="K5">
        <v>17.12</v>
      </c>
      <c r="L5">
        <v>6.31</v>
      </c>
      <c r="M5">
        <f>52-47</f>
        <v>5</v>
      </c>
      <c r="P5" s="104">
        <v>40731</v>
      </c>
      <c r="S5">
        <v>18</v>
      </c>
      <c r="T5">
        <v>6.8</v>
      </c>
      <c r="U5">
        <f>54-47</f>
        <v>7</v>
      </c>
      <c r="AF5" t="s">
        <v>438</v>
      </c>
      <c r="AG5">
        <v>454400</v>
      </c>
      <c r="AH5">
        <v>6510363</v>
      </c>
      <c r="AI5">
        <v>22.2</v>
      </c>
      <c r="AJ5">
        <v>9</v>
      </c>
      <c r="AK5">
        <f>59-44</f>
        <v>15</v>
      </c>
    </row>
    <row r="6" spans="1:51" x14ac:dyDescent="0.25">
      <c r="A6" t="s">
        <v>361</v>
      </c>
      <c r="B6" t="s">
        <v>280</v>
      </c>
      <c r="C6">
        <v>454347</v>
      </c>
      <c r="D6">
        <v>6510499</v>
      </c>
      <c r="E6" t="s">
        <v>512</v>
      </c>
      <c r="F6" t="s">
        <v>118</v>
      </c>
      <c r="G6">
        <v>2461</v>
      </c>
      <c r="H6">
        <v>1455</v>
      </c>
      <c r="I6">
        <v>2011</v>
      </c>
      <c r="J6" s="104">
        <v>40731</v>
      </c>
      <c r="K6">
        <v>19.170000000000002</v>
      </c>
      <c r="L6">
        <v>5.76</v>
      </c>
      <c r="M6">
        <f>53-47</f>
        <v>6</v>
      </c>
      <c r="P6" s="104">
        <v>40731</v>
      </c>
      <c r="S6">
        <v>20.49</v>
      </c>
      <c r="T6">
        <v>7.53</v>
      </c>
      <c r="U6">
        <f>54-47</f>
        <v>7</v>
      </c>
    </row>
    <row r="7" spans="1:51" x14ac:dyDescent="0.25">
      <c r="A7" t="s">
        <v>361</v>
      </c>
      <c r="B7" t="s">
        <v>212</v>
      </c>
      <c r="C7">
        <v>449788</v>
      </c>
      <c r="D7">
        <v>6513524</v>
      </c>
      <c r="E7" t="s">
        <v>55</v>
      </c>
      <c r="F7" t="s">
        <v>118</v>
      </c>
      <c r="G7">
        <v>2461</v>
      </c>
      <c r="H7">
        <v>1456</v>
      </c>
      <c r="I7">
        <v>2011</v>
      </c>
      <c r="J7" s="104">
        <v>40731</v>
      </c>
      <c r="K7">
        <v>17.899999999999999</v>
      </c>
      <c r="L7">
        <v>6.16</v>
      </c>
      <c r="M7">
        <f>54-47</f>
        <v>7</v>
      </c>
    </row>
    <row r="8" spans="1:51" x14ac:dyDescent="0.25">
      <c r="A8" t="s">
        <v>361</v>
      </c>
      <c r="B8" t="s">
        <v>212</v>
      </c>
      <c r="C8">
        <v>449788</v>
      </c>
      <c r="D8">
        <v>6513524</v>
      </c>
      <c r="E8" t="s">
        <v>55</v>
      </c>
      <c r="F8" t="s">
        <v>118</v>
      </c>
      <c r="G8">
        <v>2461</v>
      </c>
      <c r="H8">
        <v>1457</v>
      </c>
      <c r="I8">
        <v>2011</v>
      </c>
      <c r="J8" s="104">
        <v>40731</v>
      </c>
      <c r="K8">
        <v>18.760000000000002</v>
      </c>
      <c r="L8">
        <v>5.3</v>
      </c>
      <c r="M8">
        <f>52-47</f>
        <v>5</v>
      </c>
    </row>
    <row r="9" spans="1:51" x14ac:dyDescent="0.25">
      <c r="A9" t="s">
        <v>357</v>
      </c>
      <c r="B9" t="s">
        <v>212</v>
      </c>
      <c r="C9">
        <v>449788</v>
      </c>
      <c r="D9">
        <v>6513524</v>
      </c>
      <c r="E9" t="s">
        <v>55</v>
      </c>
      <c r="F9" t="s">
        <v>118</v>
      </c>
      <c r="G9">
        <v>2461</v>
      </c>
      <c r="H9">
        <v>1458</v>
      </c>
      <c r="I9">
        <v>2011</v>
      </c>
      <c r="J9" s="104">
        <v>40731</v>
      </c>
      <c r="K9">
        <v>19.02</v>
      </c>
      <c r="L9">
        <v>6.39</v>
      </c>
      <c r="M9">
        <f>53-47</f>
        <v>6</v>
      </c>
    </row>
    <row r="10" spans="1:51" x14ac:dyDescent="0.25">
      <c r="A10" t="s">
        <v>361</v>
      </c>
      <c r="B10" t="s">
        <v>212</v>
      </c>
      <c r="C10">
        <v>449788</v>
      </c>
      <c r="D10">
        <v>6513524</v>
      </c>
      <c r="E10" t="s">
        <v>55</v>
      </c>
      <c r="F10" t="s">
        <v>118</v>
      </c>
      <c r="G10">
        <v>2461</v>
      </c>
      <c r="H10">
        <v>1459</v>
      </c>
      <c r="I10">
        <v>2011</v>
      </c>
      <c r="J10" s="104">
        <v>40731</v>
      </c>
      <c r="K10">
        <v>17.920000000000002</v>
      </c>
      <c r="L10">
        <v>6.53</v>
      </c>
      <c r="M10">
        <f>51-46</f>
        <v>5</v>
      </c>
    </row>
    <row r="11" spans="1:51" x14ac:dyDescent="0.25">
      <c r="A11" t="s">
        <v>361</v>
      </c>
      <c r="B11" t="s">
        <v>208</v>
      </c>
      <c r="C11">
        <v>451290</v>
      </c>
      <c r="D11">
        <v>6514576</v>
      </c>
      <c r="E11" t="s">
        <v>439</v>
      </c>
      <c r="F11" t="s">
        <v>118</v>
      </c>
      <c r="G11">
        <v>2461</v>
      </c>
      <c r="H11">
        <v>1460</v>
      </c>
      <c r="I11">
        <v>2011</v>
      </c>
      <c r="J11" s="104">
        <v>40762</v>
      </c>
      <c r="K11">
        <v>17.07</v>
      </c>
      <c r="L11">
        <v>5.16</v>
      </c>
      <c r="M11">
        <f>52-46</f>
        <v>6</v>
      </c>
      <c r="P11" s="104">
        <v>40793</v>
      </c>
      <c r="Q11">
        <v>451193</v>
      </c>
      <c r="R11">
        <v>6514356</v>
      </c>
      <c r="S11">
        <v>18.53</v>
      </c>
      <c r="T11">
        <v>6.34</v>
      </c>
      <c r="U11">
        <f>53-46</f>
        <v>7</v>
      </c>
      <c r="X11" s="104">
        <v>40884</v>
      </c>
      <c r="Y11">
        <v>451250</v>
      </c>
      <c r="Z11">
        <v>6514393</v>
      </c>
      <c r="AA11">
        <v>19.45</v>
      </c>
      <c r="AB11">
        <v>9.0399999999999991</v>
      </c>
      <c r="AC11">
        <f>57-48</f>
        <v>9</v>
      </c>
      <c r="AF11" t="s">
        <v>440</v>
      </c>
      <c r="AG11">
        <v>451255</v>
      </c>
      <c r="AH11">
        <v>6514462</v>
      </c>
      <c r="AI11">
        <v>26.23</v>
      </c>
      <c r="AJ11">
        <v>15.39</v>
      </c>
      <c r="AK11">
        <f>68-48</f>
        <v>20</v>
      </c>
      <c r="AM11" t="s">
        <v>441</v>
      </c>
      <c r="AN11" t="s">
        <v>442</v>
      </c>
      <c r="AQ11">
        <v>22.1</v>
      </c>
      <c r="AR11">
        <v>10.92</v>
      </c>
      <c r="AS11">
        <f>81-47</f>
        <v>34</v>
      </c>
      <c r="AV11" s="108" t="s">
        <v>443</v>
      </c>
      <c r="AW11" s="108" t="s">
        <v>444</v>
      </c>
      <c r="AX11" s="108"/>
      <c r="AY11" s="22"/>
    </row>
    <row r="12" spans="1:51" x14ac:dyDescent="0.25">
      <c r="A12" t="s">
        <v>361</v>
      </c>
      <c r="B12" t="s">
        <v>208</v>
      </c>
      <c r="C12">
        <v>451290</v>
      </c>
      <c r="D12">
        <v>6514576</v>
      </c>
      <c r="E12" t="s">
        <v>439</v>
      </c>
      <c r="F12" t="s">
        <v>118</v>
      </c>
      <c r="G12">
        <v>2461</v>
      </c>
      <c r="H12">
        <v>1461</v>
      </c>
      <c r="I12">
        <v>2011</v>
      </c>
      <c r="J12" s="104">
        <v>40762</v>
      </c>
      <c r="K12">
        <v>17.559999999999999</v>
      </c>
      <c r="L12">
        <v>5.79</v>
      </c>
      <c r="M12">
        <f>52-46</f>
        <v>6</v>
      </c>
      <c r="P12" s="104">
        <v>40793</v>
      </c>
      <c r="Q12">
        <v>451193</v>
      </c>
      <c r="R12">
        <v>6514356</v>
      </c>
      <c r="S12">
        <v>18.579999999999998</v>
      </c>
      <c r="T12">
        <v>6.01</v>
      </c>
      <c r="U12">
        <f>53-46</f>
        <v>7</v>
      </c>
      <c r="X12" s="104">
        <v>40884</v>
      </c>
      <c r="Y12">
        <v>451250</v>
      </c>
      <c r="Z12">
        <v>6514393</v>
      </c>
      <c r="AA12">
        <v>20.48</v>
      </c>
      <c r="AB12">
        <v>8.85</v>
      </c>
      <c r="AC12">
        <f>57-48</f>
        <v>9</v>
      </c>
      <c r="AF12" t="s">
        <v>440</v>
      </c>
      <c r="AG12">
        <v>451255</v>
      </c>
      <c r="AH12">
        <v>6514462</v>
      </c>
      <c r="AI12">
        <v>22.91</v>
      </c>
      <c r="AJ12">
        <v>10.08</v>
      </c>
      <c r="AK12">
        <f>68-48</f>
        <v>20</v>
      </c>
      <c r="AM12" t="s">
        <v>445</v>
      </c>
      <c r="AV12" s="108"/>
      <c r="AW12" s="108">
        <v>451178</v>
      </c>
      <c r="AX12" s="108">
        <v>6514562</v>
      </c>
      <c r="AY12" s="22"/>
    </row>
    <row r="13" spans="1:51" x14ac:dyDescent="0.25">
      <c r="A13" t="s">
        <v>361</v>
      </c>
      <c r="B13" t="s">
        <v>208</v>
      </c>
      <c r="C13">
        <v>451290</v>
      </c>
      <c r="D13">
        <v>6514576</v>
      </c>
      <c r="E13" t="s">
        <v>439</v>
      </c>
      <c r="F13" t="s">
        <v>118</v>
      </c>
      <c r="G13">
        <v>2461</v>
      </c>
      <c r="H13">
        <v>1467</v>
      </c>
      <c r="I13">
        <v>2011</v>
      </c>
      <c r="J13" s="104">
        <v>40762</v>
      </c>
      <c r="K13">
        <v>17.690000000000001</v>
      </c>
      <c r="L13">
        <v>5.83</v>
      </c>
      <c r="M13">
        <f>52-46</f>
        <v>6</v>
      </c>
      <c r="X13" s="104">
        <v>40884</v>
      </c>
      <c r="Y13">
        <v>451250</v>
      </c>
      <c r="Z13">
        <v>6514393</v>
      </c>
      <c r="AA13">
        <v>19.579999999999998</v>
      </c>
      <c r="AB13">
        <v>8.5399999999999991</v>
      </c>
      <c r="AC13">
        <f>56-48</f>
        <v>8</v>
      </c>
      <c r="AV13" s="22"/>
      <c r="AW13" s="22"/>
      <c r="AX13" s="22"/>
      <c r="AY13" s="22"/>
    </row>
    <row r="14" spans="1:51" x14ac:dyDescent="0.25">
      <c r="A14" t="s">
        <v>361</v>
      </c>
      <c r="B14" t="s">
        <v>208</v>
      </c>
      <c r="C14">
        <v>451290</v>
      </c>
      <c r="D14">
        <v>6514576</v>
      </c>
      <c r="E14" t="s">
        <v>439</v>
      </c>
      <c r="F14" t="s">
        <v>118</v>
      </c>
      <c r="G14">
        <v>2461</v>
      </c>
      <c r="H14">
        <v>1462</v>
      </c>
      <c r="I14">
        <v>2011</v>
      </c>
      <c r="J14" s="104">
        <v>40762</v>
      </c>
      <c r="K14">
        <v>17.95</v>
      </c>
      <c r="L14">
        <v>5.99</v>
      </c>
      <c r="M14">
        <f>52-46</f>
        <v>6</v>
      </c>
      <c r="P14" s="104">
        <v>40793</v>
      </c>
      <c r="Q14">
        <v>451193</v>
      </c>
      <c r="R14">
        <v>6514356</v>
      </c>
      <c r="S14">
        <v>19.36</v>
      </c>
      <c r="T14">
        <v>6.14</v>
      </c>
      <c r="U14">
        <f>52-46</f>
        <v>6</v>
      </c>
      <c r="X14" s="104">
        <v>40884</v>
      </c>
      <c r="Y14">
        <v>451250</v>
      </c>
      <c r="Z14">
        <v>6514393</v>
      </c>
      <c r="AA14">
        <v>19.43</v>
      </c>
      <c r="AB14">
        <v>8.67</v>
      </c>
      <c r="AC14">
        <f>56-48</f>
        <v>8</v>
      </c>
      <c r="AN14" t="s">
        <v>442</v>
      </c>
      <c r="AQ14">
        <v>21.45</v>
      </c>
      <c r="AR14">
        <v>11.4</v>
      </c>
      <c r="AS14">
        <f>80-47</f>
        <v>33</v>
      </c>
      <c r="AV14" s="22"/>
      <c r="AW14" s="22"/>
      <c r="AX14" s="22"/>
      <c r="AY14" s="22"/>
    </row>
    <row r="15" spans="1:51" x14ac:dyDescent="0.25">
      <c r="A15" t="s">
        <v>357</v>
      </c>
      <c r="B15" t="s">
        <v>250</v>
      </c>
      <c r="E15" t="s">
        <v>446</v>
      </c>
      <c r="F15" t="s">
        <v>118</v>
      </c>
      <c r="G15">
        <v>2461</v>
      </c>
      <c r="H15">
        <v>1463</v>
      </c>
      <c r="I15">
        <v>2011</v>
      </c>
      <c r="J15" s="104">
        <v>40762</v>
      </c>
      <c r="K15">
        <v>18.73</v>
      </c>
      <c r="L15">
        <v>6.35</v>
      </c>
      <c r="M15">
        <f>55-46</f>
        <v>9</v>
      </c>
    </row>
    <row r="16" spans="1:51" x14ac:dyDescent="0.25">
      <c r="A16" t="s">
        <v>357</v>
      </c>
      <c r="B16" t="s">
        <v>250</v>
      </c>
      <c r="E16" t="s">
        <v>446</v>
      </c>
      <c r="F16" t="s">
        <v>118</v>
      </c>
      <c r="G16">
        <v>2461</v>
      </c>
      <c r="H16">
        <v>1464</v>
      </c>
      <c r="I16">
        <v>2011</v>
      </c>
      <c r="J16" s="104">
        <v>40762</v>
      </c>
      <c r="K16">
        <v>19.25</v>
      </c>
      <c r="L16">
        <v>6.25</v>
      </c>
      <c r="M16">
        <f>56-46</f>
        <v>10</v>
      </c>
    </row>
    <row r="17" spans="1:42" x14ac:dyDescent="0.25">
      <c r="A17" t="s">
        <v>361</v>
      </c>
      <c r="B17" t="s">
        <v>283</v>
      </c>
      <c r="C17">
        <v>444581</v>
      </c>
      <c r="D17">
        <v>6514172</v>
      </c>
      <c r="E17" t="s">
        <v>447</v>
      </c>
      <c r="F17" t="s">
        <v>118</v>
      </c>
      <c r="G17">
        <v>2461</v>
      </c>
      <c r="H17">
        <v>1465</v>
      </c>
      <c r="I17">
        <v>2011</v>
      </c>
      <c r="J17" s="104">
        <v>40762</v>
      </c>
      <c r="K17">
        <v>17.59</v>
      </c>
      <c r="L17">
        <v>6.33</v>
      </c>
      <c r="M17">
        <f>52-46</f>
        <v>6</v>
      </c>
      <c r="X17" s="104">
        <v>40854</v>
      </c>
      <c r="Y17">
        <v>444678</v>
      </c>
      <c r="Z17">
        <v>6514189</v>
      </c>
      <c r="AA17">
        <v>19.100000000000001</v>
      </c>
      <c r="AB17">
        <v>7.9</v>
      </c>
      <c r="AC17">
        <f>54-48</f>
        <v>6</v>
      </c>
      <c r="AF17" s="108" t="s">
        <v>448</v>
      </c>
      <c r="AG17" s="108" t="s">
        <v>449</v>
      </c>
      <c r="AH17" s="108"/>
      <c r="AN17" s="108" t="s">
        <v>433</v>
      </c>
      <c r="AO17" s="108" t="s">
        <v>450</v>
      </c>
      <c r="AP17" s="108"/>
    </row>
    <row r="18" spans="1:42" s="105" customFormat="1" x14ac:dyDescent="0.25">
      <c r="A18" s="105" t="s">
        <v>361</v>
      </c>
      <c r="B18" s="105" t="s">
        <v>283</v>
      </c>
      <c r="C18">
        <v>444581</v>
      </c>
      <c r="D18">
        <v>6514172</v>
      </c>
      <c r="E18" s="105" t="s">
        <v>447</v>
      </c>
      <c r="F18" t="s">
        <v>118</v>
      </c>
      <c r="G18" s="105">
        <v>2461</v>
      </c>
      <c r="H18" s="105">
        <v>1466</v>
      </c>
      <c r="I18" s="105">
        <v>2011</v>
      </c>
      <c r="J18" s="109">
        <v>40762</v>
      </c>
      <c r="K18" s="105">
        <v>18.13</v>
      </c>
      <c r="L18" s="105">
        <v>5.83</v>
      </c>
      <c r="M18" s="105">
        <f>53-46</f>
        <v>7</v>
      </c>
      <c r="P18" s="109">
        <v>40823</v>
      </c>
      <c r="Q18" s="105">
        <v>444643</v>
      </c>
      <c r="R18" s="105">
        <v>6514171</v>
      </c>
      <c r="S18" s="105">
        <v>19.89</v>
      </c>
      <c r="T18" s="105">
        <v>7.54</v>
      </c>
      <c r="U18" s="105">
        <f>50-46</f>
        <v>4</v>
      </c>
      <c r="X18" s="104">
        <v>40854</v>
      </c>
      <c r="Y18">
        <v>444678</v>
      </c>
      <c r="Z18">
        <v>6514189</v>
      </c>
      <c r="AA18" s="105">
        <v>19.25</v>
      </c>
      <c r="AB18" s="105">
        <v>8.1</v>
      </c>
      <c r="AC18" s="105">
        <f>55-48</f>
        <v>7</v>
      </c>
      <c r="AF18" s="108"/>
      <c r="AG18" s="108">
        <v>444765</v>
      </c>
      <c r="AH18" s="108">
        <v>6514274</v>
      </c>
      <c r="AN18" s="108"/>
      <c r="AO18" s="108">
        <v>444013</v>
      </c>
      <c r="AP18" s="108">
        <v>6514604</v>
      </c>
    </row>
    <row r="19" spans="1:42" x14ac:dyDescent="0.25">
      <c r="B19" t="s">
        <v>283</v>
      </c>
      <c r="C19">
        <v>444581</v>
      </c>
      <c r="D19">
        <v>6514172</v>
      </c>
      <c r="E19" t="s">
        <v>447</v>
      </c>
      <c r="F19" t="s">
        <v>118</v>
      </c>
      <c r="G19">
        <v>2461</v>
      </c>
      <c r="H19">
        <v>1470</v>
      </c>
      <c r="I19">
        <v>2011</v>
      </c>
      <c r="J19" s="104">
        <v>40762</v>
      </c>
      <c r="K19">
        <v>20.14</v>
      </c>
      <c r="L19">
        <v>7.35</v>
      </c>
      <c r="M19">
        <f>56-46</f>
        <v>10</v>
      </c>
      <c r="AF19" s="108"/>
      <c r="AG19" s="108"/>
      <c r="AH19" s="108"/>
      <c r="AN19" s="108"/>
      <c r="AO19" s="108"/>
      <c r="AP19" s="108"/>
    </row>
    <row r="20" spans="1:42" x14ac:dyDescent="0.25">
      <c r="B20" t="s">
        <v>195</v>
      </c>
      <c r="C20">
        <v>450659</v>
      </c>
      <c r="D20">
        <v>6513983</v>
      </c>
      <c r="E20" t="s">
        <v>451</v>
      </c>
      <c r="F20" t="s">
        <v>118</v>
      </c>
      <c r="G20">
        <v>2461</v>
      </c>
      <c r="H20">
        <v>1469</v>
      </c>
      <c r="I20">
        <v>2011</v>
      </c>
      <c r="J20" s="104">
        <v>40823</v>
      </c>
      <c r="L20">
        <v>9.1</v>
      </c>
      <c r="M20">
        <f>53-45</f>
        <v>8</v>
      </c>
      <c r="P20" s="108" t="s">
        <v>452</v>
      </c>
      <c r="Q20" s="108"/>
      <c r="R20" s="108"/>
    </row>
    <row r="21" spans="1:42" x14ac:dyDescent="0.25">
      <c r="B21" t="s">
        <v>195</v>
      </c>
      <c r="C21">
        <v>450659</v>
      </c>
      <c r="D21">
        <v>6513983</v>
      </c>
      <c r="E21" t="s">
        <v>451</v>
      </c>
      <c r="F21" t="s">
        <v>118</v>
      </c>
      <c r="G21">
        <v>2461</v>
      </c>
      <c r="H21">
        <v>1468</v>
      </c>
      <c r="I21">
        <v>2011</v>
      </c>
      <c r="J21" s="104">
        <v>40823</v>
      </c>
      <c r="K21">
        <v>19.73</v>
      </c>
      <c r="L21">
        <v>8.23</v>
      </c>
      <c r="M21">
        <f>54-45</f>
        <v>9</v>
      </c>
      <c r="P21" s="110">
        <v>40702</v>
      </c>
      <c r="Q21" s="108">
        <v>450091</v>
      </c>
      <c r="R21" s="108">
        <v>6514228</v>
      </c>
    </row>
    <row r="22" spans="1:42" x14ac:dyDescent="0.25">
      <c r="B22" t="s">
        <v>293</v>
      </c>
      <c r="C22">
        <v>444260</v>
      </c>
      <c r="D22">
        <v>6514022</v>
      </c>
      <c r="E22" s="108" t="s">
        <v>102</v>
      </c>
      <c r="F22" t="s">
        <v>118</v>
      </c>
      <c r="G22">
        <v>2461</v>
      </c>
      <c r="H22">
        <v>1471</v>
      </c>
      <c r="I22">
        <v>2011</v>
      </c>
      <c r="J22" s="104">
        <v>40854</v>
      </c>
      <c r="K22">
        <v>18.95</v>
      </c>
      <c r="L22">
        <v>7.9</v>
      </c>
      <c r="M22">
        <f>52-46</f>
        <v>6</v>
      </c>
      <c r="P22" s="108" t="s">
        <v>453</v>
      </c>
      <c r="Q22" s="108"/>
      <c r="R22" s="108"/>
    </row>
    <row r="23" spans="1:42" x14ac:dyDescent="0.25">
      <c r="B23" t="s">
        <v>293</v>
      </c>
      <c r="C23">
        <v>444260</v>
      </c>
      <c r="D23">
        <v>6514022</v>
      </c>
      <c r="E23" s="108" t="s">
        <v>102</v>
      </c>
      <c r="F23" t="s">
        <v>118</v>
      </c>
      <c r="G23">
        <v>2461</v>
      </c>
      <c r="H23">
        <v>1472</v>
      </c>
      <c r="I23">
        <v>2011</v>
      </c>
      <c r="J23" s="104">
        <v>40854</v>
      </c>
      <c r="K23">
        <v>18.8</v>
      </c>
      <c r="L23">
        <v>7.2</v>
      </c>
      <c r="M23">
        <f>52-46</f>
        <v>6</v>
      </c>
      <c r="P23" s="110">
        <v>40582</v>
      </c>
      <c r="Q23" s="108">
        <v>444319</v>
      </c>
      <c r="R23" s="108">
        <v>6514380</v>
      </c>
    </row>
    <row r="24" spans="1:42" x14ac:dyDescent="0.25">
      <c r="B24" t="s">
        <v>293</v>
      </c>
      <c r="C24">
        <v>444260</v>
      </c>
      <c r="D24">
        <v>6514022</v>
      </c>
      <c r="E24" s="108" t="s">
        <v>102</v>
      </c>
      <c r="F24" t="s">
        <v>118</v>
      </c>
      <c r="G24">
        <v>2461</v>
      </c>
      <c r="H24">
        <v>1473</v>
      </c>
      <c r="I24">
        <v>2011</v>
      </c>
      <c r="J24" s="104">
        <v>40854</v>
      </c>
      <c r="K24">
        <v>17.75</v>
      </c>
      <c r="L24">
        <v>8.1</v>
      </c>
      <c r="M24">
        <f>52-46</f>
        <v>6</v>
      </c>
    </row>
    <row r="25" spans="1:42" x14ac:dyDescent="0.25">
      <c r="B25" t="s">
        <v>293</v>
      </c>
      <c r="C25">
        <v>444260</v>
      </c>
      <c r="D25">
        <v>6514022</v>
      </c>
      <c r="E25" s="108" t="s">
        <v>102</v>
      </c>
      <c r="F25" t="s">
        <v>118</v>
      </c>
      <c r="G25">
        <v>2461</v>
      </c>
      <c r="H25">
        <v>1474</v>
      </c>
      <c r="I25">
        <v>2011</v>
      </c>
      <c r="J25" s="104">
        <v>40854</v>
      </c>
      <c r="K25">
        <v>18.3</v>
      </c>
      <c r="L25">
        <v>8.1999999999999993</v>
      </c>
      <c r="M25">
        <f>52-46</f>
        <v>6</v>
      </c>
    </row>
    <row r="26" spans="1:42" x14ac:dyDescent="0.25">
      <c r="B26" t="s">
        <v>296</v>
      </c>
      <c r="C26">
        <v>437893</v>
      </c>
      <c r="D26">
        <v>6514007</v>
      </c>
      <c r="E26" t="s">
        <v>103</v>
      </c>
      <c r="F26" t="s">
        <v>118</v>
      </c>
      <c r="G26">
        <v>2461</v>
      </c>
      <c r="H26">
        <v>1477</v>
      </c>
      <c r="I26">
        <v>2011</v>
      </c>
      <c r="J26" s="104">
        <v>40854</v>
      </c>
      <c r="K26">
        <v>17.32</v>
      </c>
      <c r="L26">
        <v>7.43</v>
      </c>
      <c r="M26">
        <f>52-47</f>
        <v>5</v>
      </c>
      <c r="P26" s="104">
        <v>40884</v>
      </c>
      <c r="Q26">
        <v>437882</v>
      </c>
      <c r="R26">
        <v>6513895</v>
      </c>
      <c r="S26">
        <v>18.47</v>
      </c>
      <c r="T26">
        <v>7.67</v>
      </c>
      <c r="U26">
        <f>53-47</f>
        <v>6</v>
      </c>
      <c r="AF26" s="108" t="s">
        <v>454</v>
      </c>
      <c r="AG26" s="108"/>
      <c r="AH26" s="108"/>
    </row>
    <row r="27" spans="1:42" x14ac:dyDescent="0.25">
      <c r="B27" t="s">
        <v>296</v>
      </c>
      <c r="C27">
        <v>437893</v>
      </c>
      <c r="D27">
        <v>6514007</v>
      </c>
      <c r="E27" t="s">
        <v>103</v>
      </c>
      <c r="F27" t="s">
        <v>118</v>
      </c>
      <c r="G27">
        <v>2461</v>
      </c>
      <c r="H27">
        <v>1478</v>
      </c>
      <c r="I27">
        <v>2011</v>
      </c>
      <c r="J27" s="104">
        <v>40854</v>
      </c>
      <c r="K27">
        <v>18.38</v>
      </c>
      <c r="L27">
        <v>6.7</v>
      </c>
      <c r="M27">
        <f>53-47</f>
        <v>6</v>
      </c>
      <c r="X27" t="s">
        <v>455</v>
      </c>
      <c r="AA27">
        <v>24.5</v>
      </c>
      <c r="AB27">
        <v>10.1</v>
      </c>
      <c r="AC27">
        <v>29</v>
      </c>
      <c r="AF27" s="110">
        <v>40641</v>
      </c>
      <c r="AG27" s="108">
        <v>438230</v>
      </c>
      <c r="AH27" s="108">
        <v>6513900</v>
      </c>
    </row>
    <row r="28" spans="1:42" x14ac:dyDescent="0.25">
      <c r="B28" t="s">
        <v>296</v>
      </c>
      <c r="C28">
        <v>437941</v>
      </c>
      <c r="D28">
        <v>6513926</v>
      </c>
      <c r="E28" s="22" t="s">
        <v>103</v>
      </c>
      <c r="F28" t="s">
        <v>118</v>
      </c>
      <c r="G28">
        <v>2461</v>
      </c>
      <c r="H28">
        <v>1518</v>
      </c>
      <c r="I28">
        <v>2011</v>
      </c>
      <c r="J28" t="s">
        <v>456</v>
      </c>
      <c r="K28">
        <v>19.98</v>
      </c>
      <c r="L28">
        <v>9.44</v>
      </c>
      <c r="M28">
        <v>59</v>
      </c>
    </row>
    <row r="29" spans="1:42" x14ac:dyDescent="0.25">
      <c r="B29" t="s">
        <v>291</v>
      </c>
      <c r="C29">
        <v>443719</v>
      </c>
      <c r="D29">
        <v>6514416</v>
      </c>
      <c r="E29" s="108" t="s">
        <v>519</v>
      </c>
      <c r="F29" t="s">
        <v>118</v>
      </c>
      <c r="G29">
        <v>2461</v>
      </c>
      <c r="H29">
        <v>1479</v>
      </c>
      <c r="I29">
        <v>2011</v>
      </c>
      <c r="J29" s="104">
        <v>40854</v>
      </c>
      <c r="K29">
        <v>16.72</v>
      </c>
      <c r="L29">
        <v>6.83</v>
      </c>
      <c r="M29">
        <f>53-46</f>
        <v>7</v>
      </c>
    </row>
    <row r="30" spans="1:42" x14ac:dyDescent="0.25">
      <c r="B30" t="s">
        <v>291</v>
      </c>
      <c r="C30">
        <v>443719</v>
      </c>
      <c r="D30">
        <v>6514416</v>
      </c>
      <c r="E30" s="108" t="s">
        <v>519</v>
      </c>
      <c r="F30" t="s">
        <v>118</v>
      </c>
      <c r="G30">
        <v>2461</v>
      </c>
      <c r="H30">
        <v>1480</v>
      </c>
      <c r="I30">
        <v>2011</v>
      </c>
      <c r="J30" s="104">
        <v>40854</v>
      </c>
      <c r="K30">
        <v>18.239999999999998</v>
      </c>
      <c r="L30">
        <v>6.92</v>
      </c>
      <c r="M30">
        <f>53-46</f>
        <v>7</v>
      </c>
    </row>
    <row r="31" spans="1:42" x14ac:dyDescent="0.25">
      <c r="B31" t="s">
        <v>291</v>
      </c>
      <c r="C31">
        <v>443719</v>
      </c>
      <c r="D31">
        <v>6514416</v>
      </c>
      <c r="E31" s="108" t="s">
        <v>519</v>
      </c>
      <c r="F31" t="s">
        <v>118</v>
      </c>
      <c r="G31">
        <v>2461</v>
      </c>
      <c r="H31">
        <v>1453</v>
      </c>
      <c r="I31">
        <v>2011</v>
      </c>
      <c r="J31" s="104">
        <v>40854</v>
      </c>
      <c r="K31">
        <v>18.5</v>
      </c>
      <c r="L31">
        <v>6.32</v>
      </c>
      <c r="M31">
        <f>54-46</f>
        <v>8</v>
      </c>
    </row>
    <row r="32" spans="1:42" x14ac:dyDescent="0.25">
      <c r="B32" t="s">
        <v>301</v>
      </c>
      <c r="C32">
        <v>450932</v>
      </c>
      <c r="D32">
        <v>6507033</v>
      </c>
      <c r="E32" s="22" t="s">
        <v>457</v>
      </c>
      <c r="F32" t="s">
        <v>118</v>
      </c>
      <c r="G32">
        <v>2461</v>
      </c>
      <c r="H32">
        <v>1481</v>
      </c>
      <c r="I32">
        <v>2011</v>
      </c>
      <c r="J32" s="104">
        <v>40884</v>
      </c>
      <c r="K32">
        <v>17.09</v>
      </c>
      <c r="L32">
        <v>7</v>
      </c>
      <c r="M32">
        <f>51-47</f>
        <v>4</v>
      </c>
    </row>
    <row r="33" spans="2:31" x14ac:dyDescent="0.25">
      <c r="B33" t="s">
        <v>301</v>
      </c>
      <c r="C33">
        <v>450932</v>
      </c>
      <c r="D33">
        <v>6507033</v>
      </c>
      <c r="E33" s="22" t="s">
        <v>457</v>
      </c>
      <c r="F33" t="s">
        <v>118</v>
      </c>
      <c r="G33">
        <v>2461</v>
      </c>
      <c r="H33">
        <v>1482</v>
      </c>
      <c r="I33">
        <v>2011</v>
      </c>
      <c r="J33" s="104">
        <v>40884</v>
      </c>
      <c r="K33">
        <v>18.13</v>
      </c>
      <c r="L33">
        <v>7.19</v>
      </c>
      <c r="M33">
        <f t="shared" ref="M33:M38" si="0">52-47</f>
        <v>5</v>
      </c>
    </row>
    <row r="34" spans="2:31" x14ac:dyDescent="0.25">
      <c r="B34" t="s">
        <v>301</v>
      </c>
      <c r="C34">
        <v>450932</v>
      </c>
      <c r="D34">
        <v>6507033</v>
      </c>
      <c r="E34" s="22" t="s">
        <v>457</v>
      </c>
      <c r="F34" t="s">
        <v>118</v>
      </c>
      <c r="G34">
        <v>2461</v>
      </c>
      <c r="H34">
        <v>1483</v>
      </c>
      <c r="I34">
        <v>2011</v>
      </c>
      <c r="J34" s="104">
        <v>40884</v>
      </c>
      <c r="K34">
        <v>17.760000000000002</v>
      </c>
      <c r="L34">
        <v>7.45</v>
      </c>
      <c r="M34">
        <f t="shared" si="0"/>
        <v>5</v>
      </c>
      <c r="P34" t="s">
        <v>429</v>
      </c>
      <c r="Q34">
        <v>451016</v>
      </c>
      <c r="R34">
        <v>6507184</v>
      </c>
      <c r="S34">
        <v>20.170000000000002</v>
      </c>
      <c r="T34">
        <v>10.09</v>
      </c>
      <c r="U34">
        <f>62-47</f>
        <v>15</v>
      </c>
      <c r="X34" t="s">
        <v>458</v>
      </c>
      <c r="Y34">
        <v>451111</v>
      </c>
      <c r="Z34">
        <v>6507157</v>
      </c>
      <c r="AA34">
        <v>22.33</v>
      </c>
      <c r="AB34">
        <v>11.9</v>
      </c>
      <c r="AC34">
        <f>74-47</f>
        <v>27</v>
      </c>
      <c r="AE34" t="s">
        <v>459</v>
      </c>
    </row>
    <row r="35" spans="2:31" x14ac:dyDescent="0.25">
      <c r="B35" t="s">
        <v>301</v>
      </c>
      <c r="C35">
        <v>450932</v>
      </c>
      <c r="D35">
        <v>6507033</v>
      </c>
      <c r="E35" s="22" t="s">
        <v>457</v>
      </c>
      <c r="F35" t="s">
        <v>118</v>
      </c>
      <c r="G35">
        <v>2461</v>
      </c>
      <c r="H35">
        <v>1485</v>
      </c>
      <c r="I35">
        <v>2011</v>
      </c>
      <c r="J35" s="104">
        <v>40884</v>
      </c>
      <c r="K35">
        <v>18.100000000000001</v>
      </c>
      <c r="L35">
        <v>8.02</v>
      </c>
      <c r="M35">
        <f t="shared" si="0"/>
        <v>5</v>
      </c>
      <c r="P35" t="s">
        <v>429</v>
      </c>
      <c r="Q35">
        <v>451016</v>
      </c>
      <c r="R35">
        <v>6507184</v>
      </c>
      <c r="S35">
        <v>20.309999999999999</v>
      </c>
      <c r="T35">
        <v>10.73</v>
      </c>
      <c r="U35">
        <f>62-47</f>
        <v>15</v>
      </c>
    </row>
    <row r="36" spans="2:31" x14ac:dyDescent="0.25">
      <c r="B36" t="s">
        <v>194</v>
      </c>
      <c r="C36">
        <v>450480</v>
      </c>
      <c r="D36">
        <v>6513970</v>
      </c>
      <c r="E36" s="22" t="s">
        <v>119</v>
      </c>
      <c r="F36" t="s">
        <v>118</v>
      </c>
      <c r="G36">
        <v>2461</v>
      </c>
      <c r="H36">
        <v>1501</v>
      </c>
      <c r="I36">
        <v>2011</v>
      </c>
      <c r="J36" s="104">
        <v>40884</v>
      </c>
      <c r="K36">
        <v>18.22</v>
      </c>
      <c r="L36">
        <v>6.64</v>
      </c>
      <c r="M36">
        <f t="shared" si="0"/>
        <v>5</v>
      </c>
    </row>
    <row r="37" spans="2:31" x14ac:dyDescent="0.25">
      <c r="B37" t="s">
        <v>194</v>
      </c>
      <c r="C37">
        <v>450480</v>
      </c>
      <c r="D37">
        <v>6513970</v>
      </c>
      <c r="E37" s="22" t="s">
        <v>119</v>
      </c>
      <c r="F37" t="s">
        <v>118</v>
      </c>
      <c r="G37">
        <v>2461</v>
      </c>
      <c r="H37">
        <v>1502</v>
      </c>
      <c r="I37">
        <v>2011</v>
      </c>
      <c r="J37" s="104">
        <v>40884</v>
      </c>
      <c r="K37">
        <v>17.760000000000002</v>
      </c>
      <c r="L37">
        <v>6.66</v>
      </c>
      <c r="M37">
        <f t="shared" si="0"/>
        <v>5</v>
      </c>
    </row>
    <row r="38" spans="2:31" x14ac:dyDescent="0.25">
      <c r="B38" t="s">
        <v>194</v>
      </c>
      <c r="C38">
        <v>450480</v>
      </c>
      <c r="D38">
        <v>6513970</v>
      </c>
      <c r="E38" s="22" t="s">
        <v>119</v>
      </c>
      <c r="F38" t="s">
        <v>118</v>
      </c>
      <c r="G38">
        <v>2461</v>
      </c>
      <c r="H38">
        <v>1503</v>
      </c>
      <c r="I38">
        <v>2011</v>
      </c>
      <c r="J38" s="104">
        <v>40884</v>
      </c>
      <c r="K38">
        <v>17.95</v>
      </c>
      <c r="L38">
        <v>6.5</v>
      </c>
      <c r="M38">
        <f t="shared" si="0"/>
        <v>5</v>
      </c>
    </row>
    <row r="39" spans="2:31" x14ac:dyDescent="0.25">
      <c r="B39" t="s">
        <v>295</v>
      </c>
      <c r="C39">
        <v>438064</v>
      </c>
      <c r="D39">
        <v>6513867</v>
      </c>
      <c r="E39" s="22" t="s">
        <v>460</v>
      </c>
      <c r="F39" t="s">
        <v>118</v>
      </c>
      <c r="G39">
        <v>2461</v>
      </c>
      <c r="H39">
        <v>1504</v>
      </c>
      <c r="I39">
        <v>2011</v>
      </c>
      <c r="J39" s="104">
        <v>40884</v>
      </c>
      <c r="K39">
        <v>17.670000000000002</v>
      </c>
      <c r="L39">
        <v>6.97</v>
      </c>
      <c r="M39">
        <f>54-48</f>
        <v>6</v>
      </c>
      <c r="P39" t="s">
        <v>461</v>
      </c>
      <c r="Q39">
        <v>438029</v>
      </c>
      <c r="R39">
        <v>6513921</v>
      </c>
      <c r="S39">
        <v>21.85</v>
      </c>
      <c r="T39">
        <v>10.44</v>
      </c>
      <c r="U39">
        <f>65-47</f>
        <v>18</v>
      </c>
      <c r="X39" s="108" t="s">
        <v>450</v>
      </c>
      <c r="Y39" s="108"/>
      <c r="Z39" s="108"/>
    </row>
    <row r="40" spans="2:31" x14ac:dyDescent="0.25">
      <c r="B40" t="s">
        <v>295</v>
      </c>
      <c r="C40">
        <v>438064</v>
      </c>
      <c r="D40">
        <v>6513867</v>
      </c>
      <c r="E40" s="22" t="s">
        <v>460</v>
      </c>
      <c r="F40" t="s">
        <v>118</v>
      </c>
      <c r="G40">
        <v>2461</v>
      </c>
      <c r="H40">
        <v>1505</v>
      </c>
      <c r="I40">
        <v>2011</v>
      </c>
      <c r="J40" s="104">
        <v>40884</v>
      </c>
      <c r="K40">
        <v>17.95</v>
      </c>
      <c r="L40">
        <v>7.16</v>
      </c>
      <c r="M40">
        <f>54-48</f>
        <v>6</v>
      </c>
      <c r="P40" t="s">
        <v>438</v>
      </c>
      <c r="Q40">
        <v>438048</v>
      </c>
      <c r="R40">
        <v>6513911</v>
      </c>
      <c r="S40">
        <v>20.079999999999998</v>
      </c>
      <c r="T40">
        <v>7.93</v>
      </c>
      <c r="U40">
        <f>56-47</f>
        <v>9</v>
      </c>
      <c r="X40" s="110">
        <v>40732</v>
      </c>
      <c r="Y40" s="108"/>
      <c r="Z40" s="108"/>
    </row>
    <row r="41" spans="2:31" x14ac:dyDescent="0.25">
      <c r="B41" t="s">
        <v>295</v>
      </c>
      <c r="C41">
        <v>438064</v>
      </c>
      <c r="D41">
        <v>6513867</v>
      </c>
      <c r="E41" s="22" t="s">
        <v>460</v>
      </c>
      <c r="F41" t="s">
        <v>118</v>
      </c>
      <c r="G41">
        <v>2461</v>
      </c>
      <c r="H41">
        <v>1506</v>
      </c>
      <c r="I41">
        <v>2011</v>
      </c>
      <c r="J41" s="104">
        <v>40884</v>
      </c>
      <c r="K41">
        <v>17.66</v>
      </c>
      <c r="L41">
        <v>7.33</v>
      </c>
      <c r="M41">
        <f>54-48</f>
        <v>6</v>
      </c>
    </row>
    <row r="42" spans="2:31" x14ac:dyDescent="0.25">
      <c r="B42" t="s">
        <v>295</v>
      </c>
      <c r="C42">
        <v>438064</v>
      </c>
      <c r="D42">
        <v>6513867</v>
      </c>
      <c r="E42" s="22" t="s">
        <v>460</v>
      </c>
      <c r="F42" t="s">
        <v>118</v>
      </c>
      <c r="G42">
        <v>2461</v>
      </c>
      <c r="H42">
        <v>1507</v>
      </c>
      <c r="I42">
        <v>2011</v>
      </c>
      <c r="J42" s="104">
        <v>40884</v>
      </c>
      <c r="K42">
        <v>17.13</v>
      </c>
      <c r="L42">
        <v>5.75</v>
      </c>
      <c r="M42">
        <f>52-47</f>
        <v>5</v>
      </c>
    </row>
    <row r="43" spans="2:31" x14ac:dyDescent="0.25">
      <c r="B43" t="s">
        <v>299</v>
      </c>
      <c r="C43">
        <v>448036</v>
      </c>
      <c r="D43">
        <v>6513333</v>
      </c>
      <c r="E43" s="22" t="s">
        <v>497</v>
      </c>
      <c r="F43" t="s">
        <v>118</v>
      </c>
      <c r="G43">
        <v>2461</v>
      </c>
      <c r="H43">
        <v>1508</v>
      </c>
      <c r="I43">
        <v>2011</v>
      </c>
      <c r="J43" s="104">
        <v>40884</v>
      </c>
      <c r="K43">
        <v>18.239999999999998</v>
      </c>
      <c r="L43">
        <v>8.1999999999999993</v>
      </c>
      <c r="M43">
        <f>52-47</f>
        <v>5</v>
      </c>
    </row>
    <row r="44" spans="2:31" x14ac:dyDescent="0.25">
      <c r="B44" t="s">
        <v>211</v>
      </c>
      <c r="C44">
        <v>448752</v>
      </c>
      <c r="D44">
        <v>6512485</v>
      </c>
      <c r="E44" s="22" t="s">
        <v>123</v>
      </c>
      <c r="F44" t="s">
        <v>118</v>
      </c>
      <c r="G44">
        <v>2461</v>
      </c>
      <c r="H44">
        <v>1509</v>
      </c>
      <c r="I44">
        <v>2011</v>
      </c>
      <c r="J44" s="104">
        <v>40884</v>
      </c>
      <c r="K44">
        <v>16.7</v>
      </c>
      <c r="L44">
        <v>6.27</v>
      </c>
      <c r="M44">
        <f>54-47</f>
        <v>7</v>
      </c>
      <c r="P44" t="s">
        <v>443</v>
      </c>
      <c r="Q44">
        <v>448610</v>
      </c>
      <c r="R44">
        <v>6512505</v>
      </c>
      <c r="S44">
        <v>24.12</v>
      </c>
      <c r="T44">
        <v>12.71</v>
      </c>
      <c r="U44">
        <f>80-47</f>
        <v>33</v>
      </c>
      <c r="W44" t="s">
        <v>462</v>
      </c>
    </row>
    <row r="45" spans="2:31" x14ac:dyDescent="0.25">
      <c r="B45" t="s">
        <v>211</v>
      </c>
      <c r="C45">
        <v>448752</v>
      </c>
      <c r="D45">
        <v>6512485</v>
      </c>
      <c r="E45" s="22" t="s">
        <v>123</v>
      </c>
      <c r="F45" t="s">
        <v>118</v>
      </c>
      <c r="G45">
        <v>2461</v>
      </c>
      <c r="H45">
        <v>1510</v>
      </c>
      <c r="I45">
        <v>2011</v>
      </c>
      <c r="J45" s="104">
        <v>40884</v>
      </c>
      <c r="K45">
        <v>19.899999999999999</v>
      </c>
      <c r="L45">
        <v>7.27</v>
      </c>
      <c r="M45">
        <f>53-47</f>
        <v>6</v>
      </c>
    </row>
    <row r="46" spans="2:31" x14ac:dyDescent="0.25">
      <c r="B46" t="s">
        <v>281</v>
      </c>
      <c r="C46">
        <v>438003</v>
      </c>
      <c r="D46">
        <v>6513888</v>
      </c>
      <c r="E46" s="22" t="s">
        <v>94</v>
      </c>
      <c r="F46" t="s">
        <v>118</v>
      </c>
      <c r="G46">
        <v>2461</v>
      </c>
      <c r="H46">
        <v>1511</v>
      </c>
      <c r="I46">
        <v>2011</v>
      </c>
      <c r="J46" s="104">
        <v>40884</v>
      </c>
      <c r="K46">
        <v>18.55</v>
      </c>
      <c r="L46">
        <v>5.98</v>
      </c>
      <c r="M46">
        <f>52-47</f>
        <v>5</v>
      </c>
      <c r="P46" s="108" t="s">
        <v>450</v>
      </c>
      <c r="Q46" s="108"/>
      <c r="R46" s="108"/>
      <c r="X46" s="108" t="s">
        <v>463</v>
      </c>
      <c r="Y46" s="108"/>
      <c r="Z46" s="108"/>
    </row>
    <row r="47" spans="2:31" x14ac:dyDescent="0.25">
      <c r="B47" t="s">
        <v>281</v>
      </c>
      <c r="C47">
        <v>438003</v>
      </c>
      <c r="D47">
        <v>6513888</v>
      </c>
      <c r="E47" s="22" t="s">
        <v>94</v>
      </c>
      <c r="F47" t="s">
        <v>118</v>
      </c>
      <c r="G47">
        <v>2461</v>
      </c>
      <c r="H47">
        <v>1512</v>
      </c>
      <c r="I47">
        <v>2011</v>
      </c>
      <c r="J47" s="104">
        <v>40884</v>
      </c>
      <c r="K47">
        <v>18.09</v>
      </c>
      <c r="L47">
        <v>7.34</v>
      </c>
      <c r="M47">
        <f>52-47</f>
        <v>5</v>
      </c>
      <c r="P47" s="110">
        <v>40641</v>
      </c>
      <c r="Q47" s="108">
        <v>438230</v>
      </c>
      <c r="R47" s="108">
        <v>6513900</v>
      </c>
      <c r="X47" s="110">
        <v>40732</v>
      </c>
      <c r="Y47" s="108">
        <v>438219</v>
      </c>
      <c r="Z47" s="108">
        <v>6513892</v>
      </c>
    </row>
    <row r="48" spans="2:31" x14ac:dyDescent="0.25">
      <c r="B48" t="s">
        <v>281</v>
      </c>
      <c r="C48">
        <v>438003</v>
      </c>
      <c r="D48">
        <v>6513888</v>
      </c>
      <c r="E48" s="22" t="s">
        <v>94</v>
      </c>
      <c r="F48" t="s">
        <v>118</v>
      </c>
      <c r="G48">
        <v>2461</v>
      </c>
      <c r="H48">
        <v>1513</v>
      </c>
      <c r="I48">
        <v>2011</v>
      </c>
      <c r="J48" s="104">
        <v>40884</v>
      </c>
      <c r="K48">
        <v>18.39</v>
      </c>
      <c r="L48">
        <v>6.85</v>
      </c>
      <c r="M48">
        <f>52-47</f>
        <v>5</v>
      </c>
    </row>
    <row r="49" spans="2:29" x14ac:dyDescent="0.25">
      <c r="B49" t="s">
        <v>292</v>
      </c>
      <c r="C49">
        <v>445623</v>
      </c>
      <c r="D49">
        <v>6513917</v>
      </c>
      <c r="E49" s="22" t="s">
        <v>464</v>
      </c>
      <c r="F49" t="s">
        <v>118</v>
      </c>
      <c r="G49">
        <v>2461</v>
      </c>
      <c r="H49">
        <v>1514</v>
      </c>
      <c r="I49">
        <v>2011</v>
      </c>
      <c r="J49" t="s">
        <v>465</v>
      </c>
      <c r="K49">
        <v>16.89</v>
      </c>
      <c r="L49">
        <v>7.13</v>
      </c>
      <c r="M49">
        <f>53-48</f>
        <v>5</v>
      </c>
    </row>
    <row r="50" spans="2:29" x14ac:dyDescent="0.25">
      <c r="B50" t="s">
        <v>292</v>
      </c>
      <c r="C50">
        <v>445623</v>
      </c>
      <c r="D50">
        <v>6513917</v>
      </c>
      <c r="E50" s="22" t="s">
        <v>464</v>
      </c>
      <c r="F50" t="s">
        <v>118</v>
      </c>
      <c r="G50">
        <v>2461</v>
      </c>
      <c r="H50">
        <v>1515</v>
      </c>
      <c r="I50">
        <v>2011</v>
      </c>
      <c r="J50" t="s">
        <v>465</v>
      </c>
      <c r="K50">
        <v>17.690000000000001</v>
      </c>
      <c r="L50">
        <v>6.81</v>
      </c>
      <c r="M50">
        <f>53-48</f>
        <v>5</v>
      </c>
      <c r="P50" t="s">
        <v>456</v>
      </c>
      <c r="Q50">
        <v>445623</v>
      </c>
      <c r="R50">
        <v>6513917</v>
      </c>
      <c r="S50">
        <v>18.46</v>
      </c>
      <c r="T50">
        <v>7.24</v>
      </c>
      <c r="U50">
        <f>54-47</f>
        <v>7</v>
      </c>
    </row>
    <row r="51" spans="2:29" x14ac:dyDescent="0.25">
      <c r="B51" t="s">
        <v>292</v>
      </c>
      <c r="C51">
        <v>445623</v>
      </c>
      <c r="D51">
        <v>6513917</v>
      </c>
      <c r="E51" s="22" t="s">
        <v>464</v>
      </c>
      <c r="F51" t="s">
        <v>118</v>
      </c>
      <c r="G51">
        <v>2461</v>
      </c>
      <c r="H51">
        <v>1516</v>
      </c>
      <c r="I51">
        <v>2011</v>
      </c>
      <c r="J51" t="s">
        <v>465</v>
      </c>
      <c r="K51">
        <v>17.25</v>
      </c>
      <c r="L51">
        <v>6.51</v>
      </c>
      <c r="M51">
        <f>53-48</f>
        <v>5</v>
      </c>
    </row>
    <row r="52" spans="2:29" x14ac:dyDescent="0.25">
      <c r="B52" t="s">
        <v>292</v>
      </c>
      <c r="C52">
        <v>445623</v>
      </c>
      <c r="D52">
        <v>6513917</v>
      </c>
      <c r="E52" s="22" t="s">
        <v>464</v>
      </c>
      <c r="F52" t="s">
        <v>118</v>
      </c>
      <c r="G52">
        <v>2461</v>
      </c>
      <c r="H52">
        <v>1517</v>
      </c>
      <c r="I52">
        <v>2011</v>
      </c>
      <c r="J52" t="s">
        <v>456</v>
      </c>
      <c r="K52">
        <v>18.57</v>
      </c>
      <c r="L52">
        <v>7</v>
      </c>
      <c r="M52">
        <f>54-47</f>
        <v>7</v>
      </c>
      <c r="P52" t="s">
        <v>455</v>
      </c>
      <c r="Q52">
        <v>445659</v>
      </c>
      <c r="R52">
        <v>6513956</v>
      </c>
      <c r="S52">
        <v>21.91</v>
      </c>
      <c r="T52">
        <v>9.74</v>
      </c>
      <c r="U52">
        <f>60-48</f>
        <v>12</v>
      </c>
    </row>
    <row r="53" spans="2:29" x14ac:dyDescent="0.25">
      <c r="B53" t="s">
        <v>65</v>
      </c>
      <c r="C53">
        <v>438302</v>
      </c>
      <c r="D53">
        <v>6510358</v>
      </c>
      <c r="E53" s="22" t="s">
        <v>466</v>
      </c>
      <c r="F53" t="s">
        <v>118</v>
      </c>
      <c r="G53">
        <v>2461</v>
      </c>
      <c r="H53">
        <v>1519</v>
      </c>
      <c r="I53">
        <v>2011</v>
      </c>
      <c r="J53" t="s">
        <v>456</v>
      </c>
      <c r="K53">
        <v>18.05</v>
      </c>
      <c r="L53">
        <v>7.37</v>
      </c>
      <c r="M53">
        <f>52-47</f>
        <v>5</v>
      </c>
      <c r="P53" t="s">
        <v>440</v>
      </c>
      <c r="Q53">
        <v>438303</v>
      </c>
      <c r="R53">
        <v>6510359</v>
      </c>
      <c r="S53">
        <v>19.39</v>
      </c>
      <c r="T53">
        <v>7.7</v>
      </c>
      <c r="U53">
        <f>54-48</f>
        <v>6</v>
      </c>
      <c r="X53" t="s">
        <v>461</v>
      </c>
      <c r="Y53">
        <v>438366</v>
      </c>
      <c r="Z53">
        <v>6510281</v>
      </c>
      <c r="AA53">
        <v>20.260000000000002</v>
      </c>
      <c r="AB53">
        <v>9.11</v>
      </c>
      <c r="AC53">
        <f>56-47</f>
        <v>9</v>
      </c>
    </row>
    <row r="54" spans="2:29" x14ac:dyDescent="0.25">
      <c r="B54" t="s">
        <v>65</v>
      </c>
      <c r="C54">
        <v>438302</v>
      </c>
      <c r="D54">
        <v>6510358</v>
      </c>
      <c r="E54" s="22" t="s">
        <v>466</v>
      </c>
      <c r="F54" t="s">
        <v>118</v>
      </c>
      <c r="G54">
        <v>2461</v>
      </c>
      <c r="H54">
        <v>1520</v>
      </c>
      <c r="I54">
        <v>2011</v>
      </c>
      <c r="J54" t="s">
        <v>456</v>
      </c>
      <c r="K54">
        <v>19.86</v>
      </c>
      <c r="L54">
        <v>7.09</v>
      </c>
      <c r="M54">
        <f>52-47</f>
        <v>5</v>
      </c>
      <c r="P54" t="s">
        <v>440</v>
      </c>
      <c r="Q54">
        <v>438303</v>
      </c>
      <c r="R54">
        <v>6510359</v>
      </c>
      <c r="S54">
        <v>19.62</v>
      </c>
      <c r="T54">
        <v>7.11</v>
      </c>
      <c r="U54">
        <f>54-48</f>
        <v>6</v>
      </c>
    </row>
    <row r="55" spans="2:29" x14ac:dyDescent="0.25">
      <c r="B55" t="s">
        <v>65</v>
      </c>
      <c r="C55">
        <v>438302</v>
      </c>
      <c r="D55">
        <v>6510358</v>
      </c>
      <c r="E55" s="22" t="s">
        <v>466</v>
      </c>
      <c r="F55" t="s">
        <v>118</v>
      </c>
      <c r="G55">
        <v>2461</v>
      </c>
      <c r="H55">
        <v>1524</v>
      </c>
      <c r="I55">
        <v>2011</v>
      </c>
      <c r="J55" t="s">
        <v>440</v>
      </c>
      <c r="K55">
        <v>17.95</v>
      </c>
      <c r="L55">
        <v>7.53</v>
      </c>
      <c r="M55">
        <f>52-48</f>
        <v>4</v>
      </c>
      <c r="P55" t="s">
        <v>461</v>
      </c>
      <c r="Q55">
        <v>438366</v>
      </c>
      <c r="R55">
        <v>6510281</v>
      </c>
      <c r="S55">
        <v>19.93</v>
      </c>
      <c r="T55">
        <v>8.09</v>
      </c>
      <c r="U55">
        <f>56-47</f>
        <v>9</v>
      </c>
    </row>
    <row r="56" spans="2:29" x14ac:dyDescent="0.25">
      <c r="B56" t="s">
        <v>65</v>
      </c>
      <c r="C56">
        <v>438302</v>
      </c>
      <c r="D56">
        <v>6510358</v>
      </c>
      <c r="E56" s="22" t="s">
        <v>466</v>
      </c>
      <c r="F56" t="s">
        <v>118</v>
      </c>
      <c r="G56">
        <v>2461</v>
      </c>
      <c r="H56">
        <v>1525</v>
      </c>
      <c r="I56">
        <v>2011</v>
      </c>
      <c r="J56" t="s">
        <v>440</v>
      </c>
      <c r="K56">
        <v>17.71</v>
      </c>
      <c r="L56">
        <v>7.34</v>
      </c>
      <c r="M56">
        <f>53-47</f>
        <v>6</v>
      </c>
      <c r="P56" t="s">
        <v>461</v>
      </c>
      <c r="Q56">
        <v>438366</v>
      </c>
      <c r="R56">
        <v>6510281</v>
      </c>
      <c r="S56">
        <v>20.32</v>
      </c>
      <c r="T56">
        <v>8.16</v>
      </c>
      <c r="U56">
        <f>56-47</f>
        <v>9</v>
      </c>
    </row>
    <row r="57" spans="2:29" x14ac:dyDescent="0.25">
      <c r="B57" t="s">
        <v>54</v>
      </c>
      <c r="C57">
        <v>450924</v>
      </c>
      <c r="D57">
        <v>6507034</v>
      </c>
      <c r="E57" s="22" t="s">
        <v>117</v>
      </c>
      <c r="F57" t="s">
        <v>118</v>
      </c>
      <c r="G57">
        <v>2461</v>
      </c>
      <c r="H57">
        <v>1521</v>
      </c>
      <c r="I57">
        <v>2011</v>
      </c>
      <c r="J57" t="s">
        <v>456</v>
      </c>
      <c r="K57">
        <v>18.14</v>
      </c>
      <c r="L57">
        <v>8.6</v>
      </c>
      <c r="M57">
        <f>57-47</f>
        <v>10</v>
      </c>
    </row>
    <row r="58" spans="2:29" x14ac:dyDescent="0.25">
      <c r="B58" t="s">
        <v>54</v>
      </c>
      <c r="C58">
        <v>450924</v>
      </c>
      <c r="D58">
        <v>6507034</v>
      </c>
      <c r="E58" s="22" t="s">
        <v>117</v>
      </c>
      <c r="F58" t="s">
        <v>118</v>
      </c>
      <c r="G58">
        <v>2461</v>
      </c>
      <c r="H58">
        <v>1522</v>
      </c>
      <c r="I58">
        <v>2011</v>
      </c>
      <c r="J58" t="s">
        <v>456</v>
      </c>
      <c r="K58">
        <v>18.739999999999998</v>
      </c>
      <c r="L58">
        <v>7.77</v>
      </c>
      <c r="M58">
        <f>56-47</f>
        <v>9</v>
      </c>
    </row>
    <row r="59" spans="2:29" x14ac:dyDescent="0.25">
      <c r="B59" t="s">
        <v>54</v>
      </c>
      <c r="C59">
        <v>450924</v>
      </c>
      <c r="D59">
        <v>6507034</v>
      </c>
      <c r="E59" s="22" t="s">
        <v>117</v>
      </c>
      <c r="F59" t="s">
        <v>118</v>
      </c>
      <c r="G59">
        <v>2461</v>
      </c>
      <c r="H59">
        <v>1523</v>
      </c>
      <c r="I59">
        <v>2011</v>
      </c>
      <c r="J59" t="s">
        <v>456</v>
      </c>
      <c r="K59">
        <v>17.89</v>
      </c>
      <c r="L59">
        <v>7.74</v>
      </c>
      <c r="M59">
        <f>57-47</f>
        <v>10</v>
      </c>
    </row>
    <row r="60" spans="2:29" x14ac:dyDescent="0.25">
      <c r="B60" t="s">
        <v>198</v>
      </c>
      <c r="E60" s="22" t="s">
        <v>108</v>
      </c>
      <c r="F60" t="s">
        <v>118</v>
      </c>
      <c r="G60">
        <v>2461</v>
      </c>
      <c r="H60">
        <v>1527</v>
      </c>
      <c r="I60">
        <v>2011</v>
      </c>
      <c r="J60" t="s">
        <v>461</v>
      </c>
      <c r="K60">
        <v>18.600000000000001</v>
      </c>
      <c r="L60">
        <v>6.67</v>
      </c>
      <c r="M60">
        <f>52-47</f>
        <v>5</v>
      </c>
      <c r="P60" t="s">
        <v>448</v>
      </c>
      <c r="Q60">
        <v>444560</v>
      </c>
      <c r="R60">
        <v>6514310</v>
      </c>
      <c r="S60">
        <v>22.79</v>
      </c>
      <c r="T60">
        <v>10.71</v>
      </c>
      <c r="U60">
        <f>63-48</f>
        <v>15</v>
      </c>
    </row>
    <row r="61" spans="2:29" x14ac:dyDescent="0.25">
      <c r="B61" t="s">
        <v>198</v>
      </c>
      <c r="E61" s="22" t="s">
        <v>108</v>
      </c>
      <c r="F61" t="s">
        <v>118</v>
      </c>
      <c r="G61">
        <v>2461</v>
      </c>
      <c r="H61">
        <v>1528</v>
      </c>
      <c r="I61">
        <v>2011</v>
      </c>
      <c r="J61" t="s">
        <v>461</v>
      </c>
      <c r="K61">
        <v>19.420000000000002</v>
      </c>
      <c r="L61">
        <v>6.9</v>
      </c>
      <c r="M61">
        <f>52-47</f>
        <v>5</v>
      </c>
    </row>
    <row r="62" spans="2:29" x14ac:dyDescent="0.25">
      <c r="B62" t="s">
        <v>198</v>
      </c>
      <c r="C62">
        <v>444530</v>
      </c>
      <c r="D62">
        <v>6514314</v>
      </c>
      <c r="E62" s="22" t="s">
        <v>108</v>
      </c>
      <c r="F62" t="s">
        <v>118</v>
      </c>
      <c r="G62">
        <v>2461</v>
      </c>
      <c r="H62">
        <v>1529</v>
      </c>
      <c r="I62">
        <v>2011</v>
      </c>
      <c r="J62" t="s">
        <v>442</v>
      </c>
      <c r="K62">
        <v>19.16</v>
      </c>
      <c r="L62">
        <v>6.53</v>
      </c>
      <c r="M62">
        <f>54-48</f>
        <v>6</v>
      </c>
      <c r="X62" s="104">
        <v>40582</v>
      </c>
      <c r="Y62">
        <v>444718</v>
      </c>
      <c r="Z62">
        <v>6514255</v>
      </c>
      <c r="AA62">
        <v>23.46</v>
      </c>
      <c r="AB62">
        <v>11.12</v>
      </c>
      <c r="AC62">
        <f>73-46</f>
        <v>27</v>
      </c>
    </row>
    <row r="63" spans="2:29" x14ac:dyDescent="0.25">
      <c r="B63" t="s">
        <v>198</v>
      </c>
      <c r="C63">
        <v>444530</v>
      </c>
      <c r="D63">
        <v>6514314</v>
      </c>
      <c r="E63" s="22" t="s">
        <v>108</v>
      </c>
      <c r="F63" t="s">
        <v>118</v>
      </c>
      <c r="G63">
        <v>2461</v>
      </c>
      <c r="H63">
        <v>1530</v>
      </c>
      <c r="I63">
        <v>2011</v>
      </c>
      <c r="K63">
        <v>18.52</v>
      </c>
      <c r="L63">
        <v>6.4</v>
      </c>
      <c r="M63">
        <f>54-48</f>
        <v>6</v>
      </c>
    </row>
    <row r="64" spans="2:29" x14ac:dyDescent="0.25">
      <c r="B64" t="s">
        <v>482</v>
      </c>
      <c r="C64">
        <v>437924</v>
      </c>
      <c r="D64">
        <v>6513897</v>
      </c>
      <c r="E64" s="22" t="s">
        <v>218</v>
      </c>
      <c r="F64" t="s">
        <v>118</v>
      </c>
      <c r="G64">
        <v>2461</v>
      </c>
      <c r="H64">
        <v>1532</v>
      </c>
      <c r="I64">
        <v>2011</v>
      </c>
      <c r="J64" t="s">
        <v>431</v>
      </c>
      <c r="K64">
        <v>19.059999999999999</v>
      </c>
      <c r="L64">
        <v>8.4</v>
      </c>
      <c r="M64">
        <f>62-49</f>
        <v>13</v>
      </c>
      <c r="O64" t="s">
        <v>467</v>
      </c>
    </row>
    <row r="65" spans="2:29" x14ac:dyDescent="0.25">
      <c r="B65" t="s">
        <v>482</v>
      </c>
      <c r="C65">
        <v>437924</v>
      </c>
      <c r="D65">
        <v>6513897</v>
      </c>
      <c r="E65" s="22" t="s">
        <v>218</v>
      </c>
      <c r="F65" t="s">
        <v>118</v>
      </c>
      <c r="G65">
        <v>2461</v>
      </c>
      <c r="H65">
        <v>1533</v>
      </c>
      <c r="I65">
        <v>2011</v>
      </c>
      <c r="J65" t="s">
        <v>431</v>
      </c>
      <c r="K65">
        <v>19.52</v>
      </c>
      <c r="L65">
        <v>8.2100000000000009</v>
      </c>
      <c r="M65">
        <f>62-49</f>
        <v>13</v>
      </c>
      <c r="O65" t="s">
        <v>467</v>
      </c>
      <c r="P65" t="s">
        <v>455</v>
      </c>
      <c r="S65">
        <v>20.5</v>
      </c>
      <c r="T65">
        <v>8.9700000000000006</v>
      </c>
      <c r="U65">
        <f>62-48</f>
        <v>14</v>
      </c>
    </row>
    <row r="66" spans="2:29" x14ac:dyDescent="0.25">
      <c r="B66" t="s">
        <v>247</v>
      </c>
      <c r="C66">
        <v>438490</v>
      </c>
      <c r="D66">
        <v>6509895</v>
      </c>
      <c r="E66" s="22" t="s">
        <v>493</v>
      </c>
      <c r="F66" t="s">
        <v>118</v>
      </c>
      <c r="G66">
        <v>2461</v>
      </c>
      <c r="H66">
        <v>1535</v>
      </c>
      <c r="I66">
        <v>2011</v>
      </c>
      <c r="J66" t="s">
        <v>431</v>
      </c>
      <c r="K66">
        <v>19.71</v>
      </c>
      <c r="L66">
        <v>8.18</v>
      </c>
      <c r="M66">
        <f>58-49</f>
        <v>9</v>
      </c>
      <c r="P66" t="s">
        <v>458</v>
      </c>
      <c r="Q66">
        <v>438486</v>
      </c>
      <c r="R66">
        <v>6509906</v>
      </c>
      <c r="S66">
        <v>21.82</v>
      </c>
      <c r="T66">
        <v>10.41</v>
      </c>
      <c r="U66">
        <f>61-47</f>
        <v>14</v>
      </c>
    </row>
    <row r="67" spans="2:29" x14ac:dyDescent="0.25">
      <c r="B67" t="s">
        <v>247</v>
      </c>
      <c r="C67">
        <v>438490</v>
      </c>
      <c r="D67">
        <v>6509895</v>
      </c>
      <c r="E67" s="22" t="s">
        <v>493</v>
      </c>
      <c r="F67" t="s">
        <v>118</v>
      </c>
      <c r="G67">
        <v>2461</v>
      </c>
      <c r="H67">
        <v>1536</v>
      </c>
      <c r="I67">
        <v>2011</v>
      </c>
      <c r="J67" t="s">
        <v>431</v>
      </c>
      <c r="K67">
        <v>19.02</v>
      </c>
      <c r="L67">
        <v>7.71</v>
      </c>
      <c r="M67">
        <f>57-49</f>
        <v>8</v>
      </c>
    </row>
    <row r="68" spans="2:29" x14ac:dyDescent="0.25">
      <c r="B68" t="s">
        <v>247</v>
      </c>
      <c r="C68">
        <v>438490</v>
      </c>
      <c r="D68">
        <v>6509895</v>
      </c>
      <c r="E68" s="22" t="s">
        <v>493</v>
      </c>
      <c r="F68" t="s">
        <v>118</v>
      </c>
      <c r="G68">
        <v>2461</v>
      </c>
      <c r="H68">
        <v>1537</v>
      </c>
      <c r="I68">
        <v>2011</v>
      </c>
      <c r="J68" t="s">
        <v>431</v>
      </c>
      <c r="K68">
        <v>18.829999999999998</v>
      </c>
      <c r="L68">
        <v>7.94</v>
      </c>
      <c r="M68">
        <f>58-49</f>
        <v>9</v>
      </c>
      <c r="P68" t="s">
        <v>458</v>
      </c>
      <c r="Q68">
        <v>438486</v>
      </c>
      <c r="R68">
        <v>6509906</v>
      </c>
      <c r="S68">
        <v>21.05</v>
      </c>
      <c r="T68">
        <v>10.42</v>
      </c>
      <c r="U68">
        <f>60-47</f>
        <v>13</v>
      </c>
    </row>
    <row r="69" spans="2:29" x14ac:dyDescent="0.25">
      <c r="B69" t="s">
        <v>247</v>
      </c>
      <c r="C69">
        <v>438490</v>
      </c>
      <c r="D69">
        <v>6509895</v>
      </c>
      <c r="E69" s="22" t="s">
        <v>493</v>
      </c>
      <c r="F69" t="s">
        <v>118</v>
      </c>
      <c r="G69">
        <v>2461</v>
      </c>
      <c r="H69">
        <v>1538</v>
      </c>
      <c r="I69">
        <v>2011</v>
      </c>
      <c r="J69" t="s">
        <v>431</v>
      </c>
      <c r="K69">
        <v>17.420000000000002</v>
      </c>
      <c r="L69">
        <v>8.11</v>
      </c>
      <c r="M69">
        <f>58-49</f>
        <v>9</v>
      </c>
      <c r="P69" t="s">
        <v>458</v>
      </c>
      <c r="Q69">
        <v>438486</v>
      </c>
      <c r="R69">
        <v>6509906</v>
      </c>
      <c r="S69">
        <v>21.72</v>
      </c>
      <c r="T69">
        <v>10.74</v>
      </c>
      <c r="U69">
        <f>60-47</f>
        <v>13</v>
      </c>
    </row>
    <row r="70" spans="2:29" x14ac:dyDescent="0.25">
      <c r="B70" t="s">
        <v>217</v>
      </c>
      <c r="C70" t="s">
        <v>468</v>
      </c>
      <c r="E70" s="22" t="s">
        <v>288</v>
      </c>
      <c r="F70" s="22" t="s">
        <v>118</v>
      </c>
      <c r="G70">
        <v>2461</v>
      </c>
      <c r="H70">
        <v>1539</v>
      </c>
      <c r="I70">
        <v>2011</v>
      </c>
      <c r="J70" t="s">
        <v>455</v>
      </c>
      <c r="K70">
        <v>17.8</v>
      </c>
      <c r="L70">
        <v>6.44</v>
      </c>
      <c r="M70">
        <f>56-48</f>
        <v>8</v>
      </c>
    </row>
    <row r="71" spans="2:29" x14ac:dyDescent="0.25">
      <c r="B71" t="s">
        <v>217</v>
      </c>
      <c r="C71" t="s">
        <v>468</v>
      </c>
      <c r="E71" s="22" t="s">
        <v>288</v>
      </c>
      <c r="F71" s="22" t="s">
        <v>118</v>
      </c>
      <c r="G71">
        <v>2461</v>
      </c>
      <c r="H71">
        <v>1540</v>
      </c>
      <c r="I71">
        <v>2011</v>
      </c>
      <c r="J71" t="s">
        <v>455</v>
      </c>
      <c r="K71">
        <v>19.8</v>
      </c>
      <c r="L71">
        <v>7.08</v>
      </c>
      <c r="M71">
        <f>54-48</f>
        <v>6</v>
      </c>
      <c r="P71" t="s">
        <v>443</v>
      </c>
      <c r="Q71">
        <v>450907</v>
      </c>
      <c r="R71">
        <v>6507294</v>
      </c>
      <c r="S71">
        <v>21.5</v>
      </c>
      <c r="T71">
        <v>11.6</v>
      </c>
      <c r="U71">
        <f>62-47</f>
        <v>15</v>
      </c>
    </row>
    <row r="72" spans="2:29" x14ac:dyDescent="0.25">
      <c r="B72" t="s">
        <v>217</v>
      </c>
      <c r="C72" t="s">
        <v>468</v>
      </c>
      <c r="E72" s="22" t="s">
        <v>288</v>
      </c>
      <c r="F72" s="22" t="s">
        <v>118</v>
      </c>
      <c r="G72">
        <v>2461</v>
      </c>
      <c r="H72">
        <v>1541</v>
      </c>
      <c r="I72">
        <v>2011</v>
      </c>
      <c r="J72" t="s">
        <v>455</v>
      </c>
      <c r="K72">
        <v>19.18</v>
      </c>
      <c r="L72">
        <v>7.22</v>
      </c>
      <c r="M72">
        <f>54-48</f>
        <v>6</v>
      </c>
      <c r="P72" t="s">
        <v>443</v>
      </c>
      <c r="Q72">
        <v>450907</v>
      </c>
      <c r="R72">
        <v>6507294</v>
      </c>
      <c r="S72">
        <v>21.7</v>
      </c>
      <c r="T72">
        <v>9.01</v>
      </c>
      <c r="U72">
        <f>59-47</f>
        <v>12</v>
      </c>
    </row>
    <row r="73" spans="2:29" x14ac:dyDescent="0.25">
      <c r="B73" s="105" t="s">
        <v>244</v>
      </c>
      <c r="C73" s="105"/>
      <c r="D73" s="105"/>
      <c r="E73" s="105" t="s">
        <v>347</v>
      </c>
      <c r="F73" s="22" t="s">
        <v>118</v>
      </c>
      <c r="G73">
        <v>2461</v>
      </c>
      <c r="H73">
        <v>1545</v>
      </c>
      <c r="I73">
        <v>2011</v>
      </c>
      <c r="J73" t="s">
        <v>469</v>
      </c>
      <c r="K73">
        <v>20.420000000000002</v>
      </c>
      <c r="L73">
        <v>9.1999999999999993</v>
      </c>
      <c r="M73">
        <f>62-47</f>
        <v>15</v>
      </c>
      <c r="O73" t="s">
        <v>470</v>
      </c>
    </row>
    <row r="74" spans="2:29" x14ac:dyDescent="0.25">
      <c r="B74" t="s">
        <v>60</v>
      </c>
      <c r="C74">
        <v>444367</v>
      </c>
      <c r="D74">
        <v>6514384</v>
      </c>
      <c r="E74" s="22" t="s">
        <v>471</v>
      </c>
      <c r="F74" s="22" t="s">
        <v>118</v>
      </c>
      <c r="G74">
        <v>2461</v>
      </c>
      <c r="H74">
        <v>1546</v>
      </c>
      <c r="I74">
        <v>2011</v>
      </c>
      <c r="J74" t="s">
        <v>448</v>
      </c>
      <c r="K74">
        <v>22.69</v>
      </c>
      <c r="L74">
        <v>11.73</v>
      </c>
      <c r="M74">
        <f>72-48</f>
        <v>24</v>
      </c>
      <c r="O74" t="s">
        <v>459</v>
      </c>
    </row>
    <row r="75" spans="2:29" x14ac:dyDescent="0.25">
      <c r="B75" t="s">
        <v>60</v>
      </c>
      <c r="C75">
        <v>444367</v>
      </c>
      <c r="D75">
        <v>6514384</v>
      </c>
      <c r="E75" s="22" t="s">
        <v>471</v>
      </c>
      <c r="F75" s="22" t="s">
        <v>118</v>
      </c>
      <c r="G75">
        <v>2461</v>
      </c>
      <c r="H75">
        <v>1547</v>
      </c>
      <c r="I75">
        <v>2011</v>
      </c>
      <c r="J75" t="s">
        <v>448</v>
      </c>
      <c r="K75">
        <v>23.03</v>
      </c>
      <c r="L75">
        <v>12.43</v>
      </c>
      <c r="M75">
        <f>74-48</f>
        <v>26</v>
      </c>
      <c r="O75" t="s">
        <v>459</v>
      </c>
    </row>
    <row r="76" spans="2:29" x14ac:dyDescent="0.25">
      <c r="B76" t="s">
        <v>309</v>
      </c>
      <c r="C76">
        <v>445196</v>
      </c>
      <c r="D76">
        <v>6514222</v>
      </c>
      <c r="E76" s="22" t="s">
        <v>472</v>
      </c>
      <c r="F76" s="22" t="s">
        <v>473</v>
      </c>
      <c r="G76">
        <v>2461</v>
      </c>
      <c r="H76">
        <v>1548</v>
      </c>
      <c r="I76">
        <v>2011</v>
      </c>
      <c r="J76" t="s">
        <v>433</v>
      </c>
      <c r="K76">
        <v>23.45</v>
      </c>
      <c r="L76">
        <v>11.24</v>
      </c>
      <c r="M76">
        <f>78-45</f>
        <v>33</v>
      </c>
      <c r="O76" t="s">
        <v>474</v>
      </c>
    </row>
    <row r="77" spans="2:29" x14ac:dyDescent="0.25">
      <c r="B77" t="s">
        <v>309</v>
      </c>
      <c r="C77">
        <v>445196</v>
      </c>
      <c r="D77">
        <v>6514222</v>
      </c>
      <c r="E77" s="22" t="s">
        <v>472</v>
      </c>
      <c r="F77" s="22" t="s">
        <v>473</v>
      </c>
      <c r="G77">
        <v>2461</v>
      </c>
      <c r="H77">
        <v>1549</v>
      </c>
      <c r="I77">
        <v>2011</v>
      </c>
      <c r="J77" t="s">
        <v>433</v>
      </c>
      <c r="K77">
        <v>23.87</v>
      </c>
      <c r="L77">
        <v>11.94</v>
      </c>
      <c r="M77">
        <f>78-45</f>
        <v>33</v>
      </c>
      <c r="O77" t="s">
        <v>474</v>
      </c>
    </row>
    <row r="78" spans="2:29" x14ac:dyDescent="0.25">
      <c r="B78" t="s">
        <v>240</v>
      </c>
      <c r="C78" t="s">
        <v>475</v>
      </c>
      <c r="E78" s="22" t="s">
        <v>426</v>
      </c>
      <c r="F78" s="22" t="s">
        <v>472</v>
      </c>
      <c r="G78">
        <v>2461</v>
      </c>
      <c r="H78">
        <v>1550</v>
      </c>
      <c r="I78">
        <v>2011</v>
      </c>
      <c r="J78" t="s">
        <v>476</v>
      </c>
      <c r="K78">
        <v>18.2</v>
      </c>
      <c r="L78">
        <v>6.72</v>
      </c>
      <c r="M78">
        <f>52-45</f>
        <v>7</v>
      </c>
      <c r="P78" t="s">
        <v>477</v>
      </c>
      <c r="Q78" t="s">
        <v>475</v>
      </c>
      <c r="S78">
        <v>19.52</v>
      </c>
      <c r="T78">
        <v>7.11</v>
      </c>
      <c r="U78">
        <f>53-45</f>
        <v>8</v>
      </c>
      <c r="X78" s="104">
        <v>40551</v>
      </c>
      <c r="Y78">
        <v>448930</v>
      </c>
      <c r="Z78">
        <v>6512656</v>
      </c>
      <c r="AA78">
        <v>19.899999999999999</v>
      </c>
      <c r="AB78">
        <v>7.36</v>
      </c>
      <c r="AC78">
        <f>50-43</f>
        <v>7</v>
      </c>
    </row>
    <row r="79" spans="2:29" x14ac:dyDescent="0.25">
      <c r="B79" t="s">
        <v>240</v>
      </c>
      <c r="C79" t="s">
        <v>475</v>
      </c>
      <c r="E79" s="22" t="s">
        <v>426</v>
      </c>
      <c r="F79" s="22" t="s">
        <v>472</v>
      </c>
      <c r="G79">
        <v>2461</v>
      </c>
      <c r="H79">
        <v>1551</v>
      </c>
      <c r="I79">
        <v>2011</v>
      </c>
      <c r="J79" t="s">
        <v>477</v>
      </c>
      <c r="K79">
        <v>19.329999999999998</v>
      </c>
      <c r="L79">
        <v>6.74</v>
      </c>
      <c r="M79">
        <f>52-45</f>
        <v>7</v>
      </c>
    </row>
    <row r="80" spans="2:29" x14ac:dyDescent="0.25">
      <c r="B80" t="s">
        <v>240</v>
      </c>
      <c r="C80">
        <v>448930</v>
      </c>
      <c r="D80">
        <v>6512656</v>
      </c>
      <c r="E80" s="22" t="s">
        <v>426</v>
      </c>
      <c r="F80" s="22" t="s">
        <v>472</v>
      </c>
      <c r="G80">
        <v>2461</v>
      </c>
      <c r="H80">
        <v>1552</v>
      </c>
      <c r="I80">
        <v>2011</v>
      </c>
      <c r="J80" s="104">
        <v>40551</v>
      </c>
      <c r="K80">
        <v>18.66</v>
      </c>
      <c r="L80">
        <v>6.55</v>
      </c>
      <c r="M80">
        <f>50-43</f>
        <v>7</v>
      </c>
    </row>
    <row r="98" spans="1:29" x14ac:dyDescent="0.25">
      <c r="AC98" t="s">
        <v>445</v>
      </c>
    </row>
    <row r="99" spans="1:29" x14ac:dyDescent="0.25">
      <c r="A99" t="s">
        <v>208</v>
      </c>
    </row>
    <row r="100" spans="1:29" x14ac:dyDescent="0.25">
      <c r="A100" t="s">
        <v>208</v>
      </c>
    </row>
    <row r="102" spans="1:29" x14ac:dyDescent="0.25">
      <c r="A102">
        <v>2461</v>
      </c>
      <c r="B102">
        <v>1460</v>
      </c>
      <c r="G102">
        <v>2461</v>
      </c>
      <c r="H102">
        <v>1467</v>
      </c>
    </row>
    <row r="103" spans="1:29" x14ac:dyDescent="0.25">
      <c r="B103" t="s">
        <v>186</v>
      </c>
      <c r="C103" t="s">
        <v>51</v>
      </c>
      <c r="D103" t="s">
        <v>478</v>
      </c>
      <c r="E103" t="s">
        <v>271</v>
      </c>
      <c r="G103" t="s">
        <v>186</v>
      </c>
      <c r="H103" t="s">
        <v>51</v>
      </c>
      <c r="I103" t="s">
        <v>478</v>
      </c>
      <c r="J103" t="s">
        <v>271</v>
      </c>
    </row>
    <row r="104" spans="1:29" x14ac:dyDescent="0.25">
      <c r="B104" s="104">
        <v>40762</v>
      </c>
      <c r="C104">
        <v>17.07</v>
      </c>
      <c r="D104">
        <v>5.16</v>
      </c>
      <c r="E104">
        <f>52-46</f>
        <v>6</v>
      </c>
      <c r="G104" s="104">
        <v>40762</v>
      </c>
      <c r="H104">
        <v>17.690000000000001</v>
      </c>
      <c r="I104">
        <v>5.83</v>
      </c>
      <c r="J104">
        <f>52-46</f>
        <v>6</v>
      </c>
    </row>
    <row r="105" spans="1:29" x14ac:dyDescent="0.25">
      <c r="B105" s="104">
        <v>40793</v>
      </c>
      <c r="C105">
        <v>18.53</v>
      </c>
      <c r="D105">
        <v>6.34</v>
      </c>
      <c r="E105">
        <f>53-46</f>
        <v>7</v>
      </c>
      <c r="G105" s="104">
        <v>40793</v>
      </c>
      <c r="H105">
        <v>19.36</v>
      </c>
      <c r="I105">
        <v>6.14</v>
      </c>
      <c r="J105">
        <f>52-46</f>
        <v>6</v>
      </c>
    </row>
    <row r="106" spans="1:29" x14ac:dyDescent="0.25">
      <c r="B106" s="104">
        <v>40884</v>
      </c>
      <c r="C106">
        <v>19.45</v>
      </c>
      <c r="D106">
        <v>9.0399999999999991</v>
      </c>
      <c r="E106">
        <f>57-48</f>
        <v>9</v>
      </c>
      <c r="G106" s="104">
        <v>40884</v>
      </c>
      <c r="H106">
        <v>19.579999999999998</v>
      </c>
      <c r="I106">
        <v>8.5399999999999991</v>
      </c>
      <c r="J106">
        <f>56-48</f>
        <v>8</v>
      </c>
    </row>
    <row r="107" spans="1:29" x14ac:dyDescent="0.25">
      <c r="B107" t="s">
        <v>440</v>
      </c>
      <c r="C107">
        <v>26.23</v>
      </c>
      <c r="D107">
        <v>15.39</v>
      </c>
      <c r="E107">
        <f>68-48</f>
        <v>20</v>
      </c>
    </row>
    <row r="108" spans="1:29" x14ac:dyDescent="0.25">
      <c r="B108" t="s">
        <v>442</v>
      </c>
      <c r="C108">
        <v>22.1</v>
      </c>
      <c r="D108">
        <v>10.92</v>
      </c>
      <c r="E108">
        <f>81-47</f>
        <v>34</v>
      </c>
    </row>
    <row r="110" spans="1:29" x14ac:dyDescent="0.25">
      <c r="A110">
        <v>2461</v>
      </c>
      <c r="B110">
        <v>1461</v>
      </c>
      <c r="G110">
        <v>2461</v>
      </c>
      <c r="H110">
        <v>1462</v>
      </c>
    </row>
    <row r="111" spans="1:29" x14ac:dyDescent="0.25">
      <c r="A111" t="s">
        <v>186</v>
      </c>
      <c r="B111" t="s">
        <v>51</v>
      </c>
      <c r="C111" t="s">
        <v>478</v>
      </c>
      <c r="D111" t="s">
        <v>271</v>
      </c>
      <c r="G111" t="s">
        <v>186</v>
      </c>
      <c r="H111" t="s">
        <v>51</v>
      </c>
      <c r="I111" t="s">
        <v>478</v>
      </c>
      <c r="J111" t="s">
        <v>271</v>
      </c>
    </row>
    <row r="112" spans="1:29" x14ac:dyDescent="0.25">
      <c r="A112" s="104">
        <v>40762</v>
      </c>
      <c r="B112">
        <v>17.559999999999999</v>
      </c>
      <c r="C112">
        <v>5.79</v>
      </c>
      <c r="D112">
        <f>52-46</f>
        <v>6</v>
      </c>
      <c r="G112" s="104">
        <v>40762</v>
      </c>
      <c r="H112">
        <v>17.95</v>
      </c>
      <c r="I112">
        <v>5.99</v>
      </c>
      <c r="J112">
        <f>52-46</f>
        <v>6</v>
      </c>
    </row>
    <row r="113" spans="1:10" x14ac:dyDescent="0.25">
      <c r="A113" s="104">
        <v>40793</v>
      </c>
      <c r="B113">
        <v>18.579999999999998</v>
      </c>
      <c r="C113">
        <v>6.01</v>
      </c>
      <c r="D113">
        <f>53-46</f>
        <v>7</v>
      </c>
      <c r="G113" s="104">
        <v>40884</v>
      </c>
      <c r="H113">
        <v>19.43</v>
      </c>
      <c r="I113">
        <v>8.67</v>
      </c>
      <c r="J113">
        <f>56-48</f>
        <v>8</v>
      </c>
    </row>
    <row r="114" spans="1:10" x14ac:dyDescent="0.25">
      <c r="A114" s="104">
        <v>40884</v>
      </c>
      <c r="B114">
        <v>20.48</v>
      </c>
      <c r="C114">
        <v>8.85</v>
      </c>
      <c r="D114">
        <f>57-48</f>
        <v>9</v>
      </c>
      <c r="G114" t="s">
        <v>442</v>
      </c>
      <c r="H114">
        <v>21.45</v>
      </c>
      <c r="I114">
        <v>11.4</v>
      </c>
      <c r="J114">
        <f>80-47</f>
        <v>33</v>
      </c>
    </row>
    <row r="115" spans="1:10" x14ac:dyDescent="0.25">
      <c r="A115" t="s">
        <v>440</v>
      </c>
      <c r="B115">
        <v>22.91</v>
      </c>
      <c r="C115">
        <v>10.08</v>
      </c>
      <c r="D115">
        <f>68-48</f>
        <v>20</v>
      </c>
    </row>
    <row r="119" spans="1:10" x14ac:dyDescent="0.25">
      <c r="A119" t="s">
        <v>186</v>
      </c>
      <c r="B119" t="s">
        <v>51</v>
      </c>
      <c r="C119" t="s">
        <v>478</v>
      </c>
      <c r="D119" t="s">
        <v>271</v>
      </c>
    </row>
    <row r="120" spans="1:10" x14ac:dyDescent="0.25">
      <c r="A120" s="111">
        <v>8</v>
      </c>
      <c r="B120">
        <v>17.07</v>
      </c>
      <c r="C120">
        <v>5.16</v>
      </c>
      <c r="D120">
        <f>52-46</f>
        <v>6</v>
      </c>
    </row>
    <row r="121" spans="1:10" x14ac:dyDescent="0.25">
      <c r="A121" s="111">
        <v>9</v>
      </c>
      <c r="B121">
        <v>18.53</v>
      </c>
      <c r="C121">
        <v>6.34</v>
      </c>
      <c r="D121">
        <f>53-46</f>
        <v>7</v>
      </c>
    </row>
    <row r="122" spans="1:10" x14ac:dyDescent="0.25">
      <c r="A122" s="111">
        <v>12</v>
      </c>
      <c r="B122">
        <v>19.45</v>
      </c>
      <c r="C122">
        <v>9.0399999999999991</v>
      </c>
      <c r="D122">
        <f>57-48</f>
        <v>9</v>
      </c>
    </row>
    <row r="123" spans="1:10" x14ac:dyDescent="0.25">
      <c r="A123" s="111">
        <v>17</v>
      </c>
      <c r="B123">
        <v>26.23</v>
      </c>
      <c r="C123">
        <v>15.39</v>
      </c>
      <c r="D123">
        <f>68-48</f>
        <v>20</v>
      </c>
    </row>
    <row r="124" spans="1:10" x14ac:dyDescent="0.25">
      <c r="A124" s="111">
        <v>21</v>
      </c>
      <c r="B124">
        <v>22.1</v>
      </c>
      <c r="C124">
        <v>10.92</v>
      </c>
      <c r="D124">
        <f>81-47</f>
        <v>34</v>
      </c>
    </row>
    <row r="125" spans="1:10" x14ac:dyDescent="0.25">
      <c r="A125" s="111">
        <v>8</v>
      </c>
      <c r="B125">
        <v>17.559999999999999</v>
      </c>
      <c r="C125">
        <v>5.79</v>
      </c>
      <c r="D125">
        <f>52-46</f>
        <v>6</v>
      </c>
    </row>
    <row r="126" spans="1:10" x14ac:dyDescent="0.25">
      <c r="A126" s="111">
        <v>9</v>
      </c>
      <c r="B126">
        <v>18.579999999999998</v>
      </c>
      <c r="C126">
        <v>6.01</v>
      </c>
      <c r="D126">
        <f>53-46</f>
        <v>7</v>
      </c>
    </row>
    <row r="127" spans="1:10" x14ac:dyDescent="0.25">
      <c r="A127" s="111">
        <v>12</v>
      </c>
      <c r="B127">
        <v>20.48</v>
      </c>
      <c r="C127">
        <v>8.85</v>
      </c>
      <c r="D127">
        <f>57-48</f>
        <v>9</v>
      </c>
    </row>
    <row r="128" spans="1:10" x14ac:dyDescent="0.25">
      <c r="A128" s="111">
        <v>17</v>
      </c>
      <c r="B128">
        <v>22.91</v>
      </c>
      <c r="C128">
        <v>10.08</v>
      </c>
      <c r="D128">
        <f>68-48</f>
        <v>20</v>
      </c>
    </row>
    <row r="129" spans="1:4" x14ac:dyDescent="0.25">
      <c r="A129" s="111">
        <v>8</v>
      </c>
      <c r="B129">
        <v>17.690000000000001</v>
      </c>
      <c r="C129">
        <v>5.83</v>
      </c>
      <c r="D129">
        <f>52-46</f>
        <v>6</v>
      </c>
    </row>
    <row r="130" spans="1:4" x14ac:dyDescent="0.25">
      <c r="A130" s="111">
        <v>9</v>
      </c>
      <c r="B130">
        <v>19.36</v>
      </c>
      <c r="C130">
        <v>6.14</v>
      </c>
      <c r="D130">
        <f>52-46</f>
        <v>6</v>
      </c>
    </row>
    <row r="131" spans="1:4" x14ac:dyDescent="0.25">
      <c r="A131" s="111">
        <v>12</v>
      </c>
      <c r="B131">
        <v>19.579999999999998</v>
      </c>
      <c r="C131">
        <v>8.5399999999999991</v>
      </c>
      <c r="D131">
        <f>56-48</f>
        <v>8</v>
      </c>
    </row>
    <row r="132" spans="1:4" x14ac:dyDescent="0.25">
      <c r="A132" s="111">
        <v>8</v>
      </c>
      <c r="B132">
        <v>17.95</v>
      </c>
      <c r="C132">
        <v>5.99</v>
      </c>
      <c r="D132">
        <f>52-46</f>
        <v>6</v>
      </c>
    </row>
    <row r="133" spans="1:4" x14ac:dyDescent="0.25">
      <c r="A133" s="111">
        <v>12</v>
      </c>
      <c r="B133">
        <v>19.43</v>
      </c>
      <c r="C133">
        <v>8.67</v>
      </c>
      <c r="D133">
        <f>56-48</f>
        <v>8</v>
      </c>
    </row>
    <row r="134" spans="1:4" x14ac:dyDescent="0.25">
      <c r="A134" s="111">
        <v>21</v>
      </c>
      <c r="B134">
        <v>21.45</v>
      </c>
      <c r="C134">
        <v>11.4</v>
      </c>
      <c r="D134">
        <f>80-47</f>
        <v>33</v>
      </c>
    </row>
  </sheetData>
  <mergeCells count="7">
    <mergeCell ref="AN1:AU1"/>
    <mergeCell ref="AF1:AM1"/>
    <mergeCell ref="C1:D1"/>
    <mergeCell ref="E1:F1"/>
    <mergeCell ref="K1:O1"/>
    <mergeCell ref="P1:W1"/>
    <mergeCell ref="X1:AE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54"/>
  <sheetViews>
    <sheetView topLeftCell="A19" zoomScale="115" zoomScaleNormal="115" zoomScalePageLayoutView="115" workbookViewId="0">
      <pane xSplit="1" topLeftCell="B1" activePane="topRight" state="frozen"/>
      <selection activeCell="A10" sqref="A10"/>
      <selection pane="topRight" activeCell="AB27" sqref="AB27"/>
    </sheetView>
  </sheetViews>
  <sheetFormatPr defaultColWidth="8.85546875" defaultRowHeight="15" x14ac:dyDescent="0.25"/>
  <cols>
    <col min="3" max="3" width="12" bestFit="1" customWidth="1"/>
    <col min="4" max="4" width="12.28515625" bestFit="1" customWidth="1"/>
    <col min="11" max="15" width="2" bestFit="1" customWidth="1"/>
    <col min="16" max="36" width="3" bestFit="1" customWidth="1"/>
    <col min="37" max="37" width="2" bestFit="1" customWidth="1"/>
    <col min="38" max="38" width="2.28515625" bestFit="1" customWidth="1"/>
    <col min="39" max="41" width="2" bestFit="1" customWidth="1"/>
    <col min="42" max="42" width="3.28515625" bestFit="1" customWidth="1"/>
    <col min="43" max="43" width="3.7109375" customWidth="1"/>
    <col min="44" max="44" width="3.28515625" bestFit="1" customWidth="1"/>
    <col min="45" max="45" width="2" bestFit="1" customWidth="1"/>
    <col min="46" max="46" width="3.28515625" bestFit="1" customWidth="1"/>
    <col min="47" max="64" width="3" bestFit="1" customWidth="1"/>
  </cols>
  <sheetData>
    <row r="1" spans="1:64" x14ac:dyDescent="0.25">
      <c r="A1" s="132" t="s">
        <v>72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</row>
    <row r="2" spans="1:64" x14ac:dyDescent="0.25">
      <c r="A2" s="23" t="s">
        <v>87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</row>
    <row r="3" spans="1:64" x14ac:dyDescent="0.25">
      <c r="A3" s="23" t="s">
        <v>88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</row>
    <row r="4" spans="1:64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 spans="1:64" x14ac:dyDescent="0.25">
      <c r="A5" s="23" t="s">
        <v>73</v>
      </c>
      <c r="B5" s="24"/>
      <c r="C5" s="25"/>
      <c r="D5" s="25"/>
      <c r="E5" s="25"/>
      <c r="F5" s="25"/>
      <c r="G5" s="25"/>
      <c r="H5" s="2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spans="1:64" x14ac:dyDescent="0.25">
      <c r="A6" s="23" t="s">
        <v>74</v>
      </c>
      <c r="B6" s="26"/>
      <c r="C6" s="25"/>
      <c r="D6" s="25"/>
      <c r="E6" s="25"/>
      <c r="F6" s="25"/>
      <c r="G6" s="25"/>
      <c r="H6" s="2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</row>
    <row r="7" spans="1:64" x14ac:dyDescent="0.25">
      <c r="A7" s="23" t="s">
        <v>75</v>
      </c>
      <c r="B7" s="27"/>
      <c r="C7" s="25"/>
      <c r="D7" s="25"/>
      <c r="E7" s="25"/>
      <c r="F7" s="25"/>
      <c r="G7" s="25"/>
      <c r="H7" s="2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</row>
    <row r="8" spans="1:64" ht="18" x14ac:dyDescent="0.25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5" t="s">
        <v>76</v>
      </c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 t="s">
        <v>77</v>
      </c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</row>
    <row r="9" spans="1:64" x14ac:dyDescent="0.25">
      <c r="A9" s="28" t="s">
        <v>78</v>
      </c>
      <c r="B9" s="28" t="s">
        <v>79</v>
      </c>
      <c r="C9" s="28" t="s">
        <v>80</v>
      </c>
      <c r="D9" s="28" t="s">
        <v>81</v>
      </c>
      <c r="E9" s="58" t="s">
        <v>201</v>
      </c>
      <c r="F9" s="28" t="s">
        <v>82</v>
      </c>
      <c r="G9" s="28" t="s">
        <v>83</v>
      </c>
      <c r="H9" s="28" t="s">
        <v>84</v>
      </c>
      <c r="I9" s="28" t="s">
        <v>85</v>
      </c>
      <c r="J9" s="28" t="s">
        <v>86</v>
      </c>
      <c r="K9" s="29">
        <v>5</v>
      </c>
      <c r="L9" s="29">
        <v>6</v>
      </c>
      <c r="M9" s="29">
        <v>7</v>
      </c>
      <c r="N9" s="29">
        <v>8</v>
      </c>
      <c r="O9" s="29">
        <v>9</v>
      </c>
      <c r="P9" s="29">
        <v>10</v>
      </c>
      <c r="Q9" s="29">
        <v>11</v>
      </c>
      <c r="R9" s="29">
        <v>12</v>
      </c>
      <c r="S9" s="29">
        <v>13</v>
      </c>
      <c r="T9" s="29">
        <v>14</v>
      </c>
      <c r="U9" s="29">
        <v>15</v>
      </c>
      <c r="V9" s="29">
        <v>16</v>
      </c>
      <c r="W9" s="29">
        <v>17</v>
      </c>
      <c r="X9" s="29">
        <v>18</v>
      </c>
      <c r="Y9" s="29">
        <v>19</v>
      </c>
      <c r="Z9" s="29">
        <v>20</v>
      </c>
      <c r="AA9" s="29">
        <v>21</v>
      </c>
      <c r="AB9" s="29">
        <v>22</v>
      </c>
      <c r="AC9" s="29">
        <v>23</v>
      </c>
      <c r="AD9" s="29">
        <v>24</v>
      </c>
      <c r="AE9" s="29">
        <v>25</v>
      </c>
      <c r="AF9" s="29">
        <v>26</v>
      </c>
      <c r="AG9" s="29">
        <v>27</v>
      </c>
      <c r="AH9" s="29">
        <v>28</v>
      </c>
      <c r="AI9" s="29">
        <v>29</v>
      </c>
      <c r="AJ9" s="29">
        <v>30</v>
      </c>
      <c r="AK9" s="29">
        <v>1</v>
      </c>
      <c r="AL9" s="29">
        <v>2</v>
      </c>
      <c r="AM9" s="29">
        <v>3</v>
      </c>
      <c r="AN9" s="29">
        <v>4</v>
      </c>
      <c r="AO9" s="29">
        <v>5</v>
      </c>
      <c r="AP9" s="29">
        <v>6</v>
      </c>
      <c r="AQ9" s="29">
        <v>7</v>
      </c>
      <c r="AR9" s="29">
        <v>8</v>
      </c>
      <c r="AS9" s="29">
        <v>9</v>
      </c>
      <c r="AT9" s="29">
        <v>10</v>
      </c>
      <c r="AU9" s="29">
        <v>11</v>
      </c>
      <c r="AV9" s="29">
        <v>12</v>
      </c>
      <c r="AW9" s="29">
        <v>13</v>
      </c>
      <c r="AX9" s="29">
        <v>14</v>
      </c>
      <c r="AY9" s="29">
        <v>15</v>
      </c>
      <c r="AZ9" s="29">
        <v>16</v>
      </c>
      <c r="BA9" s="29">
        <v>17</v>
      </c>
      <c r="BB9" s="29">
        <v>18</v>
      </c>
      <c r="BC9" s="30">
        <v>19</v>
      </c>
      <c r="BD9" s="30">
        <v>20</v>
      </c>
      <c r="BE9" s="30">
        <v>21</v>
      </c>
      <c r="BF9" s="30">
        <v>22</v>
      </c>
      <c r="BG9" s="30">
        <v>23</v>
      </c>
      <c r="BH9" s="30">
        <v>24</v>
      </c>
      <c r="BI9" s="30">
        <v>25</v>
      </c>
      <c r="BJ9" s="30">
        <v>26</v>
      </c>
      <c r="BK9" s="30">
        <v>27</v>
      </c>
      <c r="BL9" s="30">
        <v>28</v>
      </c>
    </row>
    <row r="10" spans="1:64" s="55" customFormat="1" x14ac:dyDescent="0.25">
      <c r="A10" s="55" t="s">
        <v>272</v>
      </c>
      <c r="B10" s="55" t="s">
        <v>87</v>
      </c>
      <c r="C10" s="55" t="s">
        <v>68</v>
      </c>
      <c r="D10" s="55" t="s">
        <v>91</v>
      </c>
      <c r="G10" s="55">
        <v>1</v>
      </c>
      <c r="H10" s="55">
        <v>1</v>
      </c>
      <c r="I10" s="55">
        <v>450587</v>
      </c>
      <c r="J10" s="55">
        <v>6514440</v>
      </c>
      <c r="R10" s="66">
        <v>1</v>
      </c>
      <c r="AB10" s="63">
        <v>4</v>
      </c>
      <c r="AI10" s="65">
        <v>0</v>
      </c>
      <c r="AO10" s="67"/>
      <c r="AP10" s="67"/>
      <c r="AQ10" s="67"/>
      <c r="AR10" s="67" t="s">
        <v>286</v>
      </c>
      <c r="AT10" s="68"/>
    </row>
    <row r="11" spans="1:64" s="33" customFormat="1" x14ac:dyDescent="0.25">
      <c r="A11" s="33" t="s">
        <v>273</v>
      </c>
      <c r="B11" s="33" t="s">
        <v>87</v>
      </c>
      <c r="C11" s="36" t="s">
        <v>202</v>
      </c>
      <c r="D11" s="36" t="s">
        <v>203</v>
      </c>
      <c r="G11" s="33">
        <v>1</v>
      </c>
      <c r="H11" s="33">
        <v>1</v>
      </c>
      <c r="I11" s="33">
        <v>454325</v>
      </c>
      <c r="J11" s="33">
        <v>6510642</v>
      </c>
      <c r="R11" s="50">
        <v>4</v>
      </c>
      <c r="AE11" s="57">
        <v>4</v>
      </c>
      <c r="AH11" s="65">
        <v>0</v>
      </c>
      <c r="AM11" s="51"/>
      <c r="AN11" s="51"/>
      <c r="AO11" s="51"/>
      <c r="AP11" s="51" t="s">
        <v>286</v>
      </c>
      <c r="AT11" s="39"/>
    </row>
    <row r="12" spans="1:64" s="33" customFormat="1" x14ac:dyDescent="0.25">
      <c r="A12" s="33" t="s">
        <v>274</v>
      </c>
      <c r="B12" s="33" t="s">
        <v>87</v>
      </c>
      <c r="C12" s="33" t="s">
        <v>284</v>
      </c>
      <c r="D12" t="s">
        <v>231</v>
      </c>
      <c r="G12" s="33">
        <v>1</v>
      </c>
      <c r="H12" s="33">
        <v>1</v>
      </c>
      <c r="I12" s="33">
        <v>451030</v>
      </c>
      <c r="J12" s="33">
        <v>6507028</v>
      </c>
      <c r="R12" s="50">
        <v>1</v>
      </c>
      <c r="Y12" s="57">
        <v>3</v>
      </c>
      <c r="Z12" s="65">
        <v>0</v>
      </c>
      <c r="AH12" s="65">
        <v>0</v>
      </c>
      <c r="AO12" s="51"/>
      <c r="AP12" s="51"/>
      <c r="AQ12" s="51"/>
      <c r="AR12" s="51" t="s">
        <v>286</v>
      </c>
      <c r="AT12" s="39"/>
    </row>
    <row r="13" spans="1:64" x14ac:dyDescent="0.25">
      <c r="A13" t="s">
        <v>280</v>
      </c>
      <c r="B13" t="s">
        <v>87</v>
      </c>
      <c r="C13" t="s">
        <v>138</v>
      </c>
      <c r="D13" t="s">
        <v>139</v>
      </c>
      <c r="G13">
        <v>1</v>
      </c>
      <c r="H13">
        <v>1</v>
      </c>
      <c r="I13">
        <v>454347</v>
      </c>
      <c r="J13">
        <v>6510499</v>
      </c>
      <c r="T13" s="48">
        <v>4</v>
      </c>
      <c r="Z13" s="59">
        <v>4</v>
      </c>
      <c r="AA13" s="59">
        <v>4</v>
      </c>
      <c r="AE13" s="60">
        <v>4</v>
      </c>
      <c r="AH13" s="60">
        <v>4</v>
      </c>
      <c r="AK13" s="60">
        <v>4</v>
      </c>
      <c r="AN13" s="60">
        <v>4</v>
      </c>
      <c r="AO13" s="46"/>
      <c r="AP13" s="46">
        <v>4</v>
      </c>
      <c r="AQ13" s="73" t="s">
        <v>234</v>
      </c>
      <c r="AR13" s="46" t="s">
        <v>286</v>
      </c>
      <c r="AT13" s="38"/>
    </row>
    <row r="14" spans="1:64" x14ac:dyDescent="0.25">
      <c r="A14" t="s">
        <v>281</v>
      </c>
      <c r="B14" t="s">
        <v>87</v>
      </c>
      <c r="C14" t="s">
        <v>149</v>
      </c>
      <c r="D14" s="22" t="s">
        <v>140</v>
      </c>
      <c r="G14">
        <v>1</v>
      </c>
      <c r="H14">
        <v>1</v>
      </c>
      <c r="I14">
        <v>438003</v>
      </c>
      <c r="J14">
        <v>6513888</v>
      </c>
      <c r="K14" s="35"/>
      <c r="T14" s="48">
        <v>1</v>
      </c>
      <c r="U14" s="60">
        <v>1</v>
      </c>
      <c r="X14" s="60">
        <v>3</v>
      </c>
      <c r="AH14" s="60">
        <v>4</v>
      </c>
      <c r="AI14" s="60">
        <v>4</v>
      </c>
      <c r="AL14" s="60">
        <v>4</v>
      </c>
      <c r="AQ14" s="46">
        <v>4</v>
      </c>
      <c r="AR14" s="46"/>
      <c r="AS14" s="46"/>
      <c r="AT14" s="47" t="s">
        <v>286</v>
      </c>
      <c r="AW14" s="75" t="s">
        <v>252</v>
      </c>
    </row>
    <row r="15" spans="1:64" s="33" customFormat="1" x14ac:dyDescent="0.25">
      <c r="A15" s="33" t="s">
        <v>282</v>
      </c>
      <c r="B15" s="33" t="s">
        <v>87</v>
      </c>
      <c r="C15" s="33" t="s">
        <v>285</v>
      </c>
      <c r="D15" s="33" t="s">
        <v>188</v>
      </c>
      <c r="I15" s="33">
        <v>438344</v>
      </c>
      <c r="J15" s="33">
        <v>6510305</v>
      </c>
      <c r="T15" s="50">
        <v>1</v>
      </c>
      <c r="V15" s="61">
        <v>0</v>
      </c>
      <c r="AQ15" s="51"/>
      <c r="AR15" s="51"/>
      <c r="AS15" s="51"/>
      <c r="AT15" s="52" t="s">
        <v>286</v>
      </c>
    </row>
    <row r="16" spans="1:64" x14ac:dyDescent="0.25">
      <c r="A16" t="s">
        <v>283</v>
      </c>
      <c r="B16" t="s">
        <v>87</v>
      </c>
      <c r="C16" t="s">
        <v>152</v>
      </c>
      <c r="D16" t="s">
        <v>153</v>
      </c>
      <c r="G16">
        <v>1</v>
      </c>
      <c r="H16">
        <v>1</v>
      </c>
      <c r="I16">
        <v>438342</v>
      </c>
      <c r="J16">
        <v>6510305</v>
      </c>
      <c r="T16" s="48">
        <v>4</v>
      </c>
      <c r="AE16" s="60">
        <v>4</v>
      </c>
      <c r="AJ16" s="60">
        <v>3</v>
      </c>
      <c r="AN16" s="60">
        <v>3</v>
      </c>
      <c r="AO16" s="46"/>
      <c r="AP16" s="46" t="s">
        <v>233</v>
      </c>
      <c r="AQ16" s="46" t="s">
        <v>233</v>
      </c>
      <c r="AR16" s="73" t="s">
        <v>286</v>
      </c>
      <c r="AT16" s="38"/>
      <c r="BK16" s="76" t="s">
        <v>253</v>
      </c>
    </row>
    <row r="17" spans="1:51" s="33" customFormat="1" x14ac:dyDescent="0.25">
      <c r="A17" s="33" t="s">
        <v>287</v>
      </c>
      <c r="B17" s="33" t="s">
        <v>87</v>
      </c>
      <c r="C17" s="33" t="s">
        <v>505</v>
      </c>
      <c r="D17" s="33" t="s">
        <v>96</v>
      </c>
      <c r="G17" s="33">
        <v>1</v>
      </c>
      <c r="H17" s="33">
        <v>1</v>
      </c>
      <c r="I17" s="33">
        <v>453101</v>
      </c>
      <c r="J17" s="33">
        <v>6510463</v>
      </c>
      <c r="U17" s="59">
        <v>2</v>
      </c>
      <c r="Z17" s="65">
        <v>0</v>
      </c>
      <c r="AA17" s="36"/>
      <c r="AE17" s="36"/>
      <c r="AT17" s="64" t="s">
        <v>286</v>
      </c>
    </row>
    <row r="18" spans="1:51" x14ac:dyDescent="0.25">
      <c r="A18" s="55" t="s">
        <v>290</v>
      </c>
      <c r="B18" t="s">
        <v>87</v>
      </c>
      <c r="C18" t="s">
        <v>69</v>
      </c>
      <c r="D18" t="s">
        <v>137</v>
      </c>
      <c r="G18">
        <v>1</v>
      </c>
      <c r="H18">
        <v>1</v>
      </c>
      <c r="I18">
        <v>447625</v>
      </c>
      <c r="J18">
        <v>6513692</v>
      </c>
      <c r="U18" s="60">
        <v>2</v>
      </c>
      <c r="Y18" s="60">
        <v>4</v>
      </c>
      <c r="AG18" s="60">
        <v>4</v>
      </c>
      <c r="AN18" s="60">
        <v>4</v>
      </c>
      <c r="AP18" s="60">
        <v>4</v>
      </c>
      <c r="AR18" s="60" t="s">
        <v>222</v>
      </c>
      <c r="AS18" s="60" t="s">
        <v>222</v>
      </c>
      <c r="AT18" s="71" t="s">
        <v>236</v>
      </c>
    </row>
    <row r="19" spans="1:51" x14ac:dyDescent="0.25">
      <c r="A19" t="s">
        <v>291</v>
      </c>
      <c r="B19" t="s">
        <v>87</v>
      </c>
      <c r="C19" s="35" t="s">
        <v>156</v>
      </c>
      <c r="D19" t="s">
        <v>137</v>
      </c>
      <c r="G19">
        <v>1</v>
      </c>
      <c r="H19">
        <v>1</v>
      </c>
      <c r="I19">
        <v>443719</v>
      </c>
      <c r="J19">
        <v>6514416</v>
      </c>
      <c r="V19" s="60">
        <v>3</v>
      </c>
      <c r="AE19" s="60">
        <v>4</v>
      </c>
      <c r="AJ19" s="60">
        <v>4</v>
      </c>
      <c r="AN19" s="60">
        <v>4</v>
      </c>
      <c r="AQ19" s="60" t="s">
        <v>222</v>
      </c>
      <c r="AR19" s="60" t="s">
        <v>222</v>
      </c>
      <c r="AS19" s="60" t="s">
        <v>222</v>
      </c>
      <c r="AT19" s="62" t="s">
        <v>237</v>
      </c>
      <c r="AU19" s="73"/>
    </row>
    <row r="20" spans="1:51" x14ac:dyDescent="0.25">
      <c r="A20" t="s">
        <v>292</v>
      </c>
      <c r="B20" t="s">
        <v>87</v>
      </c>
      <c r="C20" t="s">
        <v>151</v>
      </c>
      <c r="D20" s="22" t="s">
        <v>500</v>
      </c>
      <c r="G20">
        <v>1</v>
      </c>
      <c r="H20">
        <v>1</v>
      </c>
      <c r="I20">
        <v>445623</v>
      </c>
      <c r="J20">
        <v>6513917</v>
      </c>
      <c r="V20" s="60">
        <v>1</v>
      </c>
      <c r="AG20" s="60">
        <v>4</v>
      </c>
      <c r="AJ20" s="60">
        <v>4</v>
      </c>
      <c r="AN20" s="60">
        <v>4</v>
      </c>
      <c r="AR20" s="60">
        <v>4</v>
      </c>
      <c r="AU20">
        <v>4</v>
      </c>
      <c r="AV20" s="62" t="s">
        <v>286</v>
      </c>
      <c r="AW20" t="s">
        <v>222</v>
      </c>
      <c r="AY20" s="73"/>
    </row>
    <row r="21" spans="1:51" x14ac:dyDescent="0.25">
      <c r="A21" t="s">
        <v>293</v>
      </c>
      <c r="B21" t="s">
        <v>87</v>
      </c>
      <c r="C21" t="s">
        <v>154</v>
      </c>
      <c r="D21" t="s">
        <v>155</v>
      </c>
      <c r="G21">
        <v>1</v>
      </c>
      <c r="H21">
        <v>1</v>
      </c>
      <c r="I21">
        <v>444260</v>
      </c>
      <c r="J21">
        <v>6514022</v>
      </c>
      <c r="Y21" s="60">
        <v>4</v>
      </c>
      <c r="AA21" s="60">
        <v>4</v>
      </c>
      <c r="AE21" s="60">
        <v>4</v>
      </c>
      <c r="AJ21" s="60">
        <v>4</v>
      </c>
      <c r="AN21" s="60">
        <v>4</v>
      </c>
      <c r="AQ21" s="60">
        <v>4</v>
      </c>
      <c r="AR21" s="60" t="s">
        <v>222</v>
      </c>
      <c r="AS21" s="60" t="s">
        <v>222</v>
      </c>
      <c r="AT21" s="73"/>
      <c r="AU21" s="62" t="s">
        <v>286</v>
      </c>
    </row>
    <row r="22" spans="1:51" x14ac:dyDescent="0.25">
      <c r="A22" s="55" t="s">
        <v>294</v>
      </c>
      <c r="B22" t="s">
        <v>87</v>
      </c>
      <c r="C22" s="79"/>
      <c r="D22" s="22" t="s">
        <v>146</v>
      </c>
      <c r="G22">
        <v>1</v>
      </c>
      <c r="H22">
        <v>1</v>
      </c>
      <c r="I22">
        <v>438349</v>
      </c>
      <c r="J22">
        <v>6513877</v>
      </c>
      <c r="AW22" s="71" t="s">
        <v>239</v>
      </c>
    </row>
    <row r="23" spans="1:51" x14ac:dyDescent="0.25">
      <c r="A23" t="s">
        <v>295</v>
      </c>
      <c r="B23" t="s">
        <v>87</v>
      </c>
      <c r="C23" t="s">
        <v>147</v>
      </c>
      <c r="D23" s="22" t="s">
        <v>191</v>
      </c>
      <c r="G23">
        <v>1</v>
      </c>
      <c r="H23">
        <v>1</v>
      </c>
      <c r="I23">
        <v>438064</v>
      </c>
      <c r="J23">
        <v>6513867</v>
      </c>
      <c r="X23" s="60">
        <v>4</v>
      </c>
      <c r="AH23" s="60">
        <v>4</v>
      </c>
      <c r="AL23" s="60">
        <v>4</v>
      </c>
      <c r="AN23" s="60">
        <v>4</v>
      </c>
      <c r="AQ23" s="60">
        <v>4</v>
      </c>
      <c r="AS23" s="60" t="s">
        <v>222</v>
      </c>
      <c r="AT23" s="60" t="s">
        <v>222</v>
      </c>
      <c r="AU23" s="73"/>
    </row>
    <row r="24" spans="1:51" x14ac:dyDescent="0.25">
      <c r="A24" t="s">
        <v>296</v>
      </c>
      <c r="B24" t="s">
        <v>87</v>
      </c>
      <c r="C24" t="s">
        <v>507</v>
      </c>
      <c r="D24" s="22" t="s">
        <v>192</v>
      </c>
      <c r="G24">
        <v>1</v>
      </c>
      <c r="H24">
        <v>1</v>
      </c>
      <c r="I24">
        <v>437914</v>
      </c>
      <c r="J24">
        <v>6514002</v>
      </c>
      <c r="X24" s="60">
        <v>4</v>
      </c>
      <c r="AH24" s="60">
        <v>3</v>
      </c>
      <c r="AJ24" s="60">
        <v>3</v>
      </c>
      <c r="AL24" s="60">
        <v>3</v>
      </c>
      <c r="AN24" s="60">
        <v>3</v>
      </c>
      <c r="AQ24" s="60">
        <v>3</v>
      </c>
      <c r="AV24" s="73"/>
    </row>
    <row r="25" spans="1:51" s="33" customFormat="1" x14ac:dyDescent="0.25">
      <c r="A25" s="33" t="s">
        <v>297</v>
      </c>
      <c r="B25" s="33" t="s">
        <v>87</v>
      </c>
      <c r="C25" s="33" t="s">
        <v>146</v>
      </c>
      <c r="D25" s="33" t="s">
        <v>248</v>
      </c>
      <c r="G25" s="33">
        <v>1</v>
      </c>
      <c r="H25" s="33">
        <v>1</v>
      </c>
      <c r="I25" s="33">
        <v>438535</v>
      </c>
      <c r="J25" s="33">
        <v>6509874</v>
      </c>
    </row>
    <row r="26" spans="1:51" s="55" customFormat="1" x14ac:dyDescent="0.25">
      <c r="A26" s="55" t="s">
        <v>298</v>
      </c>
      <c r="B26" s="55" t="s">
        <v>87</v>
      </c>
      <c r="C26" s="55" t="s">
        <v>141</v>
      </c>
      <c r="D26" s="77"/>
      <c r="G26" s="55">
        <v>1</v>
      </c>
      <c r="H26" s="55">
        <v>1</v>
      </c>
      <c r="I26" s="55">
        <v>438294</v>
      </c>
      <c r="J26" s="55">
        <v>6510485</v>
      </c>
      <c r="W26" s="63">
        <v>3</v>
      </c>
      <c r="Y26" s="63">
        <v>4</v>
      </c>
      <c r="AE26" s="61">
        <v>0</v>
      </c>
    </row>
    <row r="27" spans="1:51" x14ac:dyDescent="0.25">
      <c r="A27" t="s">
        <v>299</v>
      </c>
      <c r="B27" t="s">
        <v>87</v>
      </c>
      <c r="C27" t="s">
        <v>142</v>
      </c>
      <c r="D27" s="22" t="s">
        <v>146</v>
      </c>
      <c r="G27">
        <v>1</v>
      </c>
      <c r="H27">
        <v>1</v>
      </c>
      <c r="I27">
        <v>448036</v>
      </c>
      <c r="J27">
        <v>6513333</v>
      </c>
      <c r="Y27" s="60">
        <v>4</v>
      </c>
      <c r="Z27" s="60">
        <v>4</v>
      </c>
      <c r="AC27" s="60">
        <v>2</v>
      </c>
      <c r="AG27" s="60">
        <v>2</v>
      </c>
      <c r="AI27" s="60">
        <v>2</v>
      </c>
      <c r="AJ27" s="60">
        <v>2</v>
      </c>
      <c r="AL27" s="60">
        <v>2</v>
      </c>
      <c r="AP27">
        <v>1</v>
      </c>
      <c r="AR27">
        <v>1</v>
      </c>
      <c r="AT27" t="s">
        <v>251</v>
      </c>
      <c r="AU27" s="73"/>
      <c r="AV27" s="62" t="s">
        <v>286</v>
      </c>
    </row>
    <row r="28" spans="1:51" s="33" customFormat="1" x14ac:dyDescent="0.25">
      <c r="A28" s="33" t="s">
        <v>300</v>
      </c>
      <c r="B28" s="33" t="s">
        <v>87</v>
      </c>
      <c r="C28" s="33" t="s">
        <v>91</v>
      </c>
      <c r="D28" s="33" t="s">
        <v>249</v>
      </c>
      <c r="G28" s="33">
        <v>1</v>
      </c>
      <c r="H28" s="33">
        <v>1</v>
      </c>
      <c r="I28" s="33">
        <v>449267</v>
      </c>
      <c r="J28" s="33">
        <v>6512633</v>
      </c>
      <c r="Y28" s="57">
        <v>4</v>
      </c>
      <c r="AC28" s="65">
        <v>0</v>
      </c>
      <c r="AU28" s="64" t="s">
        <v>286</v>
      </c>
    </row>
    <row r="29" spans="1:51" x14ac:dyDescent="0.25">
      <c r="A29" t="s">
        <v>301</v>
      </c>
      <c r="B29" t="s">
        <v>87</v>
      </c>
      <c r="C29" s="35" t="s">
        <v>143</v>
      </c>
      <c r="D29" s="35" t="s">
        <v>189</v>
      </c>
      <c r="G29">
        <v>1</v>
      </c>
      <c r="H29">
        <v>1</v>
      </c>
      <c r="I29">
        <v>450932</v>
      </c>
      <c r="J29">
        <v>6507033</v>
      </c>
      <c r="Y29" s="59">
        <v>4</v>
      </c>
      <c r="AA29" s="60">
        <v>4</v>
      </c>
      <c r="AG29" s="60">
        <v>4</v>
      </c>
      <c r="AJ29" s="60">
        <v>4</v>
      </c>
      <c r="AL29" s="60">
        <v>4</v>
      </c>
      <c r="AN29" s="60">
        <v>4</v>
      </c>
      <c r="AP29" s="60">
        <v>4</v>
      </c>
      <c r="AR29" s="60">
        <v>4</v>
      </c>
      <c r="AS29" s="60" t="s">
        <v>222</v>
      </c>
      <c r="AT29" s="60" t="s">
        <v>222</v>
      </c>
      <c r="AU29" s="73" t="s">
        <v>286</v>
      </c>
    </row>
    <row r="30" spans="1:51" s="36" customFormat="1" x14ac:dyDescent="0.25">
      <c r="A30" s="36" t="s">
        <v>54</v>
      </c>
      <c r="B30" s="36" t="s">
        <v>87</v>
      </c>
      <c r="C30" s="36" t="s">
        <v>511</v>
      </c>
      <c r="D30" s="36" t="s">
        <v>206</v>
      </c>
      <c r="G30" s="36">
        <v>1</v>
      </c>
      <c r="H30" s="36">
        <v>1</v>
      </c>
      <c r="I30" s="36">
        <v>450977</v>
      </c>
      <c r="J30" s="36">
        <v>6506914</v>
      </c>
      <c r="Y30" s="63">
        <v>4</v>
      </c>
      <c r="Z30" s="57">
        <v>4</v>
      </c>
      <c r="AG30" s="65">
        <v>0</v>
      </c>
      <c r="AV30" s="75" t="s">
        <v>286</v>
      </c>
    </row>
    <row r="31" spans="1:51" s="33" customFormat="1" x14ac:dyDescent="0.25">
      <c r="A31" s="33" t="s">
        <v>58</v>
      </c>
      <c r="B31" s="33" t="s">
        <v>87</v>
      </c>
      <c r="C31" s="33" t="s">
        <v>148</v>
      </c>
      <c r="D31" s="33" t="s">
        <v>96</v>
      </c>
      <c r="G31" s="33">
        <v>1</v>
      </c>
      <c r="H31" s="33">
        <v>1</v>
      </c>
      <c r="I31" s="33">
        <v>437042</v>
      </c>
      <c r="J31" s="33">
        <v>6514018</v>
      </c>
      <c r="AA31" s="57">
        <v>3</v>
      </c>
      <c r="AH31" s="65">
        <v>0</v>
      </c>
      <c r="AY31" s="64" t="s">
        <v>286</v>
      </c>
    </row>
    <row r="32" spans="1:51" s="55" customFormat="1" x14ac:dyDescent="0.25">
      <c r="A32" s="55" t="s">
        <v>59</v>
      </c>
      <c r="B32" s="55" t="s">
        <v>87</v>
      </c>
      <c r="C32" s="80" t="s">
        <v>157</v>
      </c>
      <c r="D32" s="80" t="s">
        <v>158</v>
      </c>
      <c r="G32" s="55">
        <v>1</v>
      </c>
      <c r="H32" s="55">
        <v>1</v>
      </c>
      <c r="I32" s="55">
        <v>437945</v>
      </c>
      <c r="J32" s="55">
        <v>6513852</v>
      </c>
      <c r="AA32" s="63">
        <v>1</v>
      </c>
      <c r="AB32" s="63">
        <v>1</v>
      </c>
      <c r="AE32" s="63">
        <v>1</v>
      </c>
      <c r="AF32" s="63">
        <v>2</v>
      </c>
      <c r="AH32" s="63">
        <v>3</v>
      </c>
      <c r="AI32" s="69"/>
    </row>
    <row r="33" spans="1:64" x14ac:dyDescent="0.25">
      <c r="A33" t="s">
        <v>60</v>
      </c>
      <c r="B33" t="s">
        <v>87</v>
      </c>
      <c r="C33" t="s">
        <v>144</v>
      </c>
      <c r="D33" s="22" t="s">
        <v>197</v>
      </c>
      <c r="G33">
        <v>1</v>
      </c>
      <c r="H33">
        <v>1</v>
      </c>
      <c r="I33">
        <v>444355</v>
      </c>
      <c r="J33">
        <v>6514290</v>
      </c>
      <c r="AE33" s="60">
        <v>4</v>
      </c>
      <c r="AJ33" s="60">
        <v>4</v>
      </c>
      <c r="AN33" s="60">
        <v>4</v>
      </c>
      <c r="AR33" s="60">
        <v>4</v>
      </c>
      <c r="AW33" s="60">
        <v>4</v>
      </c>
      <c r="AX33" s="60" t="s">
        <v>222</v>
      </c>
      <c r="AY33" s="73" t="s">
        <v>286</v>
      </c>
    </row>
    <row r="34" spans="1:64" s="33" customFormat="1" x14ac:dyDescent="0.25">
      <c r="A34" s="33" t="s">
        <v>61</v>
      </c>
      <c r="B34" s="33" t="s">
        <v>87</v>
      </c>
      <c r="C34" s="33" t="s">
        <v>96</v>
      </c>
      <c r="D34" s="33" t="s">
        <v>96</v>
      </c>
      <c r="G34" s="33">
        <v>1</v>
      </c>
      <c r="H34" s="33">
        <v>1</v>
      </c>
      <c r="I34" s="33">
        <v>449962</v>
      </c>
      <c r="J34" s="33">
        <v>6514160</v>
      </c>
      <c r="AH34" s="65">
        <v>4</v>
      </c>
      <c r="AM34" s="33">
        <v>4</v>
      </c>
    </row>
    <row r="35" spans="1:64" x14ac:dyDescent="0.25">
      <c r="A35" s="55" t="s">
        <v>62</v>
      </c>
      <c r="B35" t="s">
        <v>87</v>
      </c>
      <c r="C35" s="35" t="s">
        <v>235</v>
      </c>
      <c r="D35" t="s">
        <v>150</v>
      </c>
      <c r="G35">
        <v>1</v>
      </c>
      <c r="H35">
        <v>1</v>
      </c>
      <c r="I35">
        <v>450507</v>
      </c>
      <c r="J35">
        <v>6514397</v>
      </c>
      <c r="AH35" s="60">
        <v>4</v>
      </c>
      <c r="AK35" s="60">
        <v>4</v>
      </c>
      <c r="AN35" s="60">
        <v>4</v>
      </c>
      <c r="AQ35" s="62">
        <v>4</v>
      </c>
      <c r="AR35" s="62"/>
      <c r="AS35" s="71">
        <v>0</v>
      </c>
      <c r="AT35" s="62" t="s">
        <v>286</v>
      </c>
    </row>
    <row r="36" spans="1:64" x14ac:dyDescent="0.25">
      <c r="A36" s="55" t="s">
        <v>63</v>
      </c>
      <c r="B36" t="s">
        <v>87</v>
      </c>
      <c r="C36" s="53" t="s">
        <v>146</v>
      </c>
      <c r="D36" s="53" t="s">
        <v>146</v>
      </c>
      <c r="G36">
        <v>1</v>
      </c>
      <c r="H36">
        <v>1</v>
      </c>
      <c r="I36">
        <v>448455</v>
      </c>
      <c r="J36">
        <v>6512463</v>
      </c>
      <c r="AI36" s="60">
        <v>1</v>
      </c>
      <c r="AU36" s="60">
        <v>4</v>
      </c>
      <c r="AX36" s="71" t="s">
        <v>239</v>
      </c>
      <c r="BI36" s="62" t="s">
        <v>286</v>
      </c>
    </row>
    <row r="37" spans="1:64" x14ac:dyDescent="0.25">
      <c r="A37" t="s">
        <v>64</v>
      </c>
      <c r="B37" t="s">
        <v>88</v>
      </c>
      <c r="C37" t="s">
        <v>145</v>
      </c>
      <c r="D37" s="53" t="s">
        <v>146</v>
      </c>
      <c r="G37">
        <v>1</v>
      </c>
      <c r="H37">
        <v>1</v>
      </c>
      <c r="I37">
        <v>432165</v>
      </c>
      <c r="J37">
        <v>6502983</v>
      </c>
    </row>
    <row r="38" spans="1:64" x14ac:dyDescent="0.25">
      <c r="A38" t="s">
        <v>65</v>
      </c>
      <c r="B38" t="s">
        <v>87</v>
      </c>
      <c r="C38" t="s">
        <v>285</v>
      </c>
      <c r="D38" s="56" t="s">
        <v>188</v>
      </c>
      <c r="G38">
        <v>1</v>
      </c>
      <c r="H38">
        <v>1</v>
      </c>
      <c r="I38">
        <v>438302</v>
      </c>
      <c r="J38">
        <v>6510358</v>
      </c>
      <c r="AE38" s="60">
        <v>4</v>
      </c>
      <c r="AL38" s="60">
        <v>4</v>
      </c>
      <c r="AN38" s="60">
        <v>4</v>
      </c>
      <c r="AT38" s="60">
        <v>4</v>
      </c>
      <c r="AY38" s="60" t="s">
        <v>222</v>
      </c>
      <c r="AZ38" s="73" t="s">
        <v>234</v>
      </c>
      <c r="BB38" s="62" t="s">
        <v>286</v>
      </c>
    </row>
    <row r="39" spans="1:64" x14ac:dyDescent="0.25">
      <c r="A39" t="s">
        <v>193</v>
      </c>
      <c r="B39" t="s">
        <v>88</v>
      </c>
      <c r="C39" s="53" t="s">
        <v>146</v>
      </c>
      <c r="D39" s="53" t="s">
        <v>146</v>
      </c>
      <c r="G39">
        <v>1</v>
      </c>
      <c r="H39">
        <v>1</v>
      </c>
      <c r="I39">
        <v>453064</v>
      </c>
      <c r="J39">
        <v>6510485</v>
      </c>
    </row>
    <row r="40" spans="1:64" x14ac:dyDescent="0.25">
      <c r="A40" t="s">
        <v>194</v>
      </c>
      <c r="B40" t="s">
        <v>87</v>
      </c>
      <c r="C40" t="s">
        <v>196</v>
      </c>
      <c r="D40" s="54" t="s">
        <v>190</v>
      </c>
      <c r="G40">
        <v>1</v>
      </c>
      <c r="H40">
        <v>1</v>
      </c>
      <c r="I40">
        <v>450480</v>
      </c>
      <c r="J40">
        <v>6513970</v>
      </c>
      <c r="AI40" s="60">
        <v>4</v>
      </c>
      <c r="AJ40" s="60">
        <v>4</v>
      </c>
      <c r="AM40" s="60">
        <v>4</v>
      </c>
      <c r="AN40" s="60">
        <v>4</v>
      </c>
      <c r="AQ40" s="60">
        <v>4</v>
      </c>
      <c r="AS40" s="60" t="s">
        <v>222</v>
      </c>
      <c r="AT40" s="60" t="s">
        <v>222</v>
      </c>
      <c r="AU40" s="74"/>
    </row>
    <row r="41" spans="1:64" x14ac:dyDescent="0.25">
      <c r="A41" t="s">
        <v>195</v>
      </c>
      <c r="B41" t="s">
        <v>87</v>
      </c>
      <c r="C41" s="22" t="s">
        <v>527</v>
      </c>
      <c r="D41" s="22" t="s">
        <v>528</v>
      </c>
      <c r="G41">
        <v>1</v>
      </c>
      <c r="H41">
        <v>1</v>
      </c>
      <c r="I41">
        <v>450715</v>
      </c>
      <c r="J41">
        <v>6513995</v>
      </c>
      <c r="AP41" s="60" t="s">
        <v>222</v>
      </c>
      <c r="AQ41" s="73"/>
    </row>
    <row r="42" spans="1:64" x14ac:dyDescent="0.25">
      <c r="A42" t="s">
        <v>198</v>
      </c>
      <c r="B42" t="s">
        <v>87</v>
      </c>
      <c r="C42" t="s">
        <v>199</v>
      </c>
      <c r="D42" s="37" t="s">
        <v>200</v>
      </c>
      <c r="G42">
        <v>1</v>
      </c>
      <c r="H42">
        <v>1</v>
      </c>
      <c r="AJ42" s="60">
        <v>4</v>
      </c>
      <c r="AN42" s="60">
        <v>4</v>
      </c>
      <c r="AU42" s="60">
        <v>4</v>
      </c>
      <c r="BB42" s="60" t="s">
        <v>222</v>
      </c>
      <c r="BC42" s="60" t="s">
        <v>222</v>
      </c>
      <c r="BD42" s="73"/>
      <c r="BG42" s="62" t="s">
        <v>286</v>
      </c>
    </row>
    <row r="43" spans="1:64" x14ac:dyDescent="0.25">
      <c r="A43" t="s">
        <v>208</v>
      </c>
      <c r="B43" t="s">
        <v>87</v>
      </c>
      <c r="C43" s="53" t="s">
        <v>223</v>
      </c>
      <c r="D43" t="s">
        <v>224</v>
      </c>
      <c r="G43">
        <v>1</v>
      </c>
      <c r="H43">
        <v>1</v>
      </c>
      <c r="AP43" s="60" t="s">
        <v>222</v>
      </c>
      <c r="AQ43" s="60" t="s">
        <v>222</v>
      </c>
      <c r="AR43" s="73"/>
      <c r="BL43" s="76" t="s">
        <v>479</v>
      </c>
    </row>
    <row r="44" spans="1:64" x14ac:dyDescent="0.25">
      <c r="A44" s="55" t="s">
        <v>209</v>
      </c>
      <c r="B44" t="s">
        <v>87</v>
      </c>
      <c r="C44" t="s">
        <v>91</v>
      </c>
      <c r="G44">
        <v>1</v>
      </c>
      <c r="H44">
        <v>1</v>
      </c>
      <c r="AU44" s="71">
        <v>0</v>
      </c>
    </row>
    <row r="45" spans="1:64" x14ac:dyDescent="0.25">
      <c r="A45" s="55" t="s">
        <v>210</v>
      </c>
      <c r="B45" t="s">
        <v>87</v>
      </c>
      <c r="G45">
        <v>1</v>
      </c>
      <c r="H45">
        <v>1</v>
      </c>
      <c r="AS45" s="71">
        <v>0</v>
      </c>
    </row>
    <row r="46" spans="1:64" x14ac:dyDescent="0.25">
      <c r="A46" t="s">
        <v>211</v>
      </c>
      <c r="B46" t="s">
        <v>87</v>
      </c>
      <c r="C46" t="s">
        <v>480</v>
      </c>
      <c r="D46" t="s">
        <v>481</v>
      </c>
      <c r="G46">
        <v>1</v>
      </c>
      <c r="H46">
        <v>1</v>
      </c>
      <c r="AS46" s="60">
        <v>4</v>
      </c>
      <c r="AU46" s="73" t="s">
        <v>238</v>
      </c>
      <c r="BL46" s="76" t="s">
        <v>485</v>
      </c>
    </row>
    <row r="47" spans="1:64" x14ac:dyDescent="0.25">
      <c r="A47" t="s">
        <v>212</v>
      </c>
      <c r="B47" t="s">
        <v>87</v>
      </c>
      <c r="G47">
        <v>1</v>
      </c>
      <c r="H47">
        <v>1</v>
      </c>
      <c r="AP47" s="60" t="s">
        <v>222</v>
      </c>
      <c r="AQ47" s="73" t="s">
        <v>232</v>
      </c>
    </row>
    <row r="48" spans="1:64" x14ac:dyDescent="0.25">
      <c r="A48" t="s">
        <v>225</v>
      </c>
      <c r="B48" t="s">
        <v>87</v>
      </c>
      <c r="C48" t="s">
        <v>226</v>
      </c>
      <c r="D48" t="s">
        <v>227</v>
      </c>
      <c r="G48">
        <v>1</v>
      </c>
      <c r="H48">
        <v>1</v>
      </c>
      <c r="I48" s="70"/>
      <c r="J48" s="70"/>
      <c r="AP48" s="60">
        <v>4</v>
      </c>
      <c r="AU48" s="60">
        <v>4</v>
      </c>
      <c r="BF48" s="71">
        <v>0</v>
      </c>
    </row>
    <row r="49" spans="1:64" x14ac:dyDescent="0.25">
      <c r="A49" t="s">
        <v>217</v>
      </c>
      <c r="B49" t="s">
        <v>87</v>
      </c>
      <c r="C49" t="s">
        <v>230</v>
      </c>
      <c r="D49" t="s">
        <v>231</v>
      </c>
      <c r="G49">
        <v>1</v>
      </c>
      <c r="H49">
        <v>1</v>
      </c>
      <c r="I49">
        <v>450982</v>
      </c>
      <c r="J49">
        <v>6507074</v>
      </c>
      <c r="AU49" s="60">
        <v>4</v>
      </c>
      <c r="BB49" s="60">
        <v>4</v>
      </c>
      <c r="BF49" t="s">
        <v>233</v>
      </c>
      <c r="BG49" s="73" t="s">
        <v>484</v>
      </c>
    </row>
    <row r="50" spans="1:64" x14ac:dyDescent="0.25">
      <c r="A50" t="s">
        <v>240</v>
      </c>
      <c r="B50" t="s">
        <v>87</v>
      </c>
      <c r="C50" t="s">
        <v>241</v>
      </c>
      <c r="D50" t="s">
        <v>146</v>
      </c>
      <c r="G50">
        <v>1</v>
      </c>
      <c r="H50">
        <v>1</v>
      </c>
      <c r="I50">
        <v>448975</v>
      </c>
      <c r="J50">
        <v>6512544</v>
      </c>
      <c r="BL50" s="60" t="s">
        <v>222</v>
      </c>
    </row>
    <row r="51" spans="1:64" x14ac:dyDescent="0.25">
      <c r="A51" t="s">
        <v>244</v>
      </c>
      <c r="B51" t="s">
        <v>87</v>
      </c>
      <c r="C51" t="s">
        <v>245</v>
      </c>
      <c r="D51" t="s">
        <v>246</v>
      </c>
      <c r="G51">
        <v>1</v>
      </c>
      <c r="H51">
        <v>1</v>
      </c>
      <c r="BJ51" s="60">
        <v>3</v>
      </c>
    </row>
    <row r="52" spans="1:64" x14ac:dyDescent="0.25">
      <c r="A52" t="s">
        <v>247</v>
      </c>
      <c r="B52" t="s">
        <v>87</v>
      </c>
      <c r="C52" t="s">
        <v>146</v>
      </c>
      <c r="D52" t="s">
        <v>248</v>
      </c>
      <c r="G52" t="s">
        <v>207</v>
      </c>
      <c r="H52" t="s">
        <v>207</v>
      </c>
      <c r="I52" t="s">
        <v>96</v>
      </c>
      <c r="J52" t="s">
        <v>96</v>
      </c>
      <c r="BF52" s="73"/>
    </row>
    <row r="53" spans="1:64" x14ac:dyDescent="0.25">
      <c r="A53" t="s">
        <v>250</v>
      </c>
      <c r="B53" t="s">
        <v>87</v>
      </c>
      <c r="C53" t="s">
        <v>146</v>
      </c>
      <c r="D53" t="s">
        <v>146</v>
      </c>
      <c r="G53" t="s">
        <v>207</v>
      </c>
      <c r="H53" t="s">
        <v>207</v>
      </c>
      <c r="I53" t="s">
        <v>96</v>
      </c>
      <c r="J53" t="s">
        <v>96</v>
      </c>
    </row>
    <row r="54" spans="1:64" x14ac:dyDescent="0.25">
      <c r="A54" t="s">
        <v>482</v>
      </c>
      <c r="B54" t="s">
        <v>87</v>
      </c>
      <c r="C54" t="s">
        <v>146</v>
      </c>
      <c r="D54" t="s">
        <v>483</v>
      </c>
      <c r="G54" t="s">
        <v>207</v>
      </c>
      <c r="H54" t="s">
        <v>207</v>
      </c>
      <c r="I54" t="s">
        <v>96</v>
      </c>
      <c r="J54" t="s">
        <v>96</v>
      </c>
    </row>
  </sheetData>
  <mergeCells count="4">
    <mergeCell ref="A1:BL1"/>
    <mergeCell ref="A8:J8"/>
    <mergeCell ref="K8:AJ8"/>
    <mergeCell ref="AK8:BL8"/>
  </mergeCells>
  <phoneticPr fontId="22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Sightings</vt:lpstr>
      <vt:lpstr>Nest Info</vt:lpstr>
      <vt:lpstr>Chick banding info</vt:lpstr>
      <vt:lpstr>Adult banding data</vt:lpstr>
      <vt:lpstr>Chick banding data</vt:lpstr>
      <vt:lpstr>Nest visits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Corkery</dc:creator>
  <cp:lastModifiedBy>K Mills</cp:lastModifiedBy>
  <dcterms:created xsi:type="dcterms:W3CDTF">2011-05-28T01:22:37Z</dcterms:created>
  <dcterms:modified xsi:type="dcterms:W3CDTF">2016-07-31T13:34:10Z</dcterms:modified>
</cp:coreProperties>
</file>