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cb1525813ef2d3f/Desktop/Bootcamp Activities/"/>
    </mc:Choice>
  </mc:AlternateContent>
  <xr:revisionPtr revIDLastSave="0" documentId="8_{FE1CAA38-7DCB-48FA-9CFD-AC599019A7A6}" xr6:coauthVersionLast="47" xr6:coauthVersionMax="47" xr10:uidLastSave="{00000000-0000-0000-0000-000000000000}"/>
  <bookViews>
    <workbookView xWindow="-98" yWindow="-98" windowWidth="24496" windowHeight="15675" firstSheet="5" activeTab="6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5" r:id="rId4"/>
    <sheet name="Goal Analysis" sheetId="6" r:id="rId5"/>
    <sheet name="Statistical Analysis" sheetId="7" r:id="rId6"/>
    <sheet name="Report" sheetId="8" r:id="rId7"/>
  </sheets>
  <definedNames>
    <definedName name="_xlnm._FilterDatabase" localSheetId="5" hidden="1">'Statistical Analysis'!$H$1:$H$1001</definedName>
    <definedName name="_xlcn.WorksheetConnection_CrowdfundingA1T10011" hidden="1">Crowdfunding!$A$1:$T$1001</definedName>
  </definedNames>
  <calcPr calcId="191029" concurrentCalc="0"/>
  <pivotCaches>
    <pivotCache cacheId="1" r:id="rId8"/>
    <pivotCache cacheId="118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D7" i="7"/>
  <c r="D6" i="7"/>
  <c r="I5" i="7"/>
  <c r="I4" i="7"/>
  <c r="I3" i="7"/>
  <c r="I2" i="7"/>
  <c r="D2" i="7"/>
  <c r="D3" i="7"/>
  <c r="D5" i="7"/>
  <c r="D4" i="7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2" i="6"/>
  <c r="H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AEB0C6-D71C-45BE-BEC9-450BF18104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8E93E9-22A6-481B-8FD4-97ABE752E7BA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<sst xmlns="http://schemas.openxmlformats.org/spreadsheetml/2006/main" count="9066" uniqueCount="2113">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</sst>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2B2B2B"/>
      <name val="Arial"/>
      <family val="2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Font="1"/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Font="1" applyAlignment="1"/>
    <xf numFmtId="49" fontId="18" fillId="0" borderId="0" xfId="0" applyNumberFormat="1" applyFont="1" applyAlignment="1">
      <alignment horizontal="left" vertical="center"/>
    </xf>
    <xf numFmtId="9" fontId="0" fillId="0" borderId="0" xfId="42" applyFont="1"/>
    <xf numFmtId="0" fontId="19" fillId="0" borderId="0" xfId="0" applyFont="1" applyAlignment="1">
      <alignment horizontal="left" vertical="center"/>
    </xf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Challenge.xlsx]Pivot Table 1!PivotTable1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D-4CE1-B0B8-A11BDAF5E25B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D-4CE1-B0B8-A11BDAF5E25B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D-4CE1-B0B8-A11BDAF5E25B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D-4CE1-B0B8-A11BDAF5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77744"/>
        <c:axId val="70610384"/>
      </c:barChart>
      <c:catAx>
        <c:axId val="1270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0384"/>
        <c:crosses val="autoZero"/>
        <c:auto val="1"/>
        <c:lblAlgn val="ctr"/>
        <c:lblOffset val="100"/>
        <c:noMultiLvlLbl val="0"/>
      </c:catAx>
      <c:valAx>
        <c:axId val="706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Challenge.xlsx]Pivot Table 2!PivotTable2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0CD-974C-CBF85E0B827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C-40CD-974C-CBF85E0B827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C-40CD-974C-CBF85E0B827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C-40CD-974C-CBF85E0B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764224"/>
        <c:axId val="70610864"/>
      </c:barChart>
      <c:catAx>
        <c:axId val="21117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0864"/>
        <c:crosses val="autoZero"/>
        <c:auto val="1"/>
        <c:lblAlgn val="ctr"/>
        <c:lblOffset val="100"/>
        <c:noMultiLvlLbl val="0"/>
      </c:catAx>
      <c:valAx>
        <c:axId val="70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Challenge.xlsx]Pivot Table 3!PivotTable2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8-4A47-8E07-BE0AD0F2C608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8-4A47-8E07-BE0AD0F2C608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8-4A47-8E07-BE0AD0F2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603968"/>
        <c:axId val="1915755792"/>
      </c:lineChart>
      <c:catAx>
        <c:axId val="6446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755792"/>
        <c:crosses val="autoZero"/>
        <c:auto val="1"/>
        <c:lblAlgn val="ctr"/>
        <c:lblOffset val="100"/>
        <c:noMultiLvlLbl val="0"/>
      </c:catAx>
      <c:valAx>
        <c:axId val="19157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9-46D5-B7D4-9C0B8195F5B2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9-46D5-B7D4-9C0B8195F5B2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9-46D5-B7D4-9C0B8195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3216"/>
        <c:axId val="808971392"/>
      </c:lineChart>
      <c:catAx>
        <c:axId val="321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1392"/>
        <c:crosses val="autoZero"/>
        <c:auto val="1"/>
        <c:lblAlgn val="ctr"/>
        <c:lblOffset val="100"/>
        <c:noMultiLvlLbl val="0"/>
      </c:catAx>
      <c:valAx>
        <c:axId val="808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114300</xdr:rowOff>
    </xdr:from>
    <xdr:to>
      <xdr:col>15</xdr:col>
      <xdr:colOff>638175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66A2E-EA77-2F7A-5773-937EE42EB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1</xdr:row>
      <xdr:rowOff>180974</xdr:rowOff>
    </xdr:from>
    <xdr:to>
      <xdr:col>16</xdr:col>
      <xdr:colOff>28574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B9E9D-F706-C476-1DD8-C84A37841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2</xdr:row>
      <xdr:rowOff>133350</xdr:rowOff>
    </xdr:from>
    <xdr:to>
      <xdr:col>10</xdr:col>
      <xdr:colOff>538162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CBDC8-FFE9-C921-D0A5-4BC4DB9D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180975</xdr:rowOff>
    </xdr:from>
    <xdr:to>
      <xdr:col>7</xdr:col>
      <xdr:colOff>404812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8C313-6DBD-21E7-2C66-140F0155D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4761</xdr:colOff>
          <xdr:row>1</xdr:row>
          <xdr:rowOff>14288</xdr:rowOff>
        </xdr:from>
        <xdr:to>
          <xdr:col>10</xdr:col>
          <xdr:colOff>271463</xdr:colOff>
          <xdr:row>42</xdr:row>
          <xdr:rowOff>145959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96F1D398-3773-D8FC-BE5E-1B2BB423B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" refreshedDate="45161.737086805559" createdVersion="8" refreshedVersion="8" minRefreshableVersion="3" recordCount="1000" xr:uid="{43566115-7F2A-42B0-AEBB-77CC83C93401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am" refreshedDate="45162.515562384258" backgroundQuery="1" createdVersion="8" refreshedVersion="8" minRefreshableVersion="3" recordCount="0" supportSubquery="1" supportAdvancedDrill="1" xr:uid="{89BE16FE-1F69-48FE-BCE9-023E28A78634}">
  <cacheSource type="external" connectionId="1"/>
  <cacheFields count="5">
    <cacheField name="[Measures].[Count of outcome]" caption="Count of outcome" numFmtId="0" hierarchy="30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3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D7692F-F569-46D7-BA8A-7688B45EA2D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411A2-0F22-456E-A0F7-7B7516A6CAD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3FF50-CC02-420C-B35D-D73BC1DAECE1}" name="PivotTable2" cacheId="11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3" name="[Range].[Date Created Conversion (Year)].[All]" cap="All"/>
  </pageFields>
  <dataFields count="1">
    <dataField name="Count of outcome" fld="0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FF0000"/>
      </a:accent2>
      <a:accent3>
        <a:srgbClr val="A5A5A5"/>
      </a:accent3>
      <a:accent4>
        <a:srgbClr val="48A1F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zoomScale="82" zoomScaleNormal="82" workbookViewId="0">
      <selection activeCell="J20" sqref="J20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875" bestFit="1" customWidth="1"/>
    <col min="8" max="8" width="13" bestFit="1" customWidth="1"/>
    <col min="9" max="9" width="15.6875" bestFit="1" customWidth="1"/>
    <col min="12" max="13" width="11.1875" bestFit="1" customWidth="1"/>
    <col min="14" max="14" width="25.125" bestFit="1" customWidth="1"/>
    <col min="15" max="15" width="20.125" bestFit="1" customWidth="1"/>
    <col min="18" max="18" width="28" bestFit="1" customWidth="1"/>
    <col min="19" max="19" width="14.625" bestFit="1" customWidth="1"/>
    <col min="20" max="20" width="12.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f>E2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((L2/60)/60/24)+DATE(1970,1,1)</f>
        <v>42336.25</v>
      </c>
      <c r="O2" s="8">
        <f>((M2/60)/60/24)+DATE(1970,1,1)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((L3/60)/60/24)+DATE(1970,1,1)</f>
        <v>41870.208333333336</v>
      </c>
      <c r="O3" s="8">
        <f t="shared" ref="O3:O66" si="2">((M3/60)/60/24)+DATE(1970,1,1)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((L67/60)/60/24)+DATE(1970,1,1)</f>
        <v>40570.25</v>
      </c>
      <c r="O67" s="8">
        <f t="shared" ref="O67:O130" si="6">((M67/60)/60/24)+DATE(1970,1,1)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((L131/60)/60/24)+DATE(1970,1,1)</f>
        <v>42038.25</v>
      </c>
      <c r="O131" s="8">
        <f t="shared" ref="O131:O194" si="10">((M131/60)/60/24)+DATE(1970,1,1)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((L195/60)/60/24)+DATE(1970,1,1)</f>
        <v>43198.208333333328</v>
      </c>
      <c r="O195" s="8">
        <f t="shared" ref="O195:O258" si="14">((M195/60)/60/24)+DATE(1970,1,1)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((L259/60)/60/24)+DATE(1970,1,1)</f>
        <v>41338.25</v>
      </c>
      <c r="O259" s="8">
        <f t="shared" ref="O259:O322" si="18">((M259/60)/60/24)+DATE(1970,1,1)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((L323/60)/60/24)+DATE(1970,1,1)</f>
        <v>40634.208333333336</v>
      </c>
      <c r="O323" s="8">
        <f t="shared" ref="O323:O386" si="22">((M323/60)/60/24)+DATE(1970,1,1)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((L387/60)/60/24)+DATE(1970,1,1)</f>
        <v>43553.208333333328</v>
      </c>
      <c r="O387" s="8">
        <f t="shared" ref="O387:O450" si="26">((M387/60)/60/24)+DATE(1970,1,1)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((L451/60)/60/24)+DATE(1970,1,1)</f>
        <v>43530.25</v>
      </c>
      <c r="O451" s="8">
        <f t="shared" ref="O451:O514" si="30">((M451/60)/60/24)+DATE(1970,1,1)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((L515/60)/60/24)+DATE(1970,1,1)</f>
        <v>40430.208333333336</v>
      </c>
      <c r="O515" s="8">
        <f t="shared" ref="O515:O578" si="34">((M515/60)/60/24)+DATE(1970,1,1)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((L579/60)/60/24)+DATE(1970,1,1)</f>
        <v>40613.25</v>
      </c>
      <c r="O579" s="8">
        <f t="shared" ref="O579:O642" si="38">((M579/60)/60/24)+DATE(1970,1,1)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((L643/60)/60/24)+DATE(1970,1,1)</f>
        <v>42786.25</v>
      </c>
      <c r="O643" s="8">
        <f t="shared" ref="O643:O706" si="42">((M643/60)/60/24)+DATE(1970,1,1)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((L707/60)/60/24)+DATE(1970,1,1)</f>
        <v>41619.25</v>
      </c>
      <c r="O707" s="8">
        <f t="shared" ref="O707:O770" si="46">((M707/60)/60/24)+DATE(1970,1,1)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((L771/60)/60/24)+DATE(1970,1,1)</f>
        <v>41501.208333333336</v>
      </c>
      <c r="O771" s="8">
        <f t="shared" ref="O771:O834" si="50">((M771/60)/60/24)+DATE(1970,1,1)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((L835/60)/60/24)+DATE(1970,1,1)</f>
        <v>40588.25</v>
      </c>
      <c r="O835" s="8">
        <f t="shared" ref="O835:O898" si="54">((M835/60)/60/24)+DATE(1970,1,1)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((L899/60)/60/24)+DATE(1970,1,1)</f>
        <v>43583.208333333328</v>
      </c>
      <c r="O899" s="8">
        <f t="shared" ref="O899:O962" si="58">((M899/60)/60/24)+DATE(1970,1,1)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((L963/60)/60/24)+DATE(1970,1,1)</f>
        <v>40591.25</v>
      </c>
      <c r="O963" s="8">
        <f t="shared" ref="O963:O1001" si="62">((M963/60)/60/24)+DATE(1970,1,1)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ontainsText" dxfId="31" priority="4" operator="containsText" text="successful">
      <formula>NOT(ISERROR(SEARCH("successful",G1)))</formula>
    </cfRule>
    <cfRule type="containsText" dxfId="30" priority="5" operator="containsText" text="canceled">
      <formula>NOT(ISERROR(SEARCH("canceled",G1)))</formula>
    </cfRule>
    <cfRule type="containsText" dxfId="29" priority="6" operator="containsText" text="live">
      <formula>NOT(ISERROR(SEARCH("live",G1)))</formula>
    </cfRule>
    <cfRule type="containsText" dxfId="28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923D-9184-4893-9530-771CDCA7250E}">
  <sheetPr codeName="Sheet2"/>
  <dimension ref="A2:F15"/>
  <sheetViews>
    <sheetView workbookViewId="0">
      <selection activeCell="E5" sqref="E5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2" spans="1:6" x14ac:dyDescent="0.5">
      <c r="A2" s="6" t="s">
        <v>6</v>
      </c>
      <c r="B2" t="s">
        <v>2070</v>
      </c>
    </row>
    <row r="4" spans="1:6" x14ac:dyDescent="0.5">
      <c r="A4" s="6" t="s">
        <v>2066</v>
      </c>
      <c r="B4" s="6" t="s">
        <v>2069</v>
      </c>
    </row>
    <row r="5" spans="1:6" x14ac:dyDescent="0.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5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5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5">
      <c r="A9" s="7" t="s">
        <v>2064</v>
      </c>
      <c r="E9">
        <v>4</v>
      </c>
      <c r="F9">
        <v>4</v>
      </c>
    </row>
    <row r="10" spans="1:6" x14ac:dyDescent="0.5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5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5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5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5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5">
      <c r="A15" s="7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15B5-02F7-4AC0-B8DE-7619474BD6EE}">
  <sheetPr codeName="Sheet3"/>
  <dimension ref="A1:F30"/>
  <sheetViews>
    <sheetView workbookViewId="0">
      <selection activeCell="N1" sqref="N1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2070</v>
      </c>
    </row>
    <row r="2" spans="1:6" x14ac:dyDescent="0.5">
      <c r="A2" s="6" t="s">
        <v>2031</v>
      </c>
      <c r="B2" t="s">
        <v>2070</v>
      </c>
    </row>
    <row r="4" spans="1:6" x14ac:dyDescent="0.5">
      <c r="A4" s="6" t="s">
        <v>2066</v>
      </c>
      <c r="B4" s="6" t="s">
        <v>2069</v>
      </c>
    </row>
    <row r="5" spans="1:6" x14ac:dyDescent="0.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7" t="s">
        <v>2065</v>
      </c>
      <c r="E7">
        <v>4</v>
      </c>
      <c r="F7">
        <v>4</v>
      </c>
    </row>
    <row r="8" spans="1:6" x14ac:dyDescent="0.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7" t="s">
        <v>2043</v>
      </c>
      <c r="C10">
        <v>8</v>
      </c>
      <c r="E10">
        <v>10</v>
      </c>
      <c r="F10">
        <v>18</v>
      </c>
    </row>
    <row r="11" spans="1:6" x14ac:dyDescent="0.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7" t="s">
        <v>2057</v>
      </c>
      <c r="C15">
        <v>3</v>
      </c>
      <c r="E15">
        <v>4</v>
      </c>
      <c r="F15">
        <v>7</v>
      </c>
    </row>
    <row r="16" spans="1:6" x14ac:dyDescent="0.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7" t="s">
        <v>2056</v>
      </c>
      <c r="C20">
        <v>4</v>
      </c>
      <c r="E20">
        <v>4</v>
      </c>
      <c r="F20">
        <v>8</v>
      </c>
    </row>
    <row r="21" spans="1:6" x14ac:dyDescent="0.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7" t="s">
        <v>2063</v>
      </c>
      <c r="C22">
        <v>9</v>
      </c>
      <c r="E22">
        <v>5</v>
      </c>
      <c r="F22">
        <v>14</v>
      </c>
    </row>
    <row r="23" spans="1:6" x14ac:dyDescent="0.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7" t="s">
        <v>2059</v>
      </c>
      <c r="C25">
        <v>7</v>
      </c>
      <c r="E25">
        <v>14</v>
      </c>
      <c r="F25">
        <v>21</v>
      </c>
    </row>
    <row r="26" spans="1:6" x14ac:dyDescent="0.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7" t="s">
        <v>2062</v>
      </c>
      <c r="E29">
        <v>3</v>
      </c>
      <c r="F29">
        <v>3</v>
      </c>
    </row>
    <row r="30" spans="1:6" x14ac:dyDescent="0.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6AEB-9408-4199-81E4-BF8525ECD53E}">
  <dimension ref="A1:E18"/>
  <sheetViews>
    <sheetView workbookViewId="0">
      <selection activeCell="G2" sqref="G2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  <col min="7" max="8" width="13.5" bestFit="1" customWidth="1"/>
    <col min="9" max="9" width="12.4375" bestFit="1" customWidth="1"/>
    <col min="10" max="11" width="13.5" bestFit="1" customWidth="1"/>
    <col min="12" max="13" width="14.5" bestFit="1" customWidth="1"/>
    <col min="14" max="14" width="13.5" bestFit="1" customWidth="1"/>
    <col min="15" max="15" width="14.5" bestFit="1" customWidth="1"/>
    <col min="16" max="16" width="13.5" bestFit="1" customWidth="1"/>
    <col min="17" max="17" width="12.4375" bestFit="1" customWidth="1"/>
    <col min="18" max="21" width="13.5" bestFit="1" customWidth="1"/>
    <col min="22" max="22" width="12.4375" bestFit="1" customWidth="1"/>
    <col min="23" max="24" width="13.5" bestFit="1" customWidth="1"/>
    <col min="25" max="25" width="14.5" bestFit="1" customWidth="1"/>
    <col min="26" max="31" width="13.5" bestFit="1" customWidth="1"/>
    <col min="32" max="32" width="12.4375" bestFit="1" customWidth="1"/>
    <col min="33" max="33" width="14.5" bestFit="1" customWidth="1"/>
    <col min="34" max="34" width="13.5" bestFit="1" customWidth="1"/>
    <col min="35" max="35" width="12.4375" bestFit="1" customWidth="1"/>
    <col min="36" max="38" width="13.5" bestFit="1" customWidth="1"/>
    <col min="39" max="40" width="14.5" bestFit="1" customWidth="1"/>
    <col min="41" max="41" width="12.4375" bestFit="1" customWidth="1"/>
    <col min="42" max="42" width="13.5" bestFit="1" customWidth="1"/>
    <col min="43" max="43" width="12.4375" bestFit="1" customWidth="1"/>
    <col min="44" max="44" width="14.5" bestFit="1" customWidth="1"/>
    <col min="45" max="46" width="13.5" bestFit="1" customWidth="1"/>
    <col min="47" max="47" width="12.4375" bestFit="1" customWidth="1"/>
    <col min="48" max="48" width="13.5" bestFit="1" customWidth="1"/>
    <col min="49" max="49" width="12.4375" bestFit="1" customWidth="1"/>
    <col min="50" max="50" width="14.5" bestFit="1" customWidth="1"/>
    <col min="51" max="51" width="13.5" bestFit="1" customWidth="1"/>
    <col min="52" max="52" width="12.4375" bestFit="1" customWidth="1"/>
    <col min="53" max="53" width="13.5" bestFit="1" customWidth="1"/>
    <col min="54" max="54" width="12.4375" bestFit="1" customWidth="1"/>
    <col min="55" max="56" width="13.5" bestFit="1" customWidth="1"/>
    <col min="57" max="57" width="12.4375" bestFit="1" customWidth="1"/>
    <col min="58" max="58" width="13.5" bestFit="1" customWidth="1"/>
    <col min="59" max="59" width="12.625" bestFit="1" customWidth="1"/>
    <col min="60" max="60" width="13.5" bestFit="1" customWidth="1"/>
    <col min="61" max="61" width="12.4375" bestFit="1" customWidth="1"/>
    <col min="62" max="63" width="13.5" bestFit="1" customWidth="1"/>
    <col min="64" max="64" width="12.4375" bestFit="1" customWidth="1"/>
    <col min="65" max="71" width="13.5" bestFit="1" customWidth="1"/>
    <col min="72" max="73" width="12.4375" bestFit="1" customWidth="1"/>
    <col min="74" max="74" width="13.5" bestFit="1" customWidth="1"/>
    <col min="75" max="76" width="12.4375" bestFit="1" customWidth="1"/>
    <col min="77" max="79" width="13.5" bestFit="1" customWidth="1"/>
    <col min="80" max="80" width="12.4375" bestFit="1" customWidth="1"/>
    <col min="81" max="84" width="13.5" bestFit="1" customWidth="1"/>
    <col min="85" max="89" width="14.5" bestFit="1" customWidth="1"/>
    <col min="90" max="92" width="12.4375" bestFit="1" customWidth="1"/>
    <col min="93" max="96" width="13.5" bestFit="1" customWidth="1"/>
    <col min="97" max="97" width="12.4375" bestFit="1" customWidth="1"/>
    <col min="98" max="99" width="13.5" bestFit="1" customWidth="1"/>
    <col min="100" max="105" width="12.4375" bestFit="1" customWidth="1"/>
    <col min="106" max="108" width="13.5" bestFit="1" customWidth="1"/>
    <col min="109" max="111" width="12.4375" bestFit="1" customWidth="1"/>
    <col min="112" max="116" width="13.5" bestFit="1" customWidth="1"/>
    <col min="117" max="117" width="12.4375" bestFit="1" customWidth="1"/>
    <col min="118" max="122" width="13.5" bestFit="1" customWidth="1"/>
    <col min="123" max="125" width="14.5" bestFit="1" customWidth="1"/>
    <col min="126" max="126" width="13.5" bestFit="1" customWidth="1"/>
    <col min="127" max="129" width="14.5" bestFit="1" customWidth="1"/>
    <col min="130" max="130" width="12.4375" bestFit="1" customWidth="1"/>
    <col min="131" max="136" width="13.5" bestFit="1" customWidth="1"/>
    <col min="137" max="137" width="12.4375" bestFit="1" customWidth="1"/>
    <col min="138" max="142" width="13.5" bestFit="1" customWidth="1"/>
    <col min="143" max="143" width="12.4375" bestFit="1" customWidth="1"/>
    <col min="144" max="145" width="13.5" bestFit="1" customWidth="1"/>
    <col min="146" max="148" width="12.4375" bestFit="1" customWidth="1"/>
    <col min="149" max="151" width="13.5" bestFit="1" customWidth="1"/>
    <col min="152" max="152" width="12.4375" bestFit="1" customWidth="1"/>
    <col min="153" max="153" width="13.5" bestFit="1" customWidth="1"/>
    <col min="154" max="154" width="12.4375" bestFit="1" customWidth="1"/>
    <col min="155" max="157" width="13.5" bestFit="1" customWidth="1"/>
    <col min="158" max="159" width="14.5" bestFit="1" customWidth="1"/>
    <col min="160" max="160" width="13.5" bestFit="1" customWidth="1"/>
    <col min="161" max="161" width="14.5" bestFit="1" customWidth="1"/>
    <col min="162" max="162" width="12.4375" bestFit="1" customWidth="1"/>
    <col min="163" max="164" width="13.5" bestFit="1" customWidth="1"/>
    <col min="165" max="167" width="12.4375" bestFit="1" customWidth="1"/>
    <col min="168" max="169" width="13.5" bestFit="1" customWidth="1"/>
    <col min="170" max="170" width="12.4375" bestFit="1" customWidth="1"/>
    <col min="171" max="171" width="13.5" bestFit="1" customWidth="1"/>
    <col min="172" max="173" width="12.4375" bestFit="1" customWidth="1"/>
    <col min="174" max="174" width="13.5" bestFit="1" customWidth="1"/>
    <col min="175" max="175" width="12.4375" bestFit="1" customWidth="1"/>
    <col min="176" max="179" width="13.5" bestFit="1" customWidth="1"/>
    <col min="180" max="181" width="12.4375" bestFit="1" customWidth="1"/>
    <col min="182" max="188" width="13.5" bestFit="1" customWidth="1"/>
    <col min="189" max="193" width="14.5" bestFit="1" customWidth="1"/>
    <col min="194" max="194" width="13.5" bestFit="1" customWidth="1"/>
    <col min="195" max="196" width="14.5" bestFit="1" customWidth="1"/>
    <col min="197" max="202" width="13.5" bestFit="1" customWidth="1"/>
    <col min="203" max="204" width="12.4375" bestFit="1" customWidth="1"/>
    <col min="205" max="210" width="13.5" bestFit="1" customWidth="1"/>
    <col min="211" max="211" width="12.4375" bestFit="1" customWidth="1"/>
    <col min="212" max="213" width="13.5" bestFit="1" customWidth="1"/>
    <col min="214" max="214" width="12.4375" bestFit="1" customWidth="1"/>
    <col min="215" max="215" width="13.5" bestFit="1" customWidth="1"/>
    <col min="216" max="216" width="12.4375" bestFit="1" customWidth="1"/>
    <col min="217" max="219" width="13.5" bestFit="1" customWidth="1"/>
    <col min="220" max="221" width="14.5" bestFit="1" customWidth="1"/>
    <col min="222" max="223" width="13.5" bestFit="1" customWidth="1"/>
    <col min="224" max="226" width="14.5" bestFit="1" customWidth="1"/>
    <col min="227" max="227" width="13.5" bestFit="1" customWidth="1"/>
    <col min="228" max="231" width="14.5" bestFit="1" customWidth="1"/>
    <col min="232" max="232" width="12.4375" bestFit="1" customWidth="1"/>
    <col min="233" max="233" width="13.5" bestFit="1" customWidth="1"/>
    <col min="234" max="234" width="12.4375" bestFit="1" customWidth="1"/>
    <col min="235" max="237" width="13.5" bestFit="1" customWidth="1"/>
    <col min="238" max="238" width="12.4375" bestFit="1" customWidth="1"/>
    <col min="239" max="242" width="13.5" bestFit="1" customWidth="1"/>
    <col min="243" max="243" width="12.4375" bestFit="1" customWidth="1"/>
    <col min="244" max="246" width="13.5" bestFit="1" customWidth="1"/>
    <col min="247" max="249" width="12.4375" bestFit="1" customWidth="1"/>
    <col min="250" max="261" width="13.5" bestFit="1" customWidth="1"/>
    <col min="262" max="264" width="14.5" bestFit="1" customWidth="1"/>
    <col min="265" max="265" width="13.5" bestFit="1" customWidth="1"/>
    <col min="266" max="270" width="14.5" bestFit="1" customWidth="1"/>
    <col min="271" max="272" width="12.4375" bestFit="1" customWidth="1"/>
    <col min="273" max="276" width="13.5" bestFit="1" customWidth="1"/>
    <col min="277" max="278" width="12.4375" bestFit="1" customWidth="1"/>
    <col min="279" max="280" width="13.5" bestFit="1" customWidth="1"/>
    <col min="281" max="282" width="12.4375" bestFit="1" customWidth="1"/>
    <col min="283" max="291" width="13.5" bestFit="1" customWidth="1"/>
    <col min="292" max="292" width="12.4375" bestFit="1" customWidth="1"/>
    <col min="293" max="295" width="13.5" bestFit="1" customWidth="1"/>
    <col min="296" max="296" width="12.4375" bestFit="1" customWidth="1"/>
    <col min="297" max="298" width="13.5" bestFit="1" customWidth="1"/>
    <col min="299" max="299" width="12.4375" bestFit="1" customWidth="1"/>
    <col min="300" max="300" width="14.5" bestFit="1" customWidth="1"/>
    <col min="301" max="302" width="13.5" bestFit="1" customWidth="1"/>
    <col min="303" max="305" width="14.5" bestFit="1" customWidth="1"/>
    <col min="306" max="306" width="13.5" bestFit="1" customWidth="1"/>
    <col min="307" max="308" width="14.5" bestFit="1" customWidth="1"/>
    <col min="309" max="309" width="12.4375" bestFit="1" customWidth="1"/>
    <col min="310" max="312" width="13.5" bestFit="1" customWidth="1"/>
    <col min="313" max="313" width="12.4375" bestFit="1" customWidth="1"/>
    <col min="314" max="320" width="13.5" bestFit="1" customWidth="1"/>
    <col min="321" max="321" width="12.4375" bestFit="1" customWidth="1"/>
    <col min="322" max="326" width="13.5" bestFit="1" customWidth="1"/>
    <col min="327" max="329" width="14.5" bestFit="1" customWidth="1"/>
    <col min="330" max="331" width="13.5" bestFit="1" customWidth="1"/>
    <col min="332" max="335" width="14.5" bestFit="1" customWidth="1"/>
    <col min="336" max="336" width="12.4375" bestFit="1" customWidth="1"/>
    <col min="337" max="338" width="13.5" bestFit="1" customWidth="1"/>
    <col min="339" max="341" width="12.4375" bestFit="1" customWidth="1"/>
    <col min="342" max="342" width="13.5" bestFit="1" customWidth="1"/>
    <col min="343" max="343" width="12.4375" bestFit="1" customWidth="1"/>
    <col min="344" max="345" width="13.5" bestFit="1" customWidth="1"/>
    <col min="346" max="347" width="12.4375" bestFit="1" customWidth="1"/>
    <col min="348" max="352" width="13.5" bestFit="1" customWidth="1"/>
    <col min="353" max="353" width="12.4375" bestFit="1" customWidth="1"/>
    <col min="354" max="354" width="13.5" bestFit="1" customWidth="1"/>
    <col min="355" max="355" width="12.4375" bestFit="1" customWidth="1"/>
    <col min="356" max="359" width="13.5" bestFit="1" customWidth="1"/>
    <col min="360" max="360" width="12.4375" bestFit="1" customWidth="1"/>
    <col min="361" max="363" width="13.5" bestFit="1" customWidth="1"/>
    <col min="364" max="364" width="14.5" bestFit="1" customWidth="1"/>
    <col min="365" max="366" width="13.5" bestFit="1" customWidth="1"/>
    <col min="367" max="368" width="14.5" bestFit="1" customWidth="1"/>
    <col min="369" max="374" width="13.5" bestFit="1" customWidth="1"/>
    <col min="375" max="375" width="12.4375" bestFit="1" customWidth="1"/>
    <col min="376" max="381" width="13.5" bestFit="1" customWidth="1"/>
    <col min="382" max="382" width="12.4375" bestFit="1" customWidth="1"/>
    <col min="383" max="384" width="13.5" bestFit="1" customWidth="1"/>
    <col min="385" max="387" width="12.4375" bestFit="1" customWidth="1"/>
    <col min="388" max="389" width="13.5" bestFit="1" customWidth="1"/>
    <col min="390" max="390" width="12.4375" bestFit="1" customWidth="1"/>
    <col min="391" max="393" width="13.5" bestFit="1" customWidth="1"/>
    <col min="394" max="400" width="14.5" bestFit="1" customWidth="1"/>
    <col min="401" max="402" width="13.5" bestFit="1" customWidth="1"/>
    <col min="403" max="403" width="10.0625" bestFit="1" customWidth="1"/>
    <col min="404" max="404" width="12.4375" bestFit="1" customWidth="1"/>
    <col min="405" max="405" width="13.5" bestFit="1" customWidth="1"/>
    <col min="406" max="406" width="12.4375" bestFit="1" customWidth="1"/>
    <col min="407" max="407" width="14.5" bestFit="1" customWidth="1"/>
    <col min="408" max="408" width="13.5" bestFit="1" customWidth="1"/>
    <col min="409" max="409" width="14.5" bestFit="1" customWidth="1"/>
    <col min="410" max="412" width="13.5" bestFit="1" customWidth="1"/>
    <col min="413" max="413" width="12.4375" bestFit="1" customWidth="1"/>
    <col min="414" max="414" width="14.5" bestFit="1" customWidth="1"/>
    <col min="415" max="416" width="13.5" bestFit="1" customWidth="1"/>
    <col min="417" max="417" width="14.5" bestFit="1" customWidth="1"/>
    <col min="418" max="418" width="8.3125" bestFit="1" customWidth="1"/>
    <col min="419" max="419" width="12.4375" bestFit="1" customWidth="1"/>
    <col min="420" max="421" width="13.5" bestFit="1" customWidth="1"/>
    <col min="422" max="423" width="12.4375" bestFit="1" customWidth="1"/>
    <col min="424" max="429" width="13.5" bestFit="1" customWidth="1"/>
    <col min="430" max="430" width="12.4375" bestFit="1" customWidth="1"/>
    <col min="431" max="436" width="13.5" bestFit="1" customWidth="1"/>
    <col min="437" max="438" width="12.4375" bestFit="1" customWidth="1"/>
    <col min="439" max="446" width="13.5" bestFit="1" customWidth="1"/>
    <col min="447" max="447" width="12.4375" bestFit="1" customWidth="1"/>
    <col min="448" max="451" width="13.5" bestFit="1" customWidth="1"/>
    <col min="452" max="453" width="12.4375" bestFit="1" customWidth="1"/>
    <col min="454" max="457" width="13.5" bestFit="1" customWidth="1"/>
    <col min="458" max="458" width="12.4375" bestFit="1" customWidth="1"/>
    <col min="459" max="461" width="13.5" bestFit="1" customWidth="1"/>
    <col min="462" max="465" width="14.5" bestFit="1" customWidth="1"/>
    <col min="466" max="467" width="13.5" bestFit="1" customWidth="1"/>
    <col min="468" max="470" width="14.5" bestFit="1" customWidth="1"/>
    <col min="471" max="471" width="13.5" bestFit="1" customWidth="1"/>
    <col min="472" max="473" width="14.5" bestFit="1" customWidth="1"/>
    <col min="474" max="475" width="12.4375" bestFit="1" customWidth="1"/>
    <col min="476" max="484" width="13.5" bestFit="1" customWidth="1"/>
    <col min="485" max="485" width="12.4375" bestFit="1" customWidth="1"/>
    <col min="486" max="487" width="13.5" bestFit="1" customWidth="1"/>
    <col min="488" max="489" width="12.4375" bestFit="1" customWidth="1"/>
    <col min="490" max="495" width="13.5" bestFit="1" customWidth="1"/>
    <col min="496" max="497" width="12.4375" bestFit="1" customWidth="1"/>
    <col min="498" max="499" width="13.5" bestFit="1" customWidth="1"/>
    <col min="500" max="501" width="12.4375" bestFit="1" customWidth="1"/>
    <col min="502" max="505" width="13.5" bestFit="1" customWidth="1"/>
    <col min="506" max="506" width="12.4375" bestFit="1" customWidth="1"/>
    <col min="507" max="511" width="13.5" bestFit="1" customWidth="1"/>
    <col min="512" max="520" width="14.5" bestFit="1" customWidth="1"/>
    <col min="521" max="522" width="13.5" bestFit="1" customWidth="1"/>
    <col min="523" max="525" width="14.5" bestFit="1" customWidth="1"/>
    <col min="526" max="527" width="12.4375" bestFit="1" customWidth="1"/>
    <col min="528" max="530" width="13.5" bestFit="1" customWidth="1"/>
    <col min="531" max="531" width="12.4375" bestFit="1" customWidth="1"/>
    <col min="532" max="533" width="13.5" bestFit="1" customWidth="1"/>
    <col min="534" max="534" width="12.4375" bestFit="1" customWidth="1"/>
    <col min="535" max="538" width="13.5" bestFit="1" customWidth="1"/>
    <col min="539" max="540" width="12.4375" bestFit="1" customWidth="1"/>
    <col min="541" max="542" width="13.5" bestFit="1" customWidth="1"/>
    <col min="543" max="543" width="12.4375" bestFit="1" customWidth="1"/>
    <col min="544" max="550" width="13.5" bestFit="1" customWidth="1"/>
    <col min="551" max="552" width="12.4375" bestFit="1" customWidth="1"/>
    <col min="553" max="557" width="13.5" bestFit="1" customWidth="1"/>
    <col min="558" max="562" width="14.5" bestFit="1" customWidth="1"/>
    <col min="563" max="563" width="13.5" bestFit="1" customWidth="1"/>
    <col min="564" max="564" width="14.5" bestFit="1" customWidth="1"/>
    <col min="565" max="565" width="12.4375" bestFit="1" customWidth="1"/>
    <col min="566" max="566" width="13.5" bestFit="1" customWidth="1"/>
    <col min="567" max="569" width="12.4375" bestFit="1" customWidth="1"/>
    <col min="570" max="572" width="13.5" bestFit="1" customWidth="1"/>
    <col min="573" max="574" width="12.4375" bestFit="1" customWidth="1"/>
    <col min="575" max="576" width="13.5" bestFit="1" customWidth="1"/>
    <col min="577" max="578" width="12.4375" bestFit="1" customWidth="1"/>
    <col min="579" max="586" width="13.5" bestFit="1" customWidth="1"/>
    <col min="587" max="587" width="12.4375" bestFit="1" customWidth="1"/>
    <col min="588" max="591" width="13.5" bestFit="1" customWidth="1"/>
    <col min="592" max="593" width="12.4375" bestFit="1" customWidth="1"/>
    <col min="594" max="597" width="13.5" bestFit="1" customWidth="1"/>
    <col min="598" max="607" width="14.5" bestFit="1" customWidth="1"/>
    <col min="608" max="609" width="12.4375" bestFit="1" customWidth="1"/>
    <col min="610" max="620" width="13.5" bestFit="1" customWidth="1"/>
    <col min="621" max="622" width="12.4375" bestFit="1" customWidth="1"/>
    <col min="623" max="626" width="13.5" bestFit="1" customWidth="1"/>
    <col min="627" max="628" width="12.4375" bestFit="1" customWidth="1"/>
    <col min="629" max="630" width="13.5" bestFit="1" customWidth="1"/>
    <col min="631" max="632" width="12.4375" bestFit="1" customWidth="1"/>
    <col min="633" max="635" width="13.5" bestFit="1" customWidth="1"/>
    <col min="636" max="637" width="12.4375" bestFit="1" customWidth="1"/>
    <col min="638" max="643" width="13.5" bestFit="1" customWidth="1"/>
    <col min="644" max="644" width="12.4375" bestFit="1" customWidth="1"/>
    <col min="645" max="646" width="13.5" bestFit="1" customWidth="1"/>
    <col min="647" max="647" width="12.4375" bestFit="1" customWidth="1"/>
    <col min="648" max="655" width="13.5" bestFit="1" customWidth="1"/>
    <col min="656" max="662" width="14.5" bestFit="1" customWidth="1"/>
    <col min="663" max="664" width="12.4375" bestFit="1" customWidth="1"/>
    <col min="665" max="672" width="13.5" bestFit="1" customWidth="1"/>
    <col min="673" max="673" width="12.4375" bestFit="1" customWidth="1"/>
    <col min="674" max="678" width="13.5" bestFit="1" customWidth="1"/>
    <col min="679" max="679" width="12.4375" bestFit="1" customWidth="1"/>
    <col min="680" max="683" width="13.5" bestFit="1" customWidth="1"/>
    <col min="684" max="685" width="12.4375" bestFit="1" customWidth="1"/>
    <col min="686" max="690" width="13.5" bestFit="1" customWidth="1"/>
    <col min="691" max="691" width="12.4375" bestFit="1" customWidth="1"/>
    <col min="692" max="694" width="13.5" bestFit="1" customWidth="1"/>
    <col min="695" max="695" width="12.4375" bestFit="1" customWidth="1"/>
    <col min="696" max="697" width="13.5" bestFit="1" customWidth="1"/>
    <col min="698" max="698" width="12.4375" bestFit="1" customWidth="1"/>
    <col min="699" max="704" width="13.5" bestFit="1" customWidth="1"/>
    <col min="705" max="708" width="14.5" bestFit="1" customWidth="1"/>
    <col min="709" max="709" width="13.5" bestFit="1" customWidth="1"/>
    <col min="710" max="710" width="14.5" bestFit="1" customWidth="1"/>
    <col min="711" max="713" width="12.4375" bestFit="1" customWidth="1"/>
    <col min="714" max="714" width="13.5" bestFit="1" customWidth="1"/>
    <col min="715" max="715" width="12.4375" bestFit="1" customWidth="1"/>
    <col min="716" max="720" width="13.5" bestFit="1" customWidth="1"/>
    <col min="721" max="723" width="12.4375" bestFit="1" customWidth="1"/>
    <col min="724" max="727" width="13.5" bestFit="1" customWidth="1"/>
    <col min="728" max="729" width="12.4375" bestFit="1" customWidth="1"/>
    <col min="730" max="734" width="13.5" bestFit="1" customWidth="1"/>
    <col min="735" max="736" width="12.4375" bestFit="1" customWidth="1"/>
    <col min="737" max="738" width="13.5" bestFit="1" customWidth="1"/>
    <col min="739" max="741" width="12.4375" bestFit="1" customWidth="1"/>
    <col min="742" max="748" width="13.5" bestFit="1" customWidth="1"/>
    <col min="749" max="751" width="14.5" bestFit="1" customWidth="1"/>
    <col min="752" max="752" width="13.5" bestFit="1" customWidth="1"/>
    <col min="753" max="757" width="14.5" bestFit="1" customWidth="1"/>
    <col min="758" max="766" width="13.5" bestFit="1" customWidth="1"/>
    <col min="767" max="768" width="12.4375" bestFit="1" customWidth="1"/>
    <col min="769" max="775" width="13.5" bestFit="1" customWidth="1"/>
    <col min="776" max="777" width="12.4375" bestFit="1" customWidth="1"/>
    <col min="778" max="782" width="13.5" bestFit="1" customWidth="1"/>
    <col min="783" max="783" width="12.4375" bestFit="1" customWidth="1"/>
    <col min="784" max="795" width="13.5" bestFit="1" customWidth="1"/>
    <col min="796" max="796" width="12.4375" bestFit="1" customWidth="1"/>
    <col min="797" max="800" width="13.5" bestFit="1" customWidth="1"/>
    <col min="801" max="802" width="12.4375" bestFit="1" customWidth="1"/>
    <col min="803" max="807" width="13.5" bestFit="1" customWidth="1"/>
    <col min="808" max="808" width="14.5" bestFit="1" customWidth="1"/>
    <col min="809" max="811" width="13.5" bestFit="1" customWidth="1"/>
    <col min="812" max="816" width="14.5" bestFit="1" customWidth="1"/>
    <col min="817" max="817" width="13.5" bestFit="1" customWidth="1"/>
    <col min="818" max="821" width="14.5" bestFit="1" customWidth="1"/>
    <col min="822" max="823" width="12.4375" bestFit="1" customWidth="1"/>
    <col min="824" max="830" width="13.5" bestFit="1" customWidth="1"/>
    <col min="831" max="832" width="12.4375" bestFit="1" customWidth="1"/>
    <col min="833" max="834" width="13.5" bestFit="1" customWidth="1"/>
    <col min="835" max="835" width="12.4375" bestFit="1" customWidth="1"/>
    <col min="836" max="837" width="13.5" bestFit="1" customWidth="1"/>
    <col min="838" max="840" width="12.4375" bestFit="1" customWidth="1"/>
    <col min="841" max="843" width="13.5" bestFit="1" customWidth="1"/>
    <col min="844" max="845" width="12.4375" bestFit="1" customWidth="1"/>
    <col min="846" max="859" width="13.5" bestFit="1" customWidth="1"/>
    <col min="860" max="860" width="12.4375" bestFit="1" customWidth="1"/>
    <col min="861" max="866" width="13.5" bestFit="1" customWidth="1"/>
    <col min="867" max="868" width="14.5" bestFit="1" customWidth="1"/>
    <col min="869" max="869" width="13.5" bestFit="1" customWidth="1"/>
    <col min="870" max="872" width="14.5" bestFit="1" customWidth="1"/>
    <col min="873" max="874" width="13.5" bestFit="1" customWidth="1"/>
    <col min="875" max="876" width="14.5" bestFit="1" customWidth="1"/>
    <col min="877" max="877" width="12.4375" bestFit="1" customWidth="1"/>
    <col min="878" max="885" width="13.5" bestFit="1" customWidth="1"/>
    <col min="886" max="887" width="12.4375" bestFit="1" customWidth="1"/>
    <col min="888" max="890" width="13.5" bestFit="1" customWidth="1"/>
    <col min="891" max="891" width="12.4375" bestFit="1" customWidth="1"/>
    <col min="892" max="896" width="13.5" bestFit="1" customWidth="1"/>
    <col min="897" max="899" width="12.4375" bestFit="1" customWidth="1"/>
    <col min="900" max="905" width="13.5" bestFit="1" customWidth="1"/>
    <col min="906" max="907" width="12.4375" bestFit="1" customWidth="1"/>
    <col min="908" max="913" width="13.5" bestFit="1" customWidth="1"/>
    <col min="914" max="915" width="12.4375" bestFit="1" customWidth="1"/>
    <col min="916" max="917" width="13.5" bestFit="1" customWidth="1"/>
    <col min="918" max="920" width="12.4375" bestFit="1" customWidth="1"/>
    <col min="921" max="922" width="13.5" bestFit="1" customWidth="1"/>
    <col min="923" max="934" width="14.5" bestFit="1" customWidth="1"/>
    <col min="935" max="936" width="13.5" bestFit="1" customWidth="1"/>
    <col min="937" max="939" width="14.5" bestFit="1" customWidth="1"/>
    <col min="940" max="940" width="13.75" bestFit="1" customWidth="1"/>
    <col min="941" max="941" width="10.4375" bestFit="1" customWidth="1"/>
  </cols>
  <sheetData>
    <row r="1" spans="1:5" x14ac:dyDescent="0.5">
      <c r="A1" s="6" t="s">
        <v>2031</v>
      </c>
      <c r="B1" t="s" vm="1">
        <v>2073</v>
      </c>
    </row>
    <row r="2" spans="1:5" x14ac:dyDescent="0.5">
      <c r="A2" s="6" t="s">
        <v>2086</v>
      </c>
      <c r="B2" t="s" vm="2">
        <v>2073</v>
      </c>
    </row>
    <row r="4" spans="1:5" x14ac:dyDescent="0.5">
      <c r="A4" s="6" t="s">
        <v>2066</v>
      </c>
      <c r="B4" s="6" t="s">
        <v>2069</v>
      </c>
    </row>
    <row r="5" spans="1:5" x14ac:dyDescent="0.5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5">
      <c r="A6" s="7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5">
      <c r="A7" s="7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5">
      <c r="A8" s="7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5">
      <c r="A9" s="7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5">
      <c r="A10" s="7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5">
      <c r="A11" s="7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5">
      <c r="A12" s="7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5">
      <c r="A13" s="7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5">
      <c r="A14" s="7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5">
      <c r="A15" s="7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5">
      <c r="A16" s="7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5">
      <c r="A17" s="7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5">
      <c r="A18" s="7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E585-D0D0-424D-9866-B5C68C93D953}">
  <dimension ref="A1:J14"/>
  <sheetViews>
    <sheetView workbookViewId="0">
      <selection activeCell="H20" sqref="H20"/>
    </sheetView>
  </sheetViews>
  <sheetFormatPr defaultRowHeight="15.75" x14ac:dyDescent="0.5"/>
  <cols>
    <col min="1" max="1" width="26.125" style="10" bestFit="1" customWidth="1"/>
    <col min="2" max="2" width="15.5625" bestFit="1" customWidth="1"/>
    <col min="3" max="3" width="12.9375" bestFit="1" customWidth="1"/>
    <col min="4" max="4" width="15.4375" bestFit="1" customWidth="1"/>
    <col min="5" max="5" width="12" bestFit="1" customWidth="1"/>
    <col min="6" max="6" width="18.9375" bestFit="1" customWidth="1"/>
    <col min="7" max="7" width="15.4375" bestFit="1" customWidth="1"/>
    <col min="8" max="8" width="18" bestFit="1" customWidth="1"/>
  </cols>
  <sheetData>
    <row r="1" spans="1:10" x14ac:dyDescent="0.5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  <c r="I1" s="1"/>
      <c r="J1" s="11"/>
    </row>
    <row r="2" spans="1:10" x14ac:dyDescent="0.5">
      <c r="A2" s="14" t="s">
        <v>2095</v>
      </c>
      <c r="B2" s="11">
        <f>COUNTIFS(Crowdfunding!$G:$G, "Successful", Crowdfunding!$D:$D, "&lt;1000")</f>
        <v>30</v>
      </c>
      <c r="C2" s="11">
        <f>COUNTIFS(Crowdfunding!$G:$G, "Failed", Crowdfunding!$D:$D, "&lt;1000")</f>
        <v>20</v>
      </c>
      <c r="D2" s="11">
        <f>COUNTIFS(Crowdfunding!$G:$G, "Canceled", Crowdfunding!$D:$D, "&lt;1000")</f>
        <v>1</v>
      </c>
      <c r="E2" s="11">
        <f>SUM(B2:D2)</f>
        <v>51</v>
      </c>
      <c r="F2" s="15">
        <f>B2/$E2</f>
        <v>0.58823529411764708</v>
      </c>
      <c r="G2" s="15">
        <f t="shared" ref="G2:H2" si="0">C2/$E2</f>
        <v>0.39215686274509803</v>
      </c>
      <c r="H2" s="15">
        <f t="shared" si="0"/>
        <v>1.9607843137254902E-2</v>
      </c>
      <c r="I2" s="11"/>
      <c r="J2" s="11"/>
    </row>
    <row r="3" spans="1:10" x14ac:dyDescent="0.5">
      <c r="A3" s="12" t="s">
        <v>2096</v>
      </c>
      <c r="B3" s="11">
        <f>COUNTIFS(Crowdfunding!$G:$G, "successful", Crowdfunding!$D:$D, "&gt;=1000", Crowdfunding!$D:$D, "&lt;=4999")</f>
        <v>191</v>
      </c>
      <c r="C3" s="11">
        <f>COUNTIFS(Crowdfunding!$G:$G, "Failed", Crowdfunding!$D:$D, "&gt;=1000", Crowdfunding!$D:$D, "&lt;=4999")</f>
        <v>38</v>
      </c>
      <c r="D3" s="11">
        <f>COUNTIFS(Crowdfunding!$G:$G, "Canceled", Crowdfunding!$D:$D, "&gt;=1000", Crowdfunding!$D:$D, "&lt;=4999")</f>
        <v>2</v>
      </c>
      <c r="E3" s="11">
        <f t="shared" ref="E3:E13" si="1">SUM(B3:D3)</f>
        <v>231</v>
      </c>
      <c r="F3" s="15">
        <f t="shared" ref="F3:F13" si="2">B3/$E3</f>
        <v>0.82683982683982682</v>
      </c>
      <c r="G3" s="15">
        <f t="shared" ref="G3:G13" si="3">C3/$E3</f>
        <v>0.16450216450216451</v>
      </c>
      <c r="H3" s="15">
        <f t="shared" ref="H3:H13" si="4">D3/$E3</f>
        <v>8.658008658008658E-3</v>
      </c>
      <c r="I3" s="11"/>
      <c r="J3" s="11"/>
    </row>
    <row r="4" spans="1:10" x14ac:dyDescent="0.5">
      <c r="A4" s="12" t="s">
        <v>2097</v>
      </c>
      <c r="B4" s="11">
        <f>COUNTIFS(Crowdfunding!$G:$G, "successful", Crowdfunding!$D:$D, "&gt;=5000", Crowdfunding!$D:$D, "&lt;=9999")</f>
        <v>164</v>
      </c>
      <c r="C4" s="11">
        <f>COUNTIFS(Crowdfunding!$G:$G, "Failed", Crowdfunding!$D:$D, "&gt;=5000", Crowdfunding!$D:$D, "&lt;=9999")</f>
        <v>126</v>
      </c>
      <c r="D4" s="11">
        <f>COUNTIFS(Crowdfunding!$G:$G,"Canceled", Crowdfunding!$D:$D, "&gt;=5000", Crowdfunding!$D:$D, "&lt;=9999")</f>
        <v>25</v>
      </c>
      <c r="E4" s="11">
        <f t="shared" si="1"/>
        <v>315</v>
      </c>
      <c r="F4" s="15">
        <f t="shared" si="2"/>
        <v>0.52063492063492067</v>
      </c>
      <c r="G4" s="15">
        <f t="shared" si="3"/>
        <v>0.4</v>
      </c>
      <c r="H4" s="15">
        <f t="shared" si="4"/>
        <v>7.9365079365079361E-2</v>
      </c>
      <c r="I4" s="11"/>
      <c r="J4" s="11"/>
    </row>
    <row r="5" spans="1:10" x14ac:dyDescent="0.5">
      <c r="A5" s="12" t="s">
        <v>2098</v>
      </c>
      <c r="B5" s="11">
        <f>COUNTIFS(Crowdfunding!$G:$G, "successful", Crowdfunding!$D:$D, "&gt;=10000", Crowdfunding!$D:$D, "&lt;=14999")</f>
        <v>4</v>
      </c>
      <c r="C5" s="11">
        <f>COUNTIFS(Crowdfunding!$G:$G, "Failed", Crowdfunding!$D:$D, "&gt;=10000", Crowdfunding!$D:$D, "&lt;=14999")</f>
        <v>5</v>
      </c>
      <c r="D5" s="11">
        <f>COUNTIFS(Crowdfunding!$G:$G, "Canceled", Crowdfunding!$D:$D, "&gt;=10000", Crowdfunding!$D:$D, "&lt;=14999")</f>
        <v>0</v>
      </c>
      <c r="E5" s="11">
        <f t="shared" si="1"/>
        <v>9</v>
      </c>
      <c r="F5" s="15">
        <f t="shared" si="2"/>
        <v>0.44444444444444442</v>
      </c>
      <c r="G5" s="15">
        <f t="shared" si="3"/>
        <v>0.55555555555555558</v>
      </c>
      <c r="H5" s="15">
        <f t="shared" si="4"/>
        <v>0</v>
      </c>
      <c r="I5" s="11"/>
      <c r="J5" s="11"/>
    </row>
    <row r="6" spans="1:10" x14ac:dyDescent="0.5">
      <c r="A6" s="12" t="s">
        <v>2099</v>
      </c>
      <c r="B6" s="11">
        <f>COUNTIFS(Crowdfunding!$G:$G, "successful", Crowdfunding!$D:$D, "&gt;=15000", Crowdfunding!$D:$D, "&lt;=19999")</f>
        <v>10</v>
      </c>
      <c r="C6" s="11">
        <f>COUNTIFS(Crowdfunding!$G:$G, "Failed", Crowdfunding!$D:$D, "&gt;=15000", Crowdfunding!$D:$D, "&lt;=19999")</f>
        <v>0</v>
      </c>
      <c r="D6" s="11">
        <f>COUNTIFS(Crowdfunding!$G:$G, "Canceled", Crowdfunding!$D:$D, "&gt;=15000", Crowdfunding!$D:$D, "&lt;=19999")</f>
        <v>0</v>
      </c>
      <c r="E6" s="11">
        <f t="shared" si="1"/>
        <v>10</v>
      </c>
      <c r="F6" s="15">
        <f t="shared" si="2"/>
        <v>1</v>
      </c>
      <c r="G6" s="15">
        <f t="shared" si="3"/>
        <v>0</v>
      </c>
      <c r="H6" s="15">
        <f t="shared" si="4"/>
        <v>0</v>
      </c>
      <c r="I6" s="11"/>
      <c r="J6" s="11"/>
    </row>
    <row r="7" spans="1:10" x14ac:dyDescent="0.5">
      <c r="A7" s="12" t="s">
        <v>2100</v>
      </c>
      <c r="B7" s="11">
        <f>COUNTIFS(Crowdfunding!$G:$G, "successful", Crowdfunding!$D:$D, "&gt;=20000", Crowdfunding!$D:$D, "&lt;=24999")</f>
        <v>7</v>
      </c>
      <c r="C7" s="11">
        <f>COUNTIFS(Crowdfunding!$G:$G, "Failed", Crowdfunding!$D:$D, "&gt;=20000", Crowdfunding!$D:$D, "&lt;=24999")</f>
        <v>0</v>
      </c>
      <c r="D7" s="11">
        <f>COUNTIFS(Crowdfunding!$G:$G, "Canceled", Crowdfunding!$D:$D, "&gt;=20000", Crowdfunding!$D:$D, "&lt;=24999")</f>
        <v>0</v>
      </c>
      <c r="E7" s="11">
        <f t="shared" si="1"/>
        <v>7</v>
      </c>
      <c r="F7" s="15">
        <f t="shared" si="2"/>
        <v>1</v>
      </c>
      <c r="G7" s="15">
        <f t="shared" si="3"/>
        <v>0</v>
      </c>
      <c r="H7" s="15">
        <f t="shared" si="4"/>
        <v>0</v>
      </c>
      <c r="I7" s="11"/>
      <c r="J7" s="11"/>
    </row>
    <row r="8" spans="1:10" x14ac:dyDescent="0.5">
      <c r="A8" s="12" t="s">
        <v>2101</v>
      </c>
      <c r="B8" s="11">
        <f>COUNTIFS(Crowdfunding!$G:$G, "successful", Crowdfunding!$D:$D, "&gt;=25000", Crowdfunding!$D:$D, "&lt;=29999")</f>
        <v>11</v>
      </c>
      <c r="C8" s="11">
        <f>COUNTIFS(Crowdfunding!$G:$G, "Failed", Crowdfunding!$D:$D, "&gt;=25000", Crowdfunding!$D:$D, "&lt;=29999")</f>
        <v>3</v>
      </c>
      <c r="D8" s="11">
        <f>COUNTIFS(Crowdfunding!$G:$G, "Canceled", Crowdfunding!$D:$D, "&gt;=25000", Crowdfunding!$D:$D, "&lt;=29999")</f>
        <v>0</v>
      </c>
      <c r="E8" s="11">
        <f t="shared" si="1"/>
        <v>14</v>
      </c>
      <c r="F8" s="15">
        <f t="shared" si="2"/>
        <v>0.7857142857142857</v>
      </c>
      <c r="G8" s="15">
        <f t="shared" si="3"/>
        <v>0.21428571428571427</v>
      </c>
      <c r="H8" s="15">
        <f t="shared" si="4"/>
        <v>0</v>
      </c>
      <c r="I8" s="11"/>
      <c r="J8" s="11"/>
    </row>
    <row r="9" spans="1:10" x14ac:dyDescent="0.5">
      <c r="A9" s="12" t="s">
        <v>2102</v>
      </c>
      <c r="B9" s="11">
        <f>COUNTIFS(Crowdfunding!$G:$G, "successful", Crowdfunding!$D:$D, "&gt;=30000", Crowdfunding!$D:$D, "&lt;=34999")</f>
        <v>7</v>
      </c>
      <c r="C9" s="11">
        <f>COUNTIFS(Crowdfunding!$G:$G, "Failed", Crowdfunding!$D:$D, "&gt;=30000", Crowdfunding!$D:$D, "&lt;=34999")</f>
        <v>0</v>
      </c>
      <c r="D9" s="11">
        <f>COUNTIFS(Crowdfunding!$G:$G,"Canceled", Crowdfunding!$D:$D, "&gt;=30000", Crowdfunding!$D:$D, "&lt;=34999")</f>
        <v>0</v>
      </c>
      <c r="E9" s="11">
        <f t="shared" si="1"/>
        <v>7</v>
      </c>
      <c r="F9" s="15">
        <f t="shared" si="2"/>
        <v>1</v>
      </c>
      <c r="G9" s="15">
        <f t="shared" si="3"/>
        <v>0</v>
      </c>
      <c r="H9" s="15">
        <f t="shared" si="4"/>
        <v>0</v>
      </c>
      <c r="I9" s="11"/>
      <c r="J9" s="11"/>
    </row>
    <row r="10" spans="1:10" x14ac:dyDescent="0.5">
      <c r="A10" s="12" t="s">
        <v>2103</v>
      </c>
      <c r="B10" s="11">
        <f>COUNTIFS(Crowdfunding!$G:$G, "successful", Crowdfunding!$D:$D, "&gt;=35000", Crowdfunding!$D:$D, "&lt;=39999")</f>
        <v>8</v>
      </c>
      <c r="C10" s="11">
        <f>COUNTIFS(Crowdfunding!$G:$G, "Failed", Crowdfunding!$D:$D, "&gt;=35000", Crowdfunding!$D:$D, "&lt;=39999")</f>
        <v>3</v>
      </c>
      <c r="D10" s="11">
        <f>COUNTIFS(Crowdfunding!$G:$G, "Canceled", Crowdfunding!$D:$D, "&gt;=35000", Crowdfunding!$D:$D, "&lt;=39999")</f>
        <v>1</v>
      </c>
      <c r="E10" s="11">
        <f t="shared" si="1"/>
        <v>12</v>
      </c>
      <c r="F10" s="15">
        <f t="shared" si="2"/>
        <v>0.66666666666666663</v>
      </c>
      <c r="G10" s="15">
        <f t="shared" si="3"/>
        <v>0.25</v>
      </c>
      <c r="H10" s="15">
        <f t="shared" si="4"/>
        <v>8.3333333333333329E-2</v>
      </c>
      <c r="I10" s="11"/>
      <c r="J10" s="11"/>
    </row>
    <row r="11" spans="1:10" x14ac:dyDescent="0.5">
      <c r="A11" s="12" t="s">
        <v>2104</v>
      </c>
      <c r="B11" s="11">
        <f>COUNTIFS(Crowdfunding!$G:$G, "successful", Crowdfunding!$D:$D, "&gt;=40000", Crowdfunding!$D:$D, "&lt;=44999")</f>
        <v>11</v>
      </c>
      <c r="C11" s="11">
        <f>COUNTIFS(Crowdfunding!$G:$G, "Failed", Crowdfunding!$D:$D, "&gt;=40000", Crowdfunding!$D:$D, "&lt;=44999")</f>
        <v>3</v>
      </c>
      <c r="D11" s="11">
        <f>COUNTIFS(Crowdfunding!$G:$G, "Canceled", Crowdfunding!$D:$D, "&gt;=40000", Crowdfunding!$D:$D, "&lt;=44999")</f>
        <v>0</v>
      </c>
      <c r="E11" s="11">
        <f t="shared" si="1"/>
        <v>14</v>
      </c>
      <c r="F11" s="15">
        <f t="shared" si="2"/>
        <v>0.7857142857142857</v>
      </c>
      <c r="G11" s="15">
        <f t="shared" si="3"/>
        <v>0.21428571428571427</v>
      </c>
      <c r="H11" s="15">
        <f t="shared" si="4"/>
        <v>0</v>
      </c>
      <c r="I11" s="11"/>
      <c r="J11" s="11"/>
    </row>
    <row r="12" spans="1:10" x14ac:dyDescent="0.5">
      <c r="A12" s="12" t="s">
        <v>2105</v>
      </c>
      <c r="B12" s="11">
        <f>COUNTIFS(Crowdfunding!$G:$G, "successful", Crowdfunding!$D:$D, "&gt;=45000", Crowdfunding!$D:$D, "&lt;=49999")</f>
        <v>8</v>
      </c>
      <c r="C12" s="11">
        <f>COUNTIFS(Crowdfunding!$G:$G, "Failed", Crowdfunding!$D:$D, "&gt;=45000", Crowdfunding!$D:$D, "&lt;=49999")</f>
        <v>3</v>
      </c>
      <c r="D12" s="11">
        <f>COUNTIFS(Crowdfunding!$G:$G, "Canceled", Crowdfunding!$D:$D, "&gt;=45000", Crowdfunding!$D:$D, "&lt;=49999")</f>
        <v>0</v>
      </c>
      <c r="E12" s="11">
        <f t="shared" si="1"/>
        <v>11</v>
      </c>
      <c r="F12" s="15">
        <f t="shared" si="2"/>
        <v>0.72727272727272729</v>
      </c>
      <c r="G12" s="15">
        <f t="shared" si="3"/>
        <v>0.27272727272727271</v>
      </c>
      <c r="H12" s="15">
        <f t="shared" si="4"/>
        <v>0</v>
      </c>
      <c r="I12" s="11"/>
      <c r="J12" s="11"/>
    </row>
    <row r="13" spans="1:10" x14ac:dyDescent="0.5">
      <c r="A13" s="12" t="s">
        <v>2106</v>
      </c>
      <c r="B13" s="11">
        <f>COUNTIFS(Crowdfunding!$G:$G, "successful", Crowdfunding!$D:$D, "&gt;=50000")</f>
        <v>114</v>
      </c>
      <c r="C13" s="11">
        <f>COUNTIFS(Crowdfunding!$G:$G, "Failed", Crowdfunding!$D:$D, "&gt;=50000")</f>
        <v>163</v>
      </c>
      <c r="D13" s="11">
        <f>COUNTIFS(Crowdfunding!$G:$G, "Canceled", Crowdfunding!$D:$D, "&gt;=50000")</f>
        <v>28</v>
      </c>
      <c r="E13" s="11">
        <f t="shared" si="1"/>
        <v>305</v>
      </c>
      <c r="F13" s="15">
        <f t="shared" si="2"/>
        <v>0.3737704918032787</v>
      </c>
      <c r="G13" s="15">
        <f t="shared" si="3"/>
        <v>0.53442622950819674</v>
      </c>
      <c r="H13" s="15">
        <f t="shared" si="4"/>
        <v>9.1803278688524587E-2</v>
      </c>
      <c r="I13" s="11"/>
      <c r="J13" s="11"/>
    </row>
    <row r="14" spans="1:10" x14ac:dyDescent="0.5">
      <c r="A14" s="13"/>
      <c r="B14" s="11"/>
      <c r="C14" s="11"/>
      <c r="D14" s="11"/>
      <c r="E14" s="11"/>
      <c r="F14" s="11"/>
      <c r="G14" s="11"/>
      <c r="H14" s="11"/>
      <c r="I14" s="11"/>
      <c r="J14" s="11"/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D330-14F7-468B-A0D4-20E3BBDB1865}">
  <dimension ref="A1:I566"/>
  <sheetViews>
    <sheetView topLeftCell="C1" workbookViewId="0">
      <selection activeCell="I6" sqref="I6"/>
    </sheetView>
  </sheetViews>
  <sheetFormatPr defaultRowHeight="15.75" x14ac:dyDescent="0.5"/>
  <cols>
    <col min="1" max="1" width="9.0625" bestFit="1" customWidth="1"/>
    <col min="2" max="2" width="12.75" bestFit="1" customWidth="1"/>
    <col min="3" max="3" width="43.75" bestFit="1" customWidth="1"/>
    <col min="7" max="7" width="13" bestFit="1" customWidth="1"/>
    <col min="8" max="8" width="43.75" bestFit="1" customWidth="1"/>
  </cols>
  <sheetData>
    <row r="1" spans="1:9" x14ac:dyDescent="0.5">
      <c r="A1" s="1" t="s">
        <v>4</v>
      </c>
      <c r="B1" s="1" t="s">
        <v>5</v>
      </c>
      <c r="F1" s="1" t="s">
        <v>4</v>
      </c>
      <c r="G1" s="1" t="s">
        <v>5</v>
      </c>
      <c r="H1" s="1"/>
    </row>
    <row r="2" spans="1:9" x14ac:dyDescent="0.5">
      <c r="A2" t="s">
        <v>20</v>
      </c>
      <c r="B2">
        <v>158</v>
      </c>
      <c r="C2" s="16" t="s">
        <v>2107</v>
      </c>
      <c r="D2">
        <f>AVERAGE(B:B)</f>
        <v>851.14690265486729</v>
      </c>
      <c r="F2" t="s">
        <v>14</v>
      </c>
      <c r="G2">
        <v>0</v>
      </c>
      <c r="H2" s="16" t="s">
        <v>2107</v>
      </c>
      <c r="I2">
        <f>AVERAGE(G:G)</f>
        <v>585.61538461538464</v>
      </c>
    </row>
    <row r="3" spans="1:9" x14ac:dyDescent="0.5">
      <c r="A3" t="s">
        <v>20</v>
      </c>
      <c r="B3">
        <v>1425</v>
      </c>
      <c r="C3" s="16" t="s">
        <v>2108</v>
      </c>
      <c r="D3">
        <f>MEDIAN(B:B)</f>
        <v>201</v>
      </c>
      <c r="F3" t="s">
        <v>14</v>
      </c>
      <c r="G3">
        <v>24</v>
      </c>
      <c r="H3" s="16" t="s">
        <v>2108</v>
      </c>
      <c r="I3">
        <f>MEDIAN(G:G)</f>
        <v>114.5</v>
      </c>
    </row>
    <row r="4" spans="1:9" x14ac:dyDescent="0.5">
      <c r="A4" t="s">
        <v>20</v>
      </c>
      <c r="B4">
        <v>174</v>
      </c>
      <c r="C4" s="16" t="s">
        <v>2109</v>
      </c>
      <c r="D4">
        <f>MIN(B:B)</f>
        <v>16</v>
      </c>
      <c r="F4" t="s">
        <v>14</v>
      </c>
      <c r="G4">
        <v>53</v>
      </c>
      <c r="H4" s="16" t="s">
        <v>2109</v>
      </c>
      <c r="I4">
        <f>MIN(G:G)</f>
        <v>0</v>
      </c>
    </row>
    <row r="5" spans="1:9" x14ac:dyDescent="0.5">
      <c r="A5" t="s">
        <v>20</v>
      </c>
      <c r="B5">
        <v>227</v>
      </c>
      <c r="C5" s="16" t="s">
        <v>2110</v>
      </c>
      <c r="D5">
        <f>MAX(B:B)</f>
        <v>7295</v>
      </c>
      <c r="F5" t="s">
        <v>14</v>
      </c>
      <c r="G5">
        <v>18</v>
      </c>
      <c r="H5" s="16" t="s">
        <v>2110</v>
      </c>
      <c r="I5">
        <f>MAX(G:G)</f>
        <v>6080</v>
      </c>
    </row>
    <row r="6" spans="1:9" x14ac:dyDescent="0.5">
      <c r="A6" t="s">
        <v>20</v>
      </c>
      <c r="B6">
        <v>220</v>
      </c>
      <c r="C6" s="16" t="s">
        <v>2111</v>
      </c>
      <c r="D6">
        <f>_xlfn.VAR.S(B:B)</f>
        <v>1606216.5936295739</v>
      </c>
      <c r="F6" t="s">
        <v>14</v>
      </c>
      <c r="G6">
        <v>44</v>
      </c>
      <c r="H6" s="16" t="s">
        <v>2111</v>
      </c>
      <c r="I6">
        <f>_xlfn.VAR.S(G:G)</f>
        <v>924113.45496927318</v>
      </c>
    </row>
    <row r="7" spans="1:9" x14ac:dyDescent="0.5">
      <c r="A7" t="s">
        <v>20</v>
      </c>
      <c r="B7">
        <v>98</v>
      </c>
      <c r="C7" s="16" t="s">
        <v>2112</v>
      </c>
      <c r="D7">
        <f>_xlfn.STDEV.S(B:B)</f>
        <v>1267.366006183523</v>
      </c>
      <c r="F7" t="s">
        <v>14</v>
      </c>
      <c r="G7">
        <v>27</v>
      </c>
      <c r="H7" s="16" t="s">
        <v>2112</v>
      </c>
      <c r="I7">
        <f>_xlfn.STDEV.S(G:G)</f>
        <v>961.30819978260524</v>
      </c>
    </row>
    <row r="8" spans="1:9" x14ac:dyDescent="0.5">
      <c r="A8" t="s">
        <v>20</v>
      </c>
      <c r="B8">
        <v>100</v>
      </c>
      <c r="F8" t="s">
        <v>14</v>
      </c>
      <c r="G8">
        <v>55</v>
      </c>
    </row>
    <row r="9" spans="1:9" x14ac:dyDescent="0.5">
      <c r="A9" t="s">
        <v>20</v>
      </c>
      <c r="B9">
        <v>1249</v>
      </c>
      <c r="F9" t="s">
        <v>14</v>
      </c>
      <c r="G9">
        <v>200</v>
      </c>
    </row>
    <row r="10" spans="1:9" x14ac:dyDescent="0.5">
      <c r="A10" t="s">
        <v>20</v>
      </c>
      <c r="B10">
        <v>1396</v>
      </c>
      <c r="F10" t="s">
        <v>14</v>
      </c>
      <c r="G10">
        <v>452</v>
      </c>
    </row>
    <row r="11" spans="1:9" x14ac:dyDescent="0.5">
      <c r="A11" t="s">
        <v>20</v>
      </c>
      <c r="B11">
        <v>890</v>
      </c>
      <c r="F11" t="s">
        <v>14</v>
      </c>
      <c r="G11">
        <v>674</v>
      </c>
    </row>
    <row r="12" spans="1:9" x14ac:dyDescent="0.5">
      <c r="A12" t="s">
        <v>20</v>
      </c>
      <c r="B12">
        <v>142</v>
      </c>
      <c r="F12" t="s">
        <v>14</v>
      </c>
      <c r="G12">
        <v>558</v>
      </c>
    </row>
    <row r="13" spans="1:9" x14ac:dyDescent="0.5">
      <c r="A13" t="s">
        <v>20</v>
      </c>
      <c r="B13">
        <v>2673</v>
      </c>
      <c r="F13" t="s">
        <v>14</v>
      </c>
      <c r="G13">
        <v>15</v>
      </c>
    </row>
    <row r="14" spans="1:9" x14ac:dyDescent="0.5">
      <c r="A14" t="s">
        <v>20</v>
      </c>
      <c r="B14">
        <v>163</v>
      </c>
      <c r="F14" t="s">
        <v>14</v>
      </c>
      <c r="G14">
        <v>2307</v>
      </c>
    </row>
    <row r="15" spans="1:9" x14ac:dyDescent="0.5">
      <c r="A15" t="s">
        <v>20</v>
      </c>
      <c r="B15">
        <v>2220</v>
      </c>
      <c r="F15" t="s">
        <v>14</v>
      </c>
      <c r="G15">
        <v>88</v>
      </c>
    </row>
    <row r="16" spans="1:9" x14ac:dyDescent="0.5">
      <c r="A16" t="s">
        <v>20</v>
      </c>
      <c r="B16">
        <v>1606</v>
      </c>
      <c r="F16" t="s">
        <v>14</v>
      </c>
      <c r="G16">
        <v>48</v>
      </c>
    </row>
    <row r="17" spans="1:7" x14ac:dyDescent="0.5">
      <c r="A17" t="s">
        <v>20</v>
      </c>
      <c r="B17">
        <v>129</v>
      </c>
      <c r="F17" t="s">
        <v>14</v>
      </c>
      <c r="G17">
        <v>1</v>
      </c>
    </row>
    <row r="18" spans="1:7" x14ac:dyDescent="0.5">
      <c r="A18" t="s">
        <v>20</v>
      </c>
      <c r="B18">
        <v>226</v>
      </c>
      <c r="F18" t="s">
        <v>14</v>
      </c>
      <c r="G18">
        <v>1467</v>
      </c>
    </row>
    <row r="19" spans="1:7" x14ac:dyDescent="0.5">
      <c r="A19" t="s">
        <v>20</v>
      </c>
      <c r="B19">
        <v>5419</v>
      </c>
      <c r="F19" t="s">
        <v>14</v>
      </c>
      <c r="G19">
        <v>75</v>
      </c>
    </row>
    <row r="20" spans="1:7" x14ac:dyDescent="0.5">
      <c r="A20" t="s">
        <v>20</v>
      </c>
      <c r="B20">
        <v>165</v>
      </c>
      <c r="F20" t="s">
        <v>14</v>
      </c>
      <c r="G20">
        <v>120</v>
      </c>
    </row>
    <row r="21" spans="1:7" x14ac:dyDescent="0.5">
      <c r="A21" t="s">
        <v>20</v>
      </c>
      <c r="B21">
        <v>1965</v>
      </c>
      <c r="F21" t="s">
        <v>14</v>
      </c>
      <c r="G21">
        <v>2253</v>
      </c>
    </row>
    <row r="22" spans="1:7" x14ac:dyDescent="0.5">
      <c r="A22" t="s">
        <v>20</v>
      </c>
      <c r="B22">
        <v>16</v>
      </c>
      <c r="F22" t="s">
        <v>14</v>
      </c>
      <c r="G22">
        <v>5</v>
      </c>
    </row>
    <row r="23" spans="1:7" x14ac:dyDescent="0.5">
      <c r="A23" t="s">
        <v>20</v>
      </c>
      <c r="B23">
        <v>107</v>
      </c>
      <c r="F23" t="s">
        <v>14</v>
      </c>
      <c r="G23">
        <v>38</v>
      </c>
    </row>
    <row r="24" spans="1:7" x14ac:dyDescent="0.5">
      <c r="A24" t="s">
        <v>20</v>
      </c>
      <c r="B24">
        <v>134</v>
      </c>
      <c r="F24" t="s">
        <v>14</v>
      </c>
      <c r="G24">
        <v>12</v>
      </c>
    </row>
    <row r="25" spans="1:7" x14ac:dyDescent="0.5">
      <c r="A25" t="s">
        <v>20</v>
      </c>
      <c r="B25">
        <v>198</v>
      </c>
      <c r="F25" t="s">
        <v>14</v>
      </c>
      <c r="G25">
        <v>1684</v>
      </c>
    </row>
    <row r="26" spans="1:7" x14ac:dyDescent="0.5">
      <c r="A26" t="s">
        <v>20</v>
      </c>
      <c r="B26">
        <v>111</v>
      </c>
      <c r="F26" t="s">
        <v>14</v>
      </c>
      <c r="G26">
        <v>56</v>
      </c>
    </row>
    <row r="27" spans="1:7" x14ac:dyDescent="0.5">
      <c r="A27" t="s">
        <v>20</v>
      </c>
      <c r="B27">
        <v>222</v>
      </c>
      <c r="F27" t="s">
        <v>14</v>
      </c>
      <c r="G27">
        <v>838</v>
      </c>
    </row>
    <row r="28" spans="1:7" x14ac:dyDescent="0.5">
      <c r="A28" t="s">
        <v>20</v>
      </c>
      <c r="B28">
        <v>6212</v>
      </c>
      <c r="F28" t="s">
        <v>14</v>
      </c>
      <c r="G28">
        <v>1000</v>
      </c>
    </row>
    <row r="29" spans="1:7" x14ac:dyDescent="0.5">
      <c r="A29" t="s">
        <v>20</v>
      </c>
      <c r="B29">
        <v>98</v>
      </c>
      <c r="F29" t="s">
        <v>14</v>
      </c>
      <c r="G29">
        <v>1482</v>
      </c>
    </row>
    <row r="30" spans="1:7" x14ac:dyDescent="0.5">
      <c r="A30" t="s">
        <v>20</v>
      </c>
      <c r="B30">
        <v>92</v>
      </c>
      <c r="F30" t="s">
        <v>14</v>
      </c>
      <c r="G30">
        <v>106</v>
      </c>
    </row>
    <row r="31" spans="1:7" x14ac:dyDescent="0.5">
      <c r="A31" t="s">
        <v>20</v>
      </c>
      <c r="B31">
        <v>149</v>
      </c>
      <c r="F31" t="s">
        <v>14</v>
      </c>
      <c r="G31">
        <v>679</v>
      </c>
    </row>
    <row r="32" spans="1:7" x14ac:dyDescent="0.5">
      <c r="A32" t="s">
        <v>20</v>
      </c>
      <c r="B32">
        <v>2431</v>
      </c>
      <c r="F32" t="s">
        <v>14</v>
      </c>
      <c r="G32">
        <v>1220</v>
      </c>
    </row>
    <row r="33" spans="1:7" x14ac:dyDescent="0.5">
      <c r="A33" t="s">
        <v>20</v>
      </c>
      <c r="B33">
        <v>303</v>
      </c>
      <c r="F33" t="s">
        <v>14</v>
      </c>
      <c r="G33">
        <v>1</v>
      </c>
    </row>
    <row r="34" spans="1:7" x14ac:dyDescent="0.5">
      <c r="A34" t="s">
        <v>20</v>
      </c>
      <c r="B34">
        <v>209</v>
      </c>
      <c r="F34" t="s">
        <v>14</v>
      </c>
      <c r="G34">
        <v>37</v>
      </c>
    </row>
    <row r="35" spans="1:7" x14ac:dyDescent="0.5">
      <c r="A35" t="s">
        <v>20</v>
      </c>
      <c r="B35">
        <v>131</v>
      </c>
      <c r="F35" t="s">
        <v>14</v>
      </c>
      <c r="G35">
        <v>60</v>
      </c>
    </row>
    <row r="36" spans="1:7" x14ac:dyDescent="0.5">
      <c r="A36" t="s">
        <v>20</v>
      </c>
      <c r="B36">
        <v>164</v>
      </c>
      <c r="F36" t="s">
        <v>14</v>
      </c>
      <c r="G36">
        <v>296</v>
      </c>
    </row>
    <row r="37" spans="1:7" x14ac:dyDescent="0.5">
      <c r="A37" t="s">
        <v>20</v>
      </c>
      <c r="B37">
        <v>201</v>
      </c>
      <c r="F37" t="s">
        <v>14</v>
      </c>
      <c r="G37">
        <v>3304</v>
      </c>
    </row>
    <row r="38" spans="1:7" x14ac:dyDescent="0.5">
      <c r="A38" t="s">
        <v>20</v>
      </c>
      <c r="B38">
        <v>211</v>
      </c>
      <c r="F38" t="s">
        <v>14</v>
      </c>
      <c r="G38">
        <v>73</v>
      </c>
    </row>
    <row r="39" spans="1:7" x14ac:dyDescent="0.5">
      <c r="A39" t="s">
        <v>20</v>
      </c>
      <c r="B39">
        <v>128</v>
      </c>
      <c r="F39" t="s">
        <v>14</v>
      </c>
      <c r="G39">
        <v>3387</v>
      </c>
    </row>
    <row r="40" spans="1:7" x14ac:dyDescent="0.5">
      <c r="A40" t="s">
        <v>20</v>
      </c>
      <c r="B40">
        <v>1600</v>
      </c>
      <c r="F40" t="s">
        <v>14</v>
      </c>
      <c r="G40">
        <v>662</v>
      </c>
    </row>
    <row r="41" spans="1:7" x14ac:dyDescent="0.5">
      <c r="A41" t="s">
        <v>20</v>
      </c>
      <c r="B41">
        <v>249</v>
      </c>
      <c r="F41" t="s">
        <v>14</v>
      </c>
      <c r="G41">
        <v>774</v>
      </c>
    </row>
    <row r="42" spans="1:7" x14ac:dyDescent="0.5">
      <c r="A42" t="s">
        <v>20</v>
      </c>
      <c r="B42">
        <v>236</v>
      </c>
      <c r="F42" t="s">
        <v>14</v>
      </c>
      <c r="G42">
        <v>672</v>
      </c>
    </row>
    <row r="43" spans="1:7" x14ac:dyDescent="0.5">
      <c r="A43" t="s">
        <v>20</v>
      </c>
      <c r="B43">
        <v>4065</v>
      </c>
      <c r="F43" t="s">
        <v>14</v>
      </c>
      <c r="G43">
        <v>940</v>
      </c>
    </row>
    <row r="44" spans="1:7" x14ac:dyDescent="0.5">
      <c r="A44" t="s">
        <v>20</v>
      </c>
      <c r="B44">
        <v>246</v>
      </c>
      <c r="F44" t="s">
        <v>14</v>
      </c>
      <c r="G44">
        <v>117</v>
      </c>
    </row>
    <row r="45" spans="1:7" x14ac:dyDescent="0.5">
      <c r="A45" t="s">
        <v>20</v>
      </c>
      <c r="B45">
        <v>2475</v>
      </c>
      <c r="F45" t="s">
        <v>14</v>
      </c>
      <c r="G45">
        <v>115</v>
      </c>
    </row>
    <row r="46" spans="1:7" x14ac:dyDescent="0.5">
      <c r="A46" t="s">
        <v>20</v>
      </c>
      <c r="B46">
        <v>76</v>
      </c>
      <c r="F46" t="s">
        <v>14</v>
      </c>
      <c r="G46">
        <v>326</v>
      </c>
    </row>
    <row r="47" spans="1:7" x14ac:dyDescent="0.5">
      <c r="A47" t="s">
        <v>20</v>
      </c>
      <c r="B47">
        <v>54</v>
      </c>
      <c r="F47" t="s">
        <v>14</v>
      </c>
      <c r="G47">
        <v>1</v>
      </c>
    </row>
    <row r="48" spans="1:7" x14ac:dyDescent="0.5">
      <c r="A48" t="s">
        <v>20</v>
      </c>
      <c r="B48">
        <v>88</v>
      </c>
      <c r="F48" t="s">
        <v>14</v>
      </c>
      <c r="G48">
        <v>1467</v>
      </c>
    </row>
    <row r="49" spans="1:7" x14ac:dyDescent="0.5">
      <c r="A49" t="s">
        <v>20</v>
      </c>
      <c r="B49">
        <v>85</v>
      </c>
      <c r="F49" t="s">
        <v>14</v>
      </c>
      <c r="G49">
        <v>5681</v>
      </c>
    </row>
    <row r="50" spans="1:7" x14ac:dyDescent="0.5">
      <c r="A50" t="s">
        <v>20</v>
      </c>
      <c r="B50">
        <v>170</v>
      </c>
      <c r="F50" t="s">
        <v>14</v>
      </c>
      <c r="G50">
        <v>1059</v>
      </c>
    </row>
    <row r="51" spans="1:7" x14ac:dyDescent="0.5">
      <c r="A51" t="s">
        <v>20</v>
      </c>
      <c r="B51">
        <v>330</v>
      </c>
      <c r="F51" t="s">
        <v>14</v>
      </c>
      <c r="G51">
        <v>1194</v>
      </c>
    </row>
    <row r="52" spans="1:7" x14ac:dyDescent="0.5">
      <c r="A52" t="s">
        <v>20</v>
      </c>
      <c r="B52">
        <v>127</v>
      </c>
      <c r="F52" t="s">
        <v>14</v>
      </c>
      <c r="G52">
        <v>30</v>
      </c>
    </row>
    <row r="53" spans="1:7" x14ac:dyDescent="0.5">
      <c r="A53" t="s">
        <v>20</v>
      </c>
      <c r="B53">
        <v>411</v>
      </c>
      <c r="F53" t="s">
        <v>14</v>
      </c>
      <c r="G53">
        <v>75</v>
      </c>
    </row>
    <row r="54" spans="1:7" x14ac:dyDescent="0.5">
      <c r="A54" t="s">
        <v>20</v>
      </c>
      <c r="B54">
        <v>180</v>
      </c>
      <c r="F54" t="s">
        <v>14</v>
      </c>
      <c r="G54">
        <v>955</v>
      </c>
    </row>
    <row r="55" spans="1:7" x14ac:dyDescent="0.5">
      <c r="A55" t="s">
        <v>20</v>
      </c>
      <c r="B55">
        <v>374</v>
      </c>
      <c r="F55" t="s">
        <v>14</v>
      </c>
      <c r="G55">
        <v>67</v>
      </c>
    </row>
    <row r="56" spans="1:7" x14ac:dyDescent="0.5">
      <c r="A56" t="s">
        <v>20</v>
      </c>
      <c r="B56">
        <v>71</v>
      </c>
      <c r="F56" t="s">
        <v>14</v>
      </c>
      <c r="G56">
        <v>5</v>
      </c>
    </row>
    <row r="57" spans="1:7" x14ac:dyDescent="0.5">
      <c r="A57" t="s">
        <v>20</v>
      </c>
      <c r="B57">
        <v>203</v>
      </c>
      <c r="F57" t="s">
        <v>14</v>
      </c>
      <c r="G57">
        <v>26</v>
      </c>
    </row>
    <row r="58" spans="1:7" x14ac:dyDescent="0.5">
      <c r="A58" t="s">
        <v>20</v>
      </c>
      <c r="B58">
        <v>113</v>
      </c>
      <c r="F58" t="s">
        <v>14</v>
      </c>
      <c r="G58">
        <v>1130</v>
      </c>
    </row>
    <row r="59" spans="1:7" x14ac:dyDescent="0.5">
      <c r="A59" t="s">
        <v>20</v>
      </c>
      <c r="B59">
        <v>96</v>
      </c>
      <c r="F59" t="s">
        <v>14</v>
      </c>
      <c r="G59">
        <v>782</v>
      </c>
    </row>
    <row r="60" spans="1:7" x14ac:dyDescent="0.5">
      <c r="A60" t="s">
        <v>20</v>
      </c>
      <c r="B60">
        <v>498</v>
      </c>
      <c r="F60" t="s">
        <v>14</v>
      </c>
      <c r="G60">
        <v>210</v>
      </c>
    </row>
    <row r="61" spans="1:7" x14ac:dyDescent="0.5">
      <c r="A61" t="s">
        <v>20</v>
      </c>
      <c r="B61">
        <v>180</v>
      </c>
      <c r="F61" t="s">
        <v>14</v>
      </c>
      <c r="G61">
        <v>136</v>
      </c>
    </row>
    <row r="62" spans="1:7" x14ac:dyDescent="0.5">
      <c r="A62" t="s">
        <v>20</v>
      </c>
      <c r="B62">
        <v>27</v>
      </c>
      <c r="F62" t="s">
        <v>14</v>
      </c>
      <c r="G62">
        <v>86</v>
      </c>
    </row>
    <row r="63" spans="1:7" x14ac:dyDescent="0.5">
      <c r="A63" t="s">
        <v>20</v>
      </c>
      <c r="B63">
        <v>2331</v>
      </c>
      <c r="F63" t="s">
        <v>14</v>
      </c>
      <c r="G63">
        <v>19</v>
      </c>
    </row>
    <row r="64" spans="1:7" x14ac:dyDescent="0.5">
      <c r="A64" t="s">
        <v>20</v>
      </c>
      <c r="B64">
        <v>113</v>
      </c>
      <c r="F64" t="s">
        <v>14</v>
      </c>
      <c r="G64">
        <v>886</v>
      </c>
    </row>
    <row r="65" spans="1:7" x14ac:dyDescent="0.5">
      <c r="A65" t="s">
        <v>20</v>
      </c>
      <c r="B65">
        <v>164</v>
      </c>
      <c r="F65" t="s">
        <v>14</v>
      </c>
      <c r="G65">
        <v>35</v>
      </c>
    </row>
    <row r="66" spans="1:7" x14ac:dyDescent="0.5">
      <c r="A66" t="s">
        <v>20</v>
      </c>
      <c r="B66">
        <v>164</v>
      </c>
      <c r="F66" t="s">
        <v>14</v>
      </c>
      <c r="G66">
        <v>24</v>
      </c>
    </row>
    <row r="67" spans="1:7" x14ac:dyDescent="0.5">
      <c r="A67" t="s">
        <v>20</v>
      </c>
      <c r="B67">
        <v>336</v>
      </c>
      <c r="F67" t="s">
        <v>14</v>
      </c>
      <c r="G67">
        <v>86</v>
      </c>
    </row>
    <row r="68" spans="1:7" x14ac:dyDescent="0.5">
      <c r="A68" t="s">
        <v>20</v>
      </c>
      <c r="B68">
        <v>1917</v>
      </c>
      <c r="F68" t="s">
        <v>14</v>
      </c>
      <c r="G68">
        <v>243</v>
      </c>
    </row>
    <row r="69" spans="1:7" x14ac:dyDescent="0.5">
      <c r="A69" t="s">
        <v>20</v>
      </c>
      <c r="B69">
        <v>95</v>
      </c>
      <c r="F69" t="s">
        <v>14</v>
      </c>
      <c r="G69">
        <v>65</v>
      </c>
    </row>
    <row r="70" spans="1:7" x14ac:dyDescent="0.5">
      <c r="A70" t="s">
        <v>20</v>
      </c>
      <c r="B70">
        <v>147</v>
      </c>
      <c r="F70" t="s">
        <v>14</v>
      </c>
      <c r="G70">
        <v>100</v>
      </c>
    </row>
    <row r="71" spans="1:7" x14ac:dyDescent="0.5">
      <c r="A71" t="s">
        <v>20</v>
      </c>
      <c r="B71">
        <v>86</v>
      </c>
      <c r="F71" t="s">
        <v>14</v>
      </c>
      <c r="G71">
        <v>168</v>
      </c>
    </row>
    <row r="72" spans="1:7" x14ac:dyDescent="0.5">
      <c r="A72" t="s">
        <v>20</v>
      </c>
      <c r="B72">
        <v>83</v>
      </c>
      <c r="F72" t="s">
        <v>14</v>
      </c>
      <c r="G72">
        <v>13</v>
      </c>
    </row>
    <row r="73" spans="1:7" x14ac:dyDescent="0.5">
      <c r="A73" t="s">
        <v>20</v>
      </c>
      <c r="B73">
        <v>676</v>
      </c>
      <c r="F73" t="s">
        <v>14</v>
      </c>
      <c r="G73">
        <v>1</v>
      </c>
    </row>
    <row r="74" spans="1:7" x14ac:dyDescent="0.5">
      <c r="A74" t="s">
        <v>20</v>
      </c>
      <c r="B74">
        <v>361</v>
      </c>
      <c r="F74" t="s">
        <v>14</v>
      </c>
      <c r="G74">
        <v>40</v>
      </c>
    </row>
    <row r="75" spans="1:7" x14ac:dyDescent="0.5">
      <c r="A75" t="s">
        <v>20</v>
      </c>
      <c r="B75">
        <v>131</v>
      </c>
      <c r="F75" t="s">
        <v>14</v>
      </c>
      <c r="G75">
        <v>226</v>
      </c>
    </row>
    <row r="76" spans="1:7" x14ac:dyDescent="0.5">
      <c r="A76" t="s">
        <v>20</v>
      </c>
      <c r="B76">
        <v>126</v>
      </c>
      <c r="F76" t="s">
        <v>14</v>
      </c>
      <c r="G76">
        <v>1625</v>
      </c>
    </row>
    <row r="77" spans="1:7" x14ac:dyDescent="0.5">
      <c r="A77" t="s">
        <v>20</v>
      </c>
      <c r="B77">
        <v>275</v>
      </c>
      <c r="F77" t="s">
        <v>14</v>
      </c>
      <c r="G77">
        <v>143</v>
      </c>
    </row>
    <row r="78" spans="1:7" x14ac:dyDescent="0.5">
      <c r="A78" t="s">
        <v>20</v>
      </c>
      <c r="B78">
        <v>67</v>
      </c>
      <c r="F78" t="s">
        <v>14</v>
      </c>
      <c r="G78">
        <v>934</v>
      </c>
    </row>
    <row r="79" spans="1:7" x14ac:dyDescent="0.5">
      <c r="A79" t="s">
        <v>20</v>
      </c>
      <c r="B79">
        <v>154</v>
      </c>
      <c r="F79" t="s">
        <v>14</v>
      </c>
      <c r="G79">
        <v>17</v>
      </c>
    </row>
    <row r="80" spans="1:7" x14ac:dyDescent="0.5">
      <c r="A80" t="s">
        <v>20</v>
      </c>
      <c r="B80">
        <v>1782</v>
      </c>
      <c r="F80" t="s">
        <v>14</v>
      </c>
      <c r="G80">
        <v>2179</v>
      </c>
    </row>
    <row r="81" spans="1:7" x14ac:dyDescent="0.5">
      <c r="A81" t="s">
        <v>20</v>
      </c>
      <c r="B81">
        <v>903</v>
      </c>
      <c r="F81" t="s">
        <v>14</v>
      </c>
      <c r="G81">
        <v>931</v>
      </c>
    </row>
    <row r="82" spans="1:7" x14ac:dyDescent="0.5">
      <c r="A82" t="s">
        <v>20</v>
      </c>
      <c r="B82">
        <v>94</v>
      </c>
      <c r="F82" t="s">
        <v>14</v>
      </c>
      <c r="G82">
        <v>92</v>
      </c>
    </row>
    <row r="83" spans="1:7" x14ac:dyDescent="0.5">
      <c r="A83" t="s">
        <v>20</v>
      </c>
      <c r="B83">
        <v>180</v>
      </c>
      <c r="F83" t="s">
        <v>14</v>
      </c>
      <c r="G83">
        <v>57</v>
      </c>
    </row>
    <row r="84" spans="1:7" x14ac:dyDescent="0.5">
      <c r="A84" t="s">
        <v>20</v>
      </c>
      <c r="B84">
        <v>533</v>
      </c>
      <c r="F84" t="s">
        <v>14</v>
      </c>
      <c r="G84">
        <v>41</v>
      </c>
    </row>
    <row r="85" spans="1:7" x14ac:dyDescent="0.5">
      <c r="A85" t="s">
        <v>20</v>
      </c>
      <c r="B85">
        <v>2443</v>
      </c>
      <c r="F85" t="s">
        <v>14</v>
      </c>
      <c r="G85">
        <v>1</v>
      </c>
    </row>
    <row r="86" spans="1:7" x14ac:dyDescent="0.5">
      <c r="A86" t="s">
        <v>20</v>
      </c>
      <c r="B86">
        <v>89</v>
      </c>
      <c r="F86" t="s">
        <v>14</v>
      </c>
      <c r="G86">
        <v>101</v>
      </c>
    </row>
    <row r="87" spans="1:7" x14ac:dyDescent="0.5">
      <c r="A87" t="s">
        <v>20</v>
      </c>
      <c r="B87">
        <v>159</v>
      </c>
      <c r="F87" t="s">
        <v>14</v>
      </c>
      <c r="G87">
        <v>1335</v>
      </c>
    </row>
    <row r="88" spans="1:7" x14ac:dyDescent="0.5">
      <c r="A88" t="s">
        <v>20</v>
      </c>
      <c r="B88">
        <v>50</v>
      </c>
      <c r="F88" t="s">
        <v>14</v>
      </c>
      <c r="G88">
        <v>15</v>
      </c>
    </row>
    <row r="89" spans="1:7" x14ac:dyDescent="0.5">
      <c r="A89" t="s">
        <v>20</v>
      </c>
      <c r="B89">
        <v>186</v>
      </c>
      <c r="F89" t="s">
        <v>14</v>
      </c>
      <c r="G89">
        <v>454</v>
      </c>
    </row>
    <row r="90" spans="1:7" x14ac:dyDescent="0.5">
      <c r="A90" t="s">
        <v>20</v>
      </c>
      <c r="B90">
        <v>1071</v>
      </c>
      <c r="F90" t="s">
        <v>14</v>
      </c>
      <c r="G90">
        <v>3182</v>
      </c>
    </row>
    <row r="91" spans="1:7" x14ac:dyDescent="0.5">
      <c r="A91" t="s">
        <v>20</v>
      </c>
      <c r="B91">
        <v>117</v>
      </c>
      <c r="F91" t="s">
        <v>14</v>
      </c>
      <c r="G91">
        <v>15</v>
      </c>
    </row>
    <row r="92" spans="1:7" x14ac:dyDescent="0.5">
      <c r="A92" t="s">
        <v>20</v>
      </c>
      <c r="B92">
        <v>70</v>
      </c>
      <c r="F92" t="s">
        <v>14</v>
      </c>
      <c r="G92">
        <v>133</v>
      </c>
    </row>
    <row r="93" spans="1:7" x14ac:dyDescent="0.5">
      <c r="A93" t="s">
        <v>20</v>
      </c>
      <c r="B93">
        <v>135</v>
      </c>
      <c r="F93" t="s">
        <v>14</v>
      </c>
      <c r="G93">
        <v>2062</v>
      </c>
    </row>
    <row r="94" spans="1:7" x14ac:dyDescent="0.5">
      <c r="A94" t="s">
        <v>20</v>
      </c>
      <c r="B94">
        <v>768</v>
      </c>
      <c r="F94" t="s">
        <v>14</v>
      </c>
      <c r="G94">
        <v>29</v>
      </c>
    </row>
    <row r="95" spans="1:7" x14ac:dyDescent="0.5">
      <c r="A95" t="s">
        <v>20</v>
      </c>
      <c r="B95">
        <v>199</v>
      </c>
      <c r="F95" t="s">
        <v>14</v>
      </c>
      <c r="G95">
        <v>132</v>
      </c>
    </row>
    <row r="96" spans="1:7" x14ac:dyDescent="0.5">
      <c r="A96" t="s">
        <v>20</v>
      </c>
      <c r="B96">
        <v>107</v>
      </c>
      <c r="F96" t="s">
        <v>14</v>
      </c>
      <c r="G96">
        <v>137</v>
      </c>
    </row>
    <row r="97" spans="1:7" x14ac:dyDescent="0.5">
      <c r="A97" t="s">
        <v>20</v>
      </c>
      <c r="B97">
        <v>195</v>
      </c>
      <c r="F97" t="s">
        <v>14</v>
      </c>
      <c r="G97">
        <v>908</v>
      </c>
    </row>
    <row r="98" spans="1:7" x14ac:dyDescent="0.5">
      <c r="A98" t="s">
        <v>20</v>
      </c>
      <c r="B98">
        <v>3376</v>
      </c>
      <c r="F98" t="s">
        <v>14</v>
      </c>
      <c r="G98">
        <v>10</v>
      </c>
    </row>
    <row r="99" spans="1:7" x14ac:dyDescent="0.5">
      <c r="A99" t="s">
        <v>20</v>
      </c>
      <c r="B99">
        <v>41</v>
      </c>
      <c r="F99" t="s">
        <v>14</v>
      </c>
      <c r="G99">
        <v>1910</v>
      </c>
    </row>
    <row r="100" spans="1:7" x14ac:dyDescent="0.5">
      <c r="A100" t="s">
        <v>20</v>
      </c>
      <c r="B100">
        <v>1821</v>
      </c>
      <c r="F100" t="s">
        <v>14</v>
      </c>
      <c r="G100">
        <v>38</v>
      </c>
    </row>
    <row r="101" spans="1:7" x14ac:dyDescent="0.5">
      <c r="A101" t="s">
        <v>20</v>
      </c>
      <c r="B101">
        <v>164</v>
      </c>
      <c r="F101" t="s">
        <v>14</v>
      </c>
      <c r="G101">
        <v>104</v>
      </c>
    </row>
    <row r="102" spans="1:7" x14ac:dyDescent="0.5">
      <c r="A102" t="s">
        <v>20</v>
      </c>
      <c r="B102">
        <v>157</v>
      </c>
      <c r="F102" t="s">
        <v>14</v>
      </c>
      <c r="G102">
        <v>49</v>
      </c>
    </row>
    <row r="103" spans="1:7" x14ac:dyDescent="0.5">
      <c r="A103" t="s">
        <v>20</v>
      </c>
      <c r="B103">
        <v>246</v>
      </c>
      <c r="F103" t="s">
        <v>14</v>
      </c>
      <c r="G103">
        <v>1</v>
      </c>
    </row>
    <row r="104" spans="1:7" x14ac:dyDescent="0.5">
      <c r="A104" t="s">
        <v>20</v>
      </c>
      <c r="B104">
        <v>1396</v>
      </c>
      <c r="F104" t="s">
        <v>14</v>
      </c>
      <c r="G104">
        <v>245</v>
      </c>
    </row>
    <row r="105" spans="1:7" x14ac:dyDescent="0.5">
      <c r="A105" t="s">
        <v>20</v>
      </c>
      <c r="B105">
        <v>2506</v>
      </c>
      <c r="F105" t="s">
        <v>14</v>
      </c>
      <c r="G105">
        <v>32</v>
      </c>
    </row>
    <row r="106" spans="1:7" x14ac:dyDescent="0.5">
      <c r="A106" t="s">
        <v>20</v>
      </c>
      <c r="B106">
        <v>244</v>
      </c>
      <c r="F106" t="s">
        <v>14</v>
      </c>
      <c r="G106">
        <v>7</v>
      </c>
    </row>
    <row r="107" spans="1:7" x14ac:dyDescent="0.5">
      <c r="A107" t="s">
        <v>20</v>
      </c>
      <c r="B107">
        <v>146</v>
      </c>
      <c r="F107" t="s">
        <v>14</v>
      </c>
      <c r="G107">
        <v>803</v>
      </c>
    </row>
    <row r="108" spans="1:7" x14ac:dyDescent="0.5">
      <c r="A108" t="s">
        <v>20</v>
      </c>
      <c r="B108">
        <v>1267</v>
      </c>
      <c r="F108" t="s">
        <v>14</v>
      </c>
      <c r="G108">
        <v>16</v>
      </c>
    </row>
    <row r="109" spans="1:7" x14ac:dyDescent="0.5">
      <c r="A109" t="s">
        <v>20</v>
      </c>
      <c r="B109">
        <v>1561</v>
      </c>
      <c r="F109" t="s">
        <v>14</v>
      </c>
      <c r="G109">
        <v>31</v>
      </c>
    </row>
    <row r="110" spans="1:7" x14ac:dyDescent="0.5">
      <c r="A110" t="s">
        <v>20</v>
      </c>
      <c r="B110">
        <v>48</v>
      </c>
      <c r="F110" t="s">
        <v>14</v>
      </c>
      <c r="G110">
        <v>108</v>
      </c>
    </row>
    <row r="111" spans="1:7" x14ac:dyDescent="0.5">
      <c r="A111" t="s">
        <v>20</v>
      </c>
      <c r="B111">
        <v>2739</v>
      </c>
      <c r="F111" t="s">
        <v>14</v>
      </c>
      <c r="G111">
        <v>30</v>
      </c>
    </row>
    <row r="112" spans="1:7" x14ac:dyDescent="0.5">
      <c r="A112" t="s">
        <v>20</v>
      </c>
      <c r="B112">
        <v>3537</v>
      </c>
      <c r="F112" t="s">
        <v>14</v>
      </c>
      <c r="G112">
        <v>17</v>
      </c>
    </row>
    <row r="113" spans="1:7" x14ac:dyDescent="0.5">
      <c r="A113" t="s">
        <v>20</v>
      </c>
      <c r="B113">
        <v>2107</v>
      </c>
      <c r="F113" t="s">
        <v>14</v>
      </c>
      <c r="G113">
        <v>80</v>
      </c>
    </row>
    <row r="114" spans="1:7" x14ac:dyDescent="0.5">
      <c r="A114" t="s">
        <v>20</v>
      </c>
      <c r="B114">
        <v>3318</v>
      </c>
      <c r="F114" t="s">
        <v>14</v>
      </c>
      <c r="G114">
        <v>2468</v>
      </c>
    </row>
    <row r="115" spans="1:7" x14ac:dyDescent="0.5">
      <c r="A115" t="s">
        <v>20</v>
      </c>
      <c r="B115">
        <v>340</v>
      </c>
      <c r="F115" t="s">
        <v>14</v>
      </c>
      <c r="G115">
        <v>26</v>
      </c>
    </row>
    <row r="116" spans="1:7" x14ac:dyDescent="0.5">
      <c r="A116" t="s">
        <v>20</v>
      </c>
      <c r="B116">
        <v>1442</v>
      </c>
      <c r="F116" t="s">
        <v>14</v>
      </c>
      <c r="G116">
        <v>73</v>
      </c>
    </row>
    <row r="117" spans="1:7" x14ac:dyDescent="0.5">
      <c r="A117" t="s">
        <v>20</v>
      </c>
      <c r="B117">
        <v>126</v>
      </c>
      <c r="F117" t="s">
        <v>14</v>
      </c>
      <c r="G117">
        <v>128</v>
      </c>
    </row>
    <row r="118" spans="1:7" x14ac:dyDescent="0.5">
      <c r="A118" t="s">
        <v>20</v>
      </c>
      <c r="B118">
        <v>524</v>
      </c>
      <c r="F118" t="s">
        <v>14</v>
      </c>
      <c r="G118">
        <v>33</v>
      </c>
    </row>
    <row r="119" spans="1:7" x14ac:dyDescent="0.5">
      <c r="A119" t="s">
        <v>20</v>
      </c>
      <c r="B119">
        <v>1989</v>
      </c>
      <c r="F119" t="s">
        <v>14</v>
      </c>
      <c r="G119">
        <v>1072</v>
      </c>
    </row>
    <row r="120" spans="1:7" x14ac:dyDescent="0.5">
      <c r="A120" t="s">
        <v>20</v>
      </c>
      <c r="B120">
        <v>157</v>
      </c>
      <c r="F120" t="s">
        <v>14</v>
      </c>
      <c r="G120">
        <v>393</v>
      </c>
    </row>
    <row r="121" spans="1:7" x14ac:dyDescent="0.5">
      <c r="A121" t="s">
        <v>20</v>
      </c>
      <c r="B121">
        <v>4498</v>
      </c>
      <c r="F121" t="s">
        <v>14</v>
      </c>
      <c r="G121">
        <v>1257</v>
      </c>
    </row>
    <row r="122" spans="1:7" x14ac:dyDescent="0.5">
      <c r="A122" t="s">
        <v>20</v>
      </c>
      <c r="B122">
        <v>80</v>
      </c>
      <c r="F122" t="s">
        <v>14</v>
      </c>
      <c r="G122">
        <v>328</v>
      </c>
    </row>
    <row r="123" spans="1:7" x14ac:dyDescent="0.5">
      <c r="A123" t="s">
        <v>20</v>
      </c>
      <c r="B123">
        <v>43</v>
      </c>
      <c r="F123" t="s">
        <v>14</v>
      </c>
      <c r="G123">
        <v>147</v>
      </c>
    </row>
    <row r="124" spans="1:7" x14ac:dyDescent="0.5">
      <c r="A124" t="s">
        <v>20</v>
      </c>
      <c r="B124">
        <v>2053</v>
      </c>
      <c r="F124" t="s">
        <v>14</v>
      </c>
      <c r="G124">
        <v>830</v>
      </c>
    </row>
    <row r="125" spans="1:7" x14ac:dyDescent="0.5">
      <c r="A125" t="s">
        <v>20</v>
      </c>
      <c r="B125">
        <v>168</v>
      </c>
      <c r="F125" t="s">
        <v>14</v>
      </c>
      <c r="G125">
        <v>331</v>
      </c>
    </row>
    <row r="126" spans="1:7" x14ac:dyDescent="0.5">
      <c r="A126" t="s">
        <v>20</v>
      </c>
      <c r="B126">
        <v>4289</v>
      </c>
      <c r="F126" t="s">
        <v>14</v>
      </c>
      <c r="G126">
        <v>25</v>
      </c>
    </row>
    <row r="127" spans="1:7" x14ac:dyDescent="0.5">
      <c r="A127" t="s">
        <v>20</v>
      </c>
      <c r="B127">
        <v>165</v>
      </c>
      <c r="F127" t="s">
        <v>14</v>
      </c>
      <c r="G127">
        <v>3483</v>
      </c>
    </row>
    <row r="128" spans="1:7" x14ac:dyDescent="0.5">
      <c r="A128" t="s">
        <v>20</v>
      </c>
      <c r="B128">
        <v>1815</v>
      </c>
      <c r="F128" t="s">
        <v>14</v>
      </c>
      <c r="G128">
        <v>923</v>
      </c>
    </row>
    <row r="129" spans="1:7" x14ac:dyDescent="0.5">
      <c r="A129" t="s">
        <v>20</v>
      </c>
      <c r="B129">
        <v>397</v>
      </c>
      <c r="F129" t="s">
        <v>14</v>
      </c>
      <c r="G129">
        <v>1</v>
      </c>
    </row>
    <row r="130" spans="1:7" x14ac:dyDescent="0.5">
      <c r="A130" t="s">
        <v>20</v>
      </c>
      <c r="B130">
        <v>1539</v>
      </c>
      <c r="F130" t="s">
        <v>14</v>
      </c>
      <c r="G130">
        <v>33</v>
      </c>
    </row>
    <row r="131" spans="1:7" x14ac:dyDescent="0.5">
      <c r="A131" t="s">
        <v>20</v>
      </c>
      <c r="B131">
        <v>138</v>
      </c>
      <c r="F131" t="s">
        <v>14</v>
      </c>
      <c r="G131">
        <v>40</v>
      </c>
    </row>
    <row r="132" spans="1:7" x14ac:dyDescent="0.5">
      <c r="A132" t="s">
        <v>20</v>
      </c>
      <c r="B132">
        <v>3594</v>
      </c>
      <c r="F132" t="s">
        <v>14</v>
      </c>
      <c r="G132">
        <v>23</v>
      </c>
    </row>
    <row r="133" spans="1:7" x14ac:dyDescent="0.5">
      <c r="A133" t="s">
        <v>20</v>
      </c>
      <c r="B133">
        <v>5880</v>
      </c>
      <c r="F133" t="s">
        <v>14</v>
      </c>
      <c r="G133">
        <v>75</v>
      </c>
    </row>
    <row r="134" spans="1:7" x14ac:dyDescent="0.5">
      <c r="A134" t="s">
        <v>20</v>
      </c>
      <c r="B134">
        <v>112</v>
      </c>
      <c r="F134" t="s">
        <v>14</v>
      </c>
      <c r="G134">
        <v>2176</v>
      </c>
    </row>
    <row r="135" spans="1:7" x14ac:dyDescent="0.5">
      <c r="A135" t="s">
        <v>20</v>
      </c>
      <c r="B135">
        <v>943</v>
      </c>
      <c r="F135" t="s">
        <v>14</v>
      </c>
      <c r="G135">
        <v>441</v>
      </c>
    </row>
    <row r="136" spans="1:7" x14ac:dyDescent="0.5">
      <c r="A136" t="s">
        <v>20</v>
      </c>
      <c r="B136">
        <v>2468</v>
      </c>
      <c r="F136" t="s">
        <v>14</v>
      </c>
      <c r="G136">
        <v>25</v>
      </c>
    </row>
    <row r="137" spans="1:7" x14ac:dyDescent="0.5">
      <c r="A137" t="s">
        <v>20</v>
      </c>
      <c r="B137">
        <v>2551</v>
      </c>
      <c r="F137" t="s">
        <v>14</v>
      </c>
      <c r="G137">
        <v>127</v>
      </c>
    </row>
    <row r="138" spans="1:7" x14ac:dyDescent="0.5">
      <c r="A138" t="s">
        <v>20</v>
      </c>
      <c r="B138">
        <v>101</v>
      </c>
      <c r="F138" t="s">
        <v>14</v>
      </c>
      <c r="G138">
        <v>355</v>
      </c>
    </row>
    <row r="139" spans="1:7" x14ac:dyDescent="0.5">
      <c r="A139" t="s">
        <v>20</v>
      </c>
      <c r="B139">
        <v>92</v>
      </c>
      <c r="F139" t="s">
        <v>14</v>
      </c>
      <c r="G139">
        <v>44</v>
      </c>
    </row>
    <row r="140" spans="1:7" x14ac:dyDescent="0.5">
      <c r="A140" t="s">
        <v>20</v>
      </c>
      <c r="B140">
        <v>62</v>
      </c>
      <c r="F140" t="s">
        <v>14</v>
      </c>
      <c r="G140">
        <v>67</v>
      </c>
    </row>
    <row r="141" spans="1:7" x14ac:dyDescent="0.5">
      <c r="A141" t="s">
        <v>20</v>
      </c>
      <c r="B141">
        <v>149</v>
      </c>
      <c r="F141" t="s">
        <v>14</v>
      </c>
      <c r="G141">
        <v>1068</v>
      </c>
    </row>
    <row r="142" spans="1:7" x14ac:dyDescent="0.5">
      <c r="A142" t="s">
        <v>20</v>
      </c>
      <c r="B142">
        <v>329</v>
      </c>
      <c r="F142" t="s">
        <v>14</v>
      </c>
      <c r="G142">
        <v>424</v>
      </c>
    </row>
    <row r="143" spans="1:7" x14ac:dyDescent="0.5">
      <c r="A143" t="s">
        <v>20</v>
      </c>
      <c r="B143">
        <v>97</v>
      </c>
      <c r="F143" t="s">
        <v>14</v>
      </c>
      <c r="G143">
        <v>151</v>
      </c>
    </row>
    <row r="144" spans="1:7" x14ac:dyDescent="0.5">
      <c r="A144" t="s">
        <v>20</v>
      </c>
      <c r="B144">
        <v>1784</v>
      </c>
      <c r="F144" t="s">
        <v>14</v>
      </c>
      <c r="G144">
        <v>1608</v>
      </c>
    </row>
    <row r="145" spans="1:7" x14ac:dyDescent="0.5">
      <c r="A145" t="s">
        <v>20</v>
      </c>
      <c r="B145">
        <v>1684</v>
      </c>
      <c r="F145" t="s">
        <v>14</v>
      </c>
      <c r="G145">
        <v>941</v>
      </c>
    </row>
    <row r="146" spans="1:7" x14ac:dyDescent="0.5">
      <c r="A146" t="s">
        <v>20</v>
      </c>
      <c r="B146">
        <v>250</v>
      </c>
      <c r="F146" t="s">
        <v>14</v>
      </c>
      <c r="G146">
        <v>1</v>
      </c>
    </row>
    <row r="147" spans="1:7" x14ac:dyDescent="0.5">
      <c r="A147" t="s">
        <v>20</v>
      </c>
      <c r="B147">
        <v>238</v>
      </c>
      <c r="F147" t="s">
        <v>14</v>
      </c>
      <c r="G147">
        <v>40</v>
      </c>
    </row>
    <row r="148" spans="1:7" x14ac:dyDescent="0.5">
      <c r="A148" t="s">
        <v>20</v>
      </c>
      <c r="B148">
        <v>53</v>
      </c>
      <c r="F148" t="s">
        <v>14</v>
      </c>
      <c r="G148">
        <v>3015</v>
      </c>
    </row>
    <row r="149" spans="1:7" x14ac:dyDescent="0.5">
      <c r="A149" t="s">
        <v>20</v>
      </c>
      <c r="B149">
        <v>214</v>
      </c>
      <c r="F149" t="s">
        <v>14</v>
      </c>
      <c r="G149">
        <v>435</v>
      </c>
    </row>
    <row r="150" spans="1:7" x14ac:dyDescent="0.5">
      <c r="A150" t="s">
        <v>20</v>
      </c>
      <c r="B150">
        <v>222</v>
      </c>
      <c r="F150" t="s">
        <v>14</v>
      </c>
      <c r="G150">
        <v>714</v>
      </c>
    </row>
    <row r="151" spans="1:7" x14ac:dyDescent="0.5">
      <c r="A151" t="s">
        <v>20</v>
      </c>
      <c r="B151">
        <v>1884</v>
      </c>
      <c r="F151" t="s">
        <v>14</v>
      </c>
      <c r="G151">
        <v>5497</v>
      </c>
    </row>
    <row r="152" spans="1:7" x14ac:dyDescent="0.5">
      <c r="A152" t="s">
        <v>20</v>
      </c>
      <c r="B152">
        <v>218</v>
      </c>
      <c r="F152" t="s">
        <v>14</v>
      </c>
      <c r="G152">
        <v>418</v>
      </c>
    </row>
    <row r="153" spans="1:7" x14ac:dyDescent="0.5">
      <c r="A153" t="s">
        <v>20</v>
      </c>
      <c r="B153">
        <v>6465</v>
      </c>
      <c r="F153" t="s">
        <v>14</v>
      </c>
      <c r="G153">
        <v>1439</v>
      </c>
    </row>
    <row r="154" spans="1:7" x14ac:dyDescent="0.5">
      <c r="A154" t="s">
        <v>20</v>
      </c>
      <c r="B154">
        <v>59</v>
      </c>
      <c r="F154" t="s">
        <v>14</v>
      </c>
      <c r="G154">
        <v>15</v>
      </c>
    </row>
    <row r="155" spans="1:7" x14ac:dyDescent="0.5">
      <c r="A155" t="s">
        <v>20</v>
      </c>
      <c r="B155">
        <v>88</v>
      </c>
      <c r="F155" t="s">
        <v>14</v>
      </c>
      <c r="G155">
        <v>1999</v>
      </c>
    </row>
    <row r="156" spans="1:7" x14ac:dyDescent="0.5">
      <c r="A156" t="s">
        <v>20</v>
      </c>
      <c r="B156">
        <v>1697</v>
      </c>
      <c r="F156" t="s">
        <v>14</v>
      </c>
      <c r="G156">
        <v>118</v>
      </c>
    </row>
    <row r="157" spans="1:7" x14ac:dyDescent="0.5">
      <c r="A157" t="s">
        <v>20</v>
      </c>
      <c r="B157">
        <v>92</v>
      </c>
      <c r="F157" t="s">
        <v>14</v>
      </c>
      <c r="G157">
        <v>162</v>
      </c>
    </row>
    <row r="158" spans="1:7" x14ac:dyDescent="0.5">
      <c r="A158" t="s">
        <v>20</v>
      </c>
      <c r="B158">
        <v>186</v>
      </c>
      <c r="F158" t="s">
        <v>14</v>
      </c>
      <c r="G158">
        <v>83</v>
      </c>
    </row>
    <row r="159" spans="1:7" x14ac:dyDescent="0.5">
      <c r="A159" t="s">
        <v>20</v>
      </c>
      <c r="B159">
        <v>138</v>
      </c>
      <c r="F159" t="s">
        <v>14</v>
      </c>
      <c r="G159">
        <v>747</v>
      </c>
    </row>
    <row r="160" spans="1:7" x14ac:dyDescent="0.5">
      <c r="A160" t="s">
        <v>20</v>
      </c>
      <c r="B160">
        <v>261</v>
      </c>
      <c r="F160" t="s">
        <v>14</v>
      </c>
      <c r="G160">
        <v>84</v>
      </c>
    </row>
    <row r="161" spans="1:7" x14ac:dyDescent="0.5">
      <c r="A161" t="s">
        <v>20</v>
      </c>
      <c r="B161">
        <v>107</v>
      </c>
      <c r="F161" t="s">
        <v>14</v>
      </c>
      <c r="G161">
        <v>91</v>
      </c>
    </row>
    <row r="162" spans="1:7" x14ac:dyDescent="0.5">
      <c r="A162" t="s">
        <v>20</v>
      </c>
      <c r="B162">
        <v>199</v>
      </c>
      <c r="F162" t="s">
        <v>14</v>
      </c>
      <c r="G162">
        <v>792</v>
      </c>
    </row>
    <row r="163" spans="1:7" x14ac:dyDescent="0.5">
      <c r="A163" t="s">
        <v>20</v>
      </c>
      <c r="B163">
        <v>5512</v>
      </c>
      <c r="F163" t="s">
        <v>14</v>
      </c>
      <c r="G163">
        <v>32</v>
      </c>
    </row>
    <row r="164" spans="1:7" x14ac:dyDescent="0.5">
      <c r="A164" t="s">
        <v>20</v>
      </c>
      <c r="B164">
        <v>86</v>
      </c>
      <c r="F164" t="s">
        <v>14</v>
      </c>
      <c r="G164">
        <v>186</v>
      </c>
    </row>
    <row r="165" spans="1:7" x14ac:dyDescent="0.5">
      <c r="A165" t="s">
        <v>20</v>
      </c>
      <c r="B165">
        <v>2768</v>
      </c>
      <c r="F165" t="s">
        <v>14</v>
      </c>
      <c r="G165">
        <v>605</v>
      </c>
    </row>
    <row r="166" spans="1:7" x14ac:dyDescent="0.5">
      <c r="A166" t="s">
        <v>20</v>
      </c>
      <c r="B166">
        <v>48</v>
      </c>
      <c r="F166" t="s">
        <v>14</v>
      </c>
      <c r="G166">
        <v>1</v>
      </c>
    </row>
    <row r="167" spans="1:7" x14ac:dyDescent="0.5">
      <c r="A167" t="s">
        <v>20</v>
      </c>
      <c r="B167">
        <v>87</v>
      </c>
      <c r="F167" t="s">
        <v>14</v>
      </c>
      <c r="G167">
        <v>31</v>
      </c>
    </row>
    <row r="168" spans="1:7" x14ac:dyDescent="0.5">
      <c r="A168" t="s">
        <v>20</v>
      </c>
      <c r="B168">
        <v>1894</v>
      </c>
      <c r="F168" t="s">
        <v>14</v>
      </c>
      <c r="G168">
        <v>1181</v>
      </c>
    </row>
    <row r="169" spans="1:7" x14ac:dyDescent="0.5">
      <c r="A169" t="s">
        <v>20</v>
      </c>
      <c r="B169">
        <v>282</v>
      </c>
      <c r="F169" t="s">
        <v>14</v>
      </c>
      <c r="G169">
        <v>39</v>
      </c>
    </row>
    <row r="170" spans="1:7" x14ac:dyDescent="0.5">
      <c r="A170" t="s">
        <v>20</v>
      </c>
      <c r="B170">
        <v>116</v>
      </c>
      <c r="F170" t="s">
        <v>14</v>
      </c>
      <c r="G170">
        <v>46</v>
      </c>
    </row>
    <row r="171" spans="1:7" x14ac:dyDescent="0.5">
      <c r="A171" t="s">
        <v>20</v>
      </c>
      <c r="B171">
        <v>83</v>
      </c>
      <c r="F171" t="s">
        <v>14</v>
      </c>
      <c r="G171">
        <v>105</v>
      </c>
    </row>
    <row r="172" spans="1:7" x14ac:dyDescent="0.5">
      <c r="A172" t="s">
        <v>20</v>
      </c>
      <c r="B172">
        <v>91</v>
      </c>
      <c r="F172" t="s">
        <v>14</v>
      </c>
      <c r="G172">
        <v>535</v>
      </c>
    </row>
    <row r="173" spans="1:7" x14ac:dyDescent="0.5">
      <c r="A173" t="s">
        <v>20</v>
      </c>
      <c r="B173">
        <v>546</v>
      </c>
      <c r="F173" t="s">
        <v>14</v>
      </c>
      <c r="G173">
        <v>16</v>
      </c>
    </row>
    <row r="174" spans="1:7" x14ac:dyDescent="0.5">
      <c r="A174" t="s">
        <v>20</v>
      </c>
      <c r="B174">
        <v>393</v>
      </c>
      <c r="F174" t="s">
        <v>14</v>
      </c>
      <c r="G174">
        <v>575</v>
      </c>
    </row>
    <row r="175" spans="1:7" x14ac:dyDescent="0.5">
      <c r="A175" t="s">
        <v>20</v>
      </c>
      <c r="B175">
        <v>133</v>
      </c>
      <c r="F175" t="s">
        <v>14</v>
      </c>
      <c r="G175">
        <v>1120</v>
      </c>
    </row>
    <row r="176" spans="1:7" x14ac:dyDescent="0.5">
      <c r="A176" t="s">
        <v>20</v>
      </c>
      <c r="B176">
        <v>254</v>
      </c>
      <c r="F176" t="s">
        <v>14</v>
      </c>
      <c r="G176">
        <v>113</v>
      </c>
    </row>
    <row r="177" spans="1:7" x14ac:dyDescent="0.5">
      <c r="A177" t="s">
        <v>20</v>
      </c>
      <c r="B177">
        <v>176</v>
      </c>
      <c r="F177" t="s">
        <v>14</v>
      </c>
      <c r="G177">
        <v>1538</v>
      </c>
    </row>
    <row r="178" spans="1:7" x14ac:dyDescent="0.5">
      <c r="A178" t="s">
        <v>20</v>
      </c>
      <c r="B178">
        <v>337</v>
      </c>
      <c r="F178" t="s">
        <v>14</v>
      </c>
      <c r="G178">
        <v>9</v>
      </c>
    </row>
    <row r="179" spans="1:7" x14ac:dyDescent="0.5">
      <c r="A179" t="s">
        <v>20</v>
      </c>
      <c r="B179">
        <v>107</v>
      </c>
      <c r="F179" t="s">
        <v>14</v>
      </c>
      <c r="G179">
        <v>554</v>
      </c>
    </row>
    <row r="180" spans="1:7" x14ac:dyDescent="0.5">
      <c r="A180" t="s">
        <v>20</v>
      </c>
      <c r="B180">
        <v>183</v>
      </c>
      <c r="F180" t="s">
        <v>14</v>
      </c>
      <c r="G180">
        <v>648</v>
      </c>
    </row>
    <row r="181" spans="1:7" x14ac:dyDescent="0.5">
      <c r="A181" t="s">
        <v>20</v>
      </c>
      <c r="B181">
        <v>72</v>
      </c>
      <c r="F181" t="s">
        <v>14</v>
      </c>
      <c r="G181">
        <v>21</v>
      </c>
    </row>
    <row r="182" spans="1:7" x14ac:dyDescent="0.5">
      <c r="A182" t="s">
        <v>20</v>
      </c>
      <c r="B182">
        <v>295</v>
      </c>
      <c r="F182" t="s">
        <v>14</v>
      </c>
      <c r="G182">
        <v>54</v>
      </c>
    </row>
    <row r="183" spans="1:7" x14ac:dyDescent="0.5">
      <c r="A183" t="s">
        <v>20</v>
      </c>
      <c r="B183">
        <v>142</v>
      </c>
      <c r="F183" t="s">
        <v>14</v>
      </c>
      <c r="G183">
        <v>120</v>
      </c>
    </row>
    <row r="184" spans="1:7" x14ac:dyDescent="0.5">
      <c r="A184" t="s">
        <v>20</v>
      </c>
      <c r="B184">
        <v>85</v>
      </c>
      <c r="F184" t="s">
        <v>14</v>
      </c>
      <c r="G184">
        <v>579</v>
      </c>
    </row>
    <row r="185" spans="1:7" x14ac:dyDescent="0.5">
      <c r="A185" t="s">
        <v>20</v>
      </c>
      <c r="B185">
        <v>659</v>
      </c>
      <c r="F185" t="s">
        <v>14</v>
      </c>
      <c r="G185">
        <v>2072</v>
      </c>
    </row>
    <row r="186" spans="1:7" x14ac:dyDescent="0.5">
      <c r="A186" t="s">
        <v>20</v>
      </c>
      <c r="B186">
        <v>121</v>
      </c>
      <c r="F186" t="s">
        <v>14</v>
      </c>
      <c r="G186">
        <v>0</v>
      </c>
    </row>
    <row r="187" spans="1:7" x14ac:dyDescent="0.5">
      <c r="A187" t="s">
        <v>20</v>
      </c>
      <c r="B187">
        <v>3742</v>
      </c>
      <c r="F187" t="s">
        <v>14</v>
      </c>
      <c r="G187">
        <v>1796</v>
      </c>
    </row>
    <row r="188" spans="1:7" x14ac:dyDescent="0.5">
      <c r="A188" t="s">
        <v>20</v>
      </c>
      <c r="B188">
        <v>223</v>
      </c>
      <c r="F188" t="s">
        <v>14</v>
      </c>
      <c r="G188">
        <v>62</v>
      </c>
    </row>
    <row r="189" spans="1:7" x14ac:dyDescent="0.5">
      <c r="A189" t="s">
        <v>20</v>
      </c>
      <c r="B189">
        <v>133</v>
      </c>
      <c r="F189" t="s">
        <v>14</v>
      </c>
      <c r="G189">
        <v>347</v>
      </c>
    </row>
    <row r="190" spans="1:7" x14ac:dyDescent="0.5">
      <c r="A190" t="s">
        <v>20</v>
      </c>
      <c r="B190">
        <v>5168</v>
      </c>
      <c r="F190" t="s">
        <v>14</v>
      </c>
      <c r="G190">
        <v>19</v>
      </c>
    </row>
    <row r="191" spans="1:7" x14ac:dyDescent="0.5">
      <c r="A191" t="s">
        <v>20</v>
      </c>
      <c r="B191">
        <v>307</v>
      </c>
      <c r="F191" t="s">
        <v>14</v>
      </c>
      <c r="G191">
        <v>1258</v>
      </c>
    </row>
    <row r="192" spans="1:7" x14ac:dyDescent="0.5">
      <c r="A192" t="s">
        <v>20</v>
      </c>
      <c r="B192">
        <v>2441</v>
      </c>
      <c r="F192" t="s">
        <v>14</v>
      </c>
      <c r="G192">
        <v>362</v>
      </c>
    </row>
    <row r="193" spans="1:7" x14ac:dyDescent="0.5">
      <c r="A193" t="s">
        <v>20</v>
      </c>
      <c r="B193">
        <v>1385</v>
      </c>
      <c r="F193" t="s">
        <v>14</v>
      </c>
      <c r="G193">
        <v>133</v>
      </c>
    </row>
    <row r="194" spans="1:7" x14ac:dyDescent="0.5">
      <c r="A194" t="s">
        <v>20</v>
      </c>
      <c r="B194">
        <v>190</v>
      </c>
      <c r="F194" t="s">
        <v>14</v>
      </c>
      <c r="G194">
        <v>846</v>
      </c>
    </row>
    <row r="195" spans="1:7" x14ac:dyDescent="0.5">
      <c r="A195" t="s">
        <v>20</v>
      </c>
      <c r="B195">
        <v>470</v>
      </c>
      <c r="F195" t="s">
        <v>14</v>
      </c>
      <c r="G195">
        <v>10</v>
      </c>
    </row>
    <row r="196" spans="1:7" x14ac:dyDescent="0.5">
      <c r="A196" t="s">
        <v>20</v>
      </c>
      <c r="B196">
        <v>253</v>
      </c>
      <c r="F196" t="s">
        <v>14</v>
      </c>
      <c r="G196">
        <v>191</v>
      </c>
    </row>
    <row r="197" spans="1:7" x14ac:dyDescent="0.5">
      <c r="A197" t="s">
        <v>20</v>
      </c>
      <c r="B197">
        <v>1113</v>
      </c>
      <c r="F197" t="s">
        <v>14</v>
      </c>
      <c r="G197">
        <v>1979</v>
      </c>
    </row>
    <row r="198" spans="1:7" x14ac:dyDescent="0.5">
      <c r="A198" t="s">
        <v>20</v>
      </c>
      <c r="B198">
        <v>2283</v>
      </c>
      <c r="F198" t="s">
        <v>14</v>
      </c>
      <c r="G198">
        <v>63</v>
      </c>
    </row>
    <row r="199" spans="1:7" x14ac:dyDescent="0.5">
      <c r="A199" t="s">
        <v>20</v>
      </c>
      <c r="B199">
        <v>1095</v>
      </c>
      <c r="F199" t="s">
        <v>14</v>
      </c>
      <c r="G199">
        <v>6080</v>
      </c>
    </row>
    <row r="200" spans="1:7" x14ac:dyDescent="0.5">
      <c r="A200" t="s">
        <v>20</v>
      </c>
      <c r="B200">
        <v>1690</v>
      </c>
      <c r="F200" t="s">
        <v>14</v>
      </c>
      <c r="G200">
        <v>80</v>
      </c>
    </row>
    <row r="201" spans="1:7" x14ac:dyDescent="0.5">
      <c r="A201" t="s">
        <v>20</v>
      </c>
      <c r="B201">
        <v>191</v>
      </c>
      <c r="F201" t="s">
        <v>14</v>
      </c>
      <c r="G201">
        <v>9</v>
      </c>
    </row>
    <row r="202" spans="1:7" x14ac:dyDescent="0.5">
      <c r="A202" t="s">
        <v>20</v>
      </c>
      <c r="B202">
        <v>2013</v>
      </c>
      <c r="F202" t="s">
        <v>14</v>
      </c>
      <c r="G202">
        <v>1784</v>
      </c>
    </row>
    <row r="203" spans="1:7" x14ac:dyDescent="0.5">
      <c r="A203" t="s">
        <v>20</v>
      </c>
      <c r="B203">
        <v>1703</v>
      </c>
      <c r="F203" t="s">
        <v>14</v>
      </c>
      <c r="G203">
        <v>243</v>
      </c>
    </row>
    <row r="204" spans="1:7" x14ac:dyDescent="0.5">
      <c r="A204" t="s">
        <v>20</v>
      </c>
      <c r="B204">
        <v>80</v>
      </c>
      <c r="F204" t="s">
        <v>14</v>
      </c>
      <c r="G204">
        <v>1296</v>
      </c>
    </row>
    <row r="205" spans="1:7" x14ac:dyDescent="0.5">
      <c r="A205" t="s">
        <v>20</v>
      </c>
      <c r="B205">
        <v>41</v>
      </c>
      <c r="F205" t="s">
        <v>14</v>
      </c>
      <c r="G205">
        <v>77</v>
      </c>
    </row>
    <row r="206" spans="1:7" x14ac:dyDescent="0.5">
      <c r="A206" t="s">
        <v>20</v>
      </c>
      <c r="B206">
        <v>187</v>
      </c>
      <c r="F206" t="s">
        <v>14</v>
      </c>
      <c r="G206">
        <v>395</v>
      </c>
    </row>
    <row r="207" spans="1:7" x14ac:dyDescent="0.5">
      <c r="A207" t="s">
        <v>20</v>
      </c>
      <c r="B207">
        <v>2875</v>
      </c>
      <c r="F207" t="s">
        <v>14</v>
      </c>
      <c r="G207">
        <v>49</v>
      </c>
    </row>
    <row r="208" spans="1:7" x14ac:dyDescent="0.5">
      <c r="A208" t="s">
        <v>20</v>
      </c>
      <c r="B208">
        <v>88</v>
      </c>
      <c r="F208" t="s">
        <v>14</v>
      </c>
      <c r="G208">
        <v>180</v>
      </c>
    </row>
    <row r="209" spans="1:7" x14ac:dyDescent="0.5">
      <c r="A209" t="s">
        <v>20</v>
      </c>
      <c r="B209">
        <v>191</v>
      </c>
      <c r="F209" t="s">
        <v>14</v>
      </c>
      <c r="G209">
        <v>2690</v>
      </c>
    </row>
    <row r="210" spans="1:7" x14ac:dyDescent="0.5">
      <c r="A210" t="s">
        <v>20</v>
      </c>
      <c r="B210">
        <v>139</v>
      </c>
      <c r="F210" t="s">
        <v>14</v>
      </c>
      <c r="G210">
        <v>2779</v>
      </c>
    </row>
    <row r="211" spans="1:7" x14ac:dyDescent="0.5">
      <c r="A211" t="s">
        <v>20</v>
      </c>
      <c r="B211">
        <v>186</v>
      </c>
      <c r="F211" t="s">
        <v>14</v>
      </c>
      <c r="G211">
        <v>92</v>
      </c>
    </row>
    <row r="212" spans="1:7" x14ac:dyDescent="0.5">
      <c r="A212" t="s">
        <v>20</v>
      </c>
      <c r="B212">
        <v>112</v>
      </c>
      <c r="F212" t="s">
        <v>14</v>
      </c>
      <c r="G212">
        <v>1028</v>
      </c>
    </row>
    <row r="213" spans="1:7" x14ac:dyDescent="0.5">
      <c r="A213" t="s">
        <v>20</v>
      </c>
      <c r="B213">
        <v>101</v>
      </c>
      <c r="F213" t="s">
        <v>14</v>
      </c>
      <c r="G213">
        <v>26</v>
      </c>
    </row>
    <row r="214" spans="1:7" x14ac:dyDescent="0.5">
      <c r="A214" t="s">
        <v>20</v>
      </c>
      <c r="B214">
        <v>206</v>
      </c>
      <c r="F214" t="s">
        <v>14</v>
      </c>
      <c r="G214">
        <v>1790</v>
      </c>
    </row>
    <row r="215" spans="1:7" x14ac:dyDescent="0.5">
      <c r="A215" t="s">
        <v>20</v>
      </c>
      <c r="B215">
        <v>154</v>
      </c>
      <c r="F215" t="s">
        <v>14</v>
      </c>
      <c r="G215">
        <v>37</v>
      </c>
    </row>
    <row r="216" spans="1:7" x14ac:dyDescent="0.5">
      <c r="A216" t="s">
        <v>20</v>
      </c>
      <c r="B216">
        <v>5966</v>
      </c>
      <c r="F216" t="s">
        <v>14</v>
      </c>
      <c r="G216">
        <v>35</v>
      </c>
    </row>
    <row r="217" spans="1:7" x14ac:dyDescent="0.5">
      <c r="A217" t="s">
        <v>20</v>
      </c>
      <c r="B217">
        <v>169</v>
      </c>
      <c r="F217" t="s">
        <v>14</v>
      </c>
      <c r="G217">
        <v>558</v>
      </c>
    </row>
    <row r="218" spans="1:7" x14ac:dyDescent="0.5">
      <c r="A218" t="s">
        <v>20</v>
      </c>
      <c r="B218">
        <v>2106</v>
      </c>
      <c r="F218" t="s">
        <v>14</v>
      </c>
      <c r="G218">
        <v>64</v>
      </c>
    </row>
    <row r="219" spans="1:7" x14ac:dyDescent="0.5">
      <c r="A219" t="s">
        <v>20</v>
      </c>
      <c r="B219">
        <v>131</v>
      </c>
      <c r="F219" t="s">
        <v>14</v>
      </c>
      <c r="G219">
        <v>245</v>
      </c>
    </row>
    <row r="220" spans="1:7" x14ac:dyDescent="0.5">
      <c r="A220" t="s">
        <v>20</v>
      </c>
      <c r="B220">
        <v>84</v>
      </c>
      <c r="F220" t="s">
        <v>14</v>
      </c>
      <c r="G220">
        <v>71</v>
      </c>
    </row>
    <row r="221" spans="1:7" x14ac:dyDescent="0.5">
      <c r="A221" t="s">
        <v>20</v>
      </c>
      <c r="B221">
        <v>155</v>
      </c>
      <c r="F221" t="s">
        <v>14</v>
      </c>
      <c r="G221">
        <v>42</v>
      </c>
    </row>
    <row r="222" spans="1:7" x14ac:dyDescent="0.5">
      <c r="A222" t="s">
        <v>20</v>
      </c>
      <c r="B222">
        <v>189</v>
      </c>
      <c r="F222" t="s">
        <v>14</v>
      </c>
      <c r="G222">
        <v>156</v>
      </c>
    </row>
    <row r="223" spans="1:7" x14ac:dyDescent="0.5">
      <c r="A223" t="s">
        <v>20</v>
      </c>
      <c r="B223">
        <v>4799</v>
      </c>
      <c r="F223" t="s">
        <v>14</v>
      </c>
      <c r="G223">
        <v>1368</v>
      </c>
    </row>
    <row r="224" spans="1:7" x14ac:dyDescent="0.5">
      <c r="A224" t="s">
        <v>20</v>
      </c>
      <c r="B224">
        <v>1137</v>
      </c>
      <c r="F224" t="s">
        <v>14</v>
      </c>
      <c r="G224">
        <v>102</v>
      </c>
    </row>
    <row r="225" spans="1:7" x14ac:dyDescent="0.5">
      <c r="A225" t="s">
        <v>20</v>
      </c>
      <c r="B225">
        <v>1152</v>
      </c>
      <c r="F225" t="s">
        <v>14</v>
      </c>
      <c r="G225">
        <v>86</v>
      </c>
    </row>
    <row r="226" spans="1:7" x14ac:dyDescent="0.5">
      <c r="A226" t="s">
        <v>20</v>
      </c>
      <c r="B226">
        <v>50</v>
      </c>
      <c r="F226" t="s">
        <v>14</v>
      </c>
      <c r="G226">
        <v>253</v>
      </c>
    </row>
    <row r="227" spans="1:7" x14ac:dyDescent="0.5">
      <c r="A227" t="s">
        <v>20</v>
      </c>
      <c r="B227">
        <v>3059</v>
      </c>
      <c r="F227" t="s">
        <v>14</v>
      </c>
      <c r="G227">
        <v>157</v>
      </c>
    </row>
    <row r="228" spans="1:7" x14ac:dyDescent="0.5">
      <c r="A228" t="s">
        <v>20</v>
      </c>
      <c r="B228">
        <v>34</v>
      </c>
      <c r="F228" t="s">
        <v>14</v>
      </c>
      <c r="G228">
        <v>183</v>
      </c>
    </row>
    <row r="229" spans="1:7" x14ac:dyDescent="0.5">
      <c r="A229" t="s">
        <v>20</v>
      </c>
      <c r="B229">
        <v>220</v>
      </c>
      <c r="F229" t="s">
        <v>14</v>
      </c>
      <c r="G229">
        <v>82</v>
      </c>
    </row>
    <row r="230" spans="1:7" x14ac:dyDescent="0.5">
      <c r="A230" t="s">
        <v>20</v>
      </c>
      <c r="B230">
        <v>1604</v>
      </c>
      <c r="F230" t="s">
        <v>14</v>
      </c>
      <c r="G230">
        <v>1</v>
      </c>
    </row>
    <row r="231" spans="1:7" x14ac:dyDescent="0.5">
      <c r="A231" t="s">
        <v>20</v>
      </c>
      <c r="B231">
        <v>454</v>
      </c>
      <c r="F231" t="s">
        <v>14</v>
      </c>
      <c r="G231">
        <v>1198</v>
      </c>
    </row>
    <row r="232" spans="1:7" x14ac:dyDescent="0.5">
      <c r="A232" t="s">
        <v>20</v>
      </c>
      <c r="B232">
        <v>123</v>
      </c>
      <c r="F232" t="s">
        <v>14</v>
      </c>
      <c r="G232">
        <v>648</v>
      </c>
    </row>
    <row r="233" spans="1:7" x14ac:dyDescent="0.5">
      <c r="A233" t="s">
        <v>20</v>
      </c>
      <c r="B233">
        <v>299</v>
      </c>
      <c r="F233" t="s">
        <v>14</v>
      </c>
      <c r="G233">
        <v>64</v>
      </c>
    </row>
    <row r="234" spans="1:7" x14ac:dyDescent="0.5">
      <c r="A234" t="s">
        <v>20</v>
      </c>
      <c r="B234">
        <v>2237</v>
      </c>
      <c r="F234" t="s">
        <v>14</v>
      </c>
      <c r="G234">
        <v>62</v>
      </c>
    </row>
    <row r="235" spans="1:7" x14ac:dyDescent="0.5">
      <c r="A235" t="s">
        <v>20</v>
      </c>
      <c r="B235">
        <v>645</v>
      </c>
      <c r="F235" t="s">
        <v>14</v>
      </c>
      <c r="G235">
        <v>750</v>
      </c>
    </row>
    <row r="236" spans="1:7" x14ac:dyDescent="0.5">
      <c r="A236" t="s">
        <v>20</v>
      </c>
      <c r="B236">
        <v>484</v>
      </c>
      <c r="F236" t="s">
        <v>14</v>
      </c>
      <c r="G236">
        <v>105</v>
      </c>
    </row>
    <row r="237" spans="1:7" x14ac:dyDescent="0.5">
      <c r="A237" t="s">
        <v>20</v>
      </c>
      <c r="B237">
        <v>154</v>
      </c>
      <c r="F237" t="s">
        <v>14</v>
      </c>
      <c r="G237">
        <v>2604</v>
      </c>
    </row>
    <row r="238" spans="1:7" x14ac:dyDescent="0.5">
      <c r="A238" t="s">
        <v>20</v>
      </c>
      <c r="B238">
        <v>82</v>
      </c>
      <c r="F238" t="s">
        <v>14</v>
      </c>
      <c r="G238">
        <v>65</v>
      </c>
    </row>
    <row r="239" spans="1:7" x14ac:dyDescent="0.5">
      <c r="A239" t="s">
        <v>20</v>
      </c>
      <c r="B239">
        <v>134</v>
      </c>
      <c r="F239" t="s">
        <v>14</v>
      </c>
      <c r="G239">
        <v>94</v>
      </c>
    </row>
    <row r="240" spans="1:7" x14ac:dyDescent="0.5">
      <c r="A240" t="s">
        <v>20</v>
      </c>
      <c r="B240">
        <v>5203</v>
      </c>
      <c r="F240" t="s">
        <v>14</v>
      </c>
      <c r="G240">
        <v>257</v>
      </c>
    </row>
    <row r="241" spans="1:7" x14ac:dyDescent="0.5">
      <c r="A241" t="s">
        <v>20</v>
      </c>
      <c r="B241">
        <v>94</v>
      </c>
      <c r="F241" t="s">
        <v>14</v>
      </c>
      <c r="G241">
        <v>2928</v>
      </c>
    </row>
    <row r="242" spans="1:7" x14ac:dyDescent="0.5">
      <c r="A242" t="s">
        <v>20</v>
      </c>
      <c r="B242">
        <v>205</v>
      </c>
      <c r="F242" t="s">
        <v>14</v>
      </c>
      <c r="G242">
        <v>4697</v>
      </c>
    </row>
    <row r="243" spans="1:7" x14ac:dyDescent="0.5">
      <c r="A243" t="s">
        <v>20</v>
      </c>
      <c r="B243">
        <v>92</v>
      </c>
      <c r="F243" t="s">
        <v>14</v>
      </c>
      <c r="G243">
        <v>2915</v>
      </c>
    </row>
    <row r="244" spans="1:7" x14ac:dyDescent="0.5">
      <c r="A244" t="s">
        <v>20</v>
      </c>
      <c r="B244">
        <v>219</v>
      </c>
      <c r="F244" t="s">
        <v>14</v>
      </c>
      <c r="G244">
        <v>18</v>
      </c>
    </row>
    <row r="245" spans="1:7" x14ac:dyDescent="0.5">
      <c r="A245" t="s">
        <v>20</v>
      </c>
      <c r="B245">
        <v>2526</v>
      </c>
      <c r="F245" t="s">
        <v>14</v>
      </c>
      <c r="G245">
        <v>602</v>
      </c>
    </row>
    <row r="246" spans="1:7" x14ac:dyDescent="0.5">
      <c r="A246" t="s">
        <v>20</v>
      </c>
      <c r="B246">
        <v>94</v>
      </c>
      <c r="F246" t="s">
        <v>14</v>
      </c>
      <c r="G246">
        <v>1</v>
      </c>
    </row>
    <row r="247" spans="1:7" x14ac:dyDescent="0.5">
      <c r="A247" t="s">
        <v>20</v>
      </c>
      <c r="B247">
        <v>1713</v>
      </c>
      <c r="F247" t="s">
        <v>14</v>
      </c>
      <c r="G247">
        <v>3868</v>
      </c>
    </row>
    <row r="248" spans="1:7" x14ac:dyDescent="0.5">
      <c r="A248" t="s">
        <v>20</v>
      </c>
      <c r="B248">
        <v>249</v>
      </c>
      <c r="F248" t="s">
        <v>14</v>
      </c>
      <c r="G248">
        <v>504</v>
      </c>
    </row>
    <row r="249" spans="1:7" x14ac:dyDescent="0.5">
      <c r="A249" t="s">
        <v>20</v>
      </c>
      <c r="B249">
        <v>192</v>
      </c>
      <c r="F249" t="s">
        <v>14</v>
      </c>
      <c r="G249">
        <v>14</v>
      </c>
    </row>
    <row r="250" spans="1:7" x14ac:dyDescent="0.5">
      <c r="A250" t="s">
        <v>20</v>
      </c>
      <c r="B250">
        <v>247</v>
      </c>
      <c r="F250" t="s">
        <v>14</v>
      </c>
      <c r="G250">
        <v>750</v>
      </c>
    </row>
    <row r="251" spans="1:7" x14ac:dyDescent="0.5">
      <c r="A251" t="s">
        <v>20</v>
      </c>
      <c r="B251">
        <v>2293</v>
      </c>
      <c r="F251" t="s">
        <v>14</v>
      </c>
      <c r="G251">
        <v>77</v>
      </c>
    </row>
    <row r="252" spans="1:7" x14ac:dyDescent="0.5">
      <c r="A252" t="s">
        <v>20</v>
      </c>
      <c r="B252">
        <v>3131</v>
      </c>
      <c r="F252" t="s">
        <v>14</v>
      </c>
      <c r="G252">
        <v>752</v>
      </c>
    </row>
    <row r="253" spans="1:7" x14ac:dyDescent="0.5">
      <c r="A253" t="s">
        <v>20</v>
      </c>
      <c r="B253">
        <v>143</v>
      </c>
      <c r="F253" t="s">
        <v>14</v>
      </c>
      <c r="G253">
        <v>131</v>
      </c>
    </row>
    <row r="254" spans="1:7" x14ac:dyDescent="0.5">
      <c r="A254" t="s">
        <v>20</v>
      </c>
      <c r="B254">
        <v>296</v>
      </c>
      <c r="F254" t="s">
        <v>14</v>
      </c>
      <c r="G254">
        <v>87</v>
      </c>
    </row>
    <row r="255" spans="1:7" x14ac:dyDescent="0.5">
      <c r="A255" t="s">
        <v>20</v>
      </c>
      <c r="B255">
        <v>170</v>
      </c>
      <c r="F255" t="s">
        <v>14</v>
      </c>
      <c r="G255">
        <v>1063</v>
      </c>
    </row>
    <row r="256" spans="1:7" x14ac:dyDescent="0.5">
      <c r="A256" t="s">
        <v>20</v>
      </c>
      <c r="B256">
        <v>86</v>
      </c>
      <c r="F256" t="s">
        <v>14</v>
      </c>
      <c r="G256">
        <v>76</v>
      </c>
    </row>
    <row r="257" spans="1:7" x14ac:dyDescent="0.5">
      <c r="A257" t="s">
        <v>20</v>
      </c>
      <c r="B257">
        <v>6286</v>
      </c>
      <c r="F257" t="s">
        <v>14</v>
      </c>
      <c r="G257">
        <v>4428</v>
      </c>
    </row>
    <row r="258" spans="1:7" x14ac:dyDescent="0.5">
      <c r="A258" t="s">
        <v>20</v>
      </c>
      <c r="B258">
        <v>3727</v>
      </c>
      <c r="F258" t="s">
        <v>14</v>
      </c>
      <c r="G258">
        <v>58</v>
      </c>
    </row>
    <row r="259" spans="1:7" x14ac:dyDescent="0.5">
      <c r="A259" t="s">
        <v>20</v>
      </c>
      <c r="B259">
        <v>1605</v>
      </c>
      <c r="F259" t="s">
        <v>14</v>
      </c>
      <c r="G259">
        <v>111</v>
      </c>
    </row>
    <row r="260" spans="1:7" x14ac:dyDescent="0.5">
      <c r="A260" t="s">
        <v>20</v>
      </c>
      <c r="B260">
        <v>2120</v>
      </c>
      <c r="F260" t="s">
        <v>14</v>
      </c>
      <c r="G260">
        <v>2955</v>
      </c>
    </row>
    <row r="261" spans="1:7" x14ac:dyDescent="0.5">
      <c r="A261" t="s">
        <v>20</v>
      </c>
      <c r="B261">
        <v>50</v>
      </c>
      <c r="F261" t="s">
        <v>14</v>
      </c>
      <c r="G261">
        <v>1657</v>
      </c>
    </row>
    <row r="262" spans="1:7" x14ac:dyDescent="0.5">
      <c r="A262" t="s">
        <v>20</v>
      </c>
      <c r="B262">
        <v>2080</v>
      </c>
      <c r="F262" t="s">
        <v>14</v>
      </c>
      <c r="G262">
        <v>926</v>
      </c>
    </row>
    <row r="263" spans="1:7" x14ac:dyDescent="0.5">
      <c r="A263" t="s">
        <v>20</v>
      </c>
      <c r="B263">
        <v>2105</v>
      </c>
      <c r="F263" t="s">
        <v>14</v>
      </c>
      <c r="G263">
        <v>77</v>
      </c>
    </row>
    <row r="264" spans="1:7" x14ac:dyDescent="0.5">
      <c r="A264" t="s">
        <v>20</v>
      </c>
      <c r="B264">
        <v>2436</v>
      </c>
      <c r="F264" t="s">
        <v>14</v>
      </c>
      <c r="G264">
        <v>1748</v>
      </c>
    </row>
    <row r="265" spans="1:7" x14ac:dyDescent="0.5">
      <c r="A265" t="s">
        <v>20</v>
      </c>
      <c r="B265">
        <v>80</v>
      </c>
      <c r="F265" t="s">
        <v>14</v>
      </c>
      <c r="G265">
        <v>79</v>
      </c>
    </row>
    <row r="266" spans="1:7" x14ac:dyDescent="0.5">
      <c r="A266" t="s">
        <v>20</v>
      </c>
      <c r="B266">
        <v>42</v>
      </c>
      <c r="F266" t="s">
        <v>14</v>
      </c>
      <c r="G266">
        <v>889</v>
      </c>
    </row>
    <row r="267" spans="1:7" x14ac:dyDescent="0.5">
      <c r="A267" t="s">
        <v>20</v>
      </c>
      <c r="B267">
        <v>139</v>
      </c>
      <c r="F267" t="s">
        <v>14</v>
      </c>
      <c r="G267">
        <v>56</v>
      </c>
    </row>
    <row r="268" spans="1:7" x14ac:dyDescent="0.5">
      <c r="A268" t="s">
        <v>20</v>
      </c>
      <c r="B268">
        <v>159</v>
      </c>
      <c r="F268" t="s">
        <v>14</v>
      </c>
      <c r="G268">
        <v>1</v>
      </c>
    </row>
    <row r="269" spans="1:7" x14ac:dyDescent="0.5">
      <c r="A269" t="s">
        <v>20</v>
      </c>
      <c r="B269">
        <v>381</v>
      </c>
      <c r="F269" t="s">
        <v>14</v>
      </c>
      <c r="G269">
        <v>83</v>
      </c>
    </row>
    <row r="270" spans="1:7" x14ac:dyDescent="0.5">
      <c r="A270" t="s">
        <v>20</v>
      </c>
      <c r="B270">
        <v>194</v>
      </c>
      <c r="F270" t="s">
        <v>14</v>
      </c>
      <c r="G270">
        <v>2025</v>
      </c>
    </row>
    <row r="271" spans="1:7" x14ac:dyDescent="0.5">
      <c r="A271" t="s">
        <v>20</v>
      </c>
      <c r="B271">
        <v>106</v>
      </c>
      <c r="F271" t="s">
        <v>14</v>
      </c>
      <c r="G271">
        <v>14</v>
      </c>
    </row>
    <row r="272" spans="1:7" x14ac:dyDescent="0.5">
      <c r="A272" t="s">
        <v>20</v>
      </c>
      <c r="B272">
        <v>142</v>
      </c>
      <c r="F272" t="s">
        <v>14</v>
      </c>
      <c r="G272">
        <v>656</v>
      </c>
    </row>
    <row r="273" spans="1:7" x14ac:dyDescent="0.5">
      <c r="A273" t="s">
        <v>20</v>
      </c>
      <c r="B273">
        <v>211</v>
      </c>
      <c r="F273" t="s">
        <v>14</v>
      </c>
      <c r="G273">
        <v>1596</v>
      </c>
    </row>
    <row r="274" spans="1:7" x14ac:dyDescent="0.5">
      <c r="A274" t="s">
        <v>20</v>
      </c>
      <c r="B274">
        <v>2756</v>
      </c>
      <c r="F274" t="s">
        <v>14</v>
      </c>
      <c r="G274">
        <v>10</v>
      </c>
    </row>
    <row r="275" spans="1:7" x14ac:dyDescent="0.5">
      <c r="A275" t="s">
        <v>20</v>
      </c>
      <c r="B275">
        <v>173</v>
      </c>
      <c r="F275" t="s">
        <v>14</v>
      </c>
      <c r="G275">
        <v>1121</v>
      </c>
    </row>
    <row r="276" spans="1:7" x14ac:dyDescent="0.5">
      <c r="A276" t="s">
        <v>20</v>
      </c>
      <c r="B276">
        <v>87</v>
      </c>
      <c r="F276" t="s">
        <v>14</v>
      </c>
      <c r="G276">
        <v>15</v>
      </c>
    </row>
    <row r="277" spans="1:7" x14ac:dyDescent="0.5">
      <c r="A277" t="s">
        <v>20</v>
      </c>
      <c r="B277">
        <v>1572</v>
      </c>
      <c r="F277" t="s">
        <v>14</v>
      </c>
      <c r="G277">
        <v>191</v>
      </c>
    </row>
    <row r="278" spans="1:7" x14ac:dyDescent="0.5">
      <c r="A278" t="s">
        <v>20</v>
      </c>
      <c r="B278">
        <v>2346</v>
      </c>
      <c r="F278" t="s">
        <v>14</v>
      </c>
      <c r="G278">
        <v>16</v>
      </c>
    </row>
    <row r="279" spans="1:7" x14ac:dyDescent="0.5">
      <c r="A279" t="s">
        <v>20</v>
      </c>
      <c r="B279">
        <v>115</v>
      </c>
      <c r="F279" t="s">
        <v>14</v>
      </c>
      <c r="G279">
        <v>17</v>
      </c>
    </row>
    <row r="280" spans="1:7" x14ac:dyDescent="0.5">
      <c r="A280" t="s">
        <v>20</v>
      </c>
      <c r="B280">
        <v>85</v>
      </c>
      <c r="F280" t="s">
        <v>14</v>
      </c>
      <c r="G280">
        <v>34</v>
      </c>
    </row>
    <row r="281" spans="1:7" x14ac:dyDescent="0.5">
      <c r="A281" t="s">
        <v>20</v>
      </c>
      <c r="B281">
        <v>144</v>
      </c>
      <c r="F281" t="s">
        <v>14</v>
      </c>
      <c r="G281">
        <v>1</v>
      </c>
    </row>
    <row r="282" spans="1:7" x14ac:dyDescent="0.5">
      <c r="A282" t="s">
        <v>20</v>
      </c>
      <c r="B282">
        <v>2443</v>
      </c>
      <c r="F282" t="s">
        <v>14</v>
      </c>
      <c r="G282">
        <v>1274</v>
      </c>
    </row>
    <row r="283" spans="1:7" x14ac:dyDescent="0.5">
      <c r="A283" t="s">
        <v>20</v>
      </c>
      <c r="B283">
        <v>64</v>
      </c>
      <c r="F283" t="s">
        <v>14</v>
      </c>
      <c r="G283">
        <v>210</v>
      </c>
    </row>
    <row r="284" spans="1:7" x14ac:dyDescent="0.5">
      <c r="A284" t="s">
        <v>20</v>
      </c>
      <c r="B284">
        <v>268</v>
      </c>
      <c r="F284" t="s">
        <v>14</v>
      </c>
      <c r="G284">
        <v>248</v>
      </c>
    </row>
    <row r="285" spans="1:7" x14ac:dyDescent="0.5">
      <c r="A285" t="s">
        <v>20</v>
      </c>
      <c r="B285">
        <v>195</v>
      </c>
      <c r="F285" t="s">
        <v>14</v>
      </c>
      <c r="G285">
        <v>513</v>
      </c>
    </row>
    <row r="286" spans="1:7" x14ac:dyDescent="0.5">
      <c r="A286" t="s">
        <v>20</v>
      </c>
      <c r="B286">
        <v>186</v>
      </c>
      <c r="F286" t="s">
        <v>14</v>
      </c>
      <c r="G286">
        <v>3410</v>
      </c>
    </row>
    <row r="287" spans="1:7" x14ac:dyDescent="0.5">
      <c r="A287" t="s">
        <v>20</v>
      </c>
      <c r="B287">
        <v>460</v>
      </c>
      <c r="F287" t="s">
        <v>14</v>
      </c>
      <c r="G287">
        <v>10</v>
      </c>
    </row>
    <row r="288" spans="1:7" x14ac:dyDescent="0.5">
      <c r="A288" t="s">
        <v>20</v>
      </c>
      <c r="B288">
        <v>2528</v>
      </c>
      <c r="F288" t="s">
        <v>14</v>
      </c>
      <c r="G288">
        <v>2201</v>
      </c>
    </row>
    <row r="289" spans="1:7" x14ac:dyDescent="0.5">
      <c r="A289" t="s">
        <v>20</v>
      </c>
      <c r="B289">
        <v>3657</v>
      </c>
      <c r="F289" t="s">
        <v>14</v>
      </c>
      <c r="G289">
        <v>676</v>
      </c>
    </row>
    <row r="290" spans="1:7" x14ac:dyDescent="0.5">
      <c r="A290" t="s">
        <v>20</v>
      </c>
      <c r="B290">
        <v>131</v>
      </c>
      <c r="F290" t="s">
        <v>14</v>
      </c>
      <c r="G290">
        <v>831</v>
      </c>
    </row>
    <row r="291" spans="1:7" x14ac:dyDescent="0.5">
      <c r="A291" t="s">
        <v>20</v>
      </c>
      <c r="B291">
        <v>239</v>
      </c>
      <c r="F291" t="s">
        <v>14</v>
      </c>
      <c r="G291">
        <v>859</v>
      </c>
    </row>
    <row r="292" spans="1:7" x14ac:dyDescent="0.5">
      <c r="A292" t="s">
        <v>20</v>
      </c>
      <c r="B292">
        <v>78</v>
      </c>
      <c r="F292" t="s">
        <v>14</v>
      </c>
      <c r="G292">
        <v>45</v>
      </c>
    </row>
    <row r="293" spans="1:7" x14ac:dyDescent="0.5">
      <c r="A293" t="s">
        <v>20</v>
      </c>
      <c r="B293">
        <v>1773</v>
      </c>
      <c r="F293" t="s">
        <v>14</v>
      </c>
      <c r="G293">
        <v>6</v>
      </c>
    </row>
    <row r="294" spans="1:7" x14ac:dyDescent="0.5">
      <c r="A294" t="s">
        <v>20</v>
      </c>
      <c r="B294">
        <v>32</v>
      </c>
      <c r="F294" t="s">
        <v>14</v>
      </c>
      <c r="G294">
        <v>7</v>
      </c>
    </row>
    <row r="295" spans="1:7" x14ac:dyDescent="0.5">
      <c r="A295" t="s">
        <v>20</v>
      </c>
      <c r="B295">
        <v>369</v>
      </c>
      <c r="F295" t="s">
        <v>14</v>
      </c>
      <c r="G295">
        <v>31</v>
      </c>
    </row>
    <row r="296" spans="1:7" x14ac:dyDescent="0.5">
      <c r="A296" t="s">
        <v>20</v>
      </c>
      <c r="B296">
        <v>89</v>
      </c>
      <c r="F296" t="s">
        <v>14</v>
      </c>
      <c r="G296">
        <v>78</v>
      </c>
    </row>
    <row r="297" spans="1:7" x14ac:dyDescent="0.5">
      <c r="A297" t="s">
        <v>20</v>
      </c>
      <c r="B297">
        <v>147</v>
      </c>
      <c r="F297" t="s">
        <v>14</v>
      </c>
      <c r="G297">
        <v>1225</v>
      </c>
    </row>
    <row r="298" spans="1:7" x14ac:dyDescent="0.5">
      <c r="A298" t="s">
        <v>20</v>
      </c>
      <c r="B298">
        <v>126</v>
      </c>
      <c r="F298" t="s">
        <v>14</v>
      </c>
      <c r="G298">
        <v>1</v>
      </c>
    </row>
    <row r="299" spans="1:7" x14ac:dyDescent="0.5">
      <c r="A299" t="s">
        <v>20</v>
      </c>
      <c r="B299">
        <v>2218</v>
      </c>
      <c r="F299" t="s">
        <v>14</v>
      </c>
      <c r="G299">
        <v>67</v>
      </c>
    </row>
    <row r="300" spans="1:7" x14ac:dyDescent="0.5">
      <c r="A300" t="s">
        <v>20</v>
      </c>
      <c r="B300">
        <v>202</v>
      </c>
      <c r="F300" t="s">
        <v>14</v>
      </c>
      <c r="G300">
        <v>19</v>
      </c>
    </row>
    <row r="301" spans="1:7" x14ac:dyDescent="0.5">
      <c r="A301" t="s">
        <v>20</v>
      </c>
      <c r="B301">
        <v>140</v>
      </c>
      <c r="F301" t="s">
        <v>14</v>
      </c>
      <c r="G301">
        <v>2108</v>
      </c>
    </row>
    <row r="302" spans="1:7" x14ac:dyDescent="0.5">
      <c r="A302" t="s">
        <v>20</v>
      </c>
      <c r="B302">
        <v>1052</v>
      </c>
      <c r="F302" t="s">
        <v>14</v>
      </c>
      <c r="G302">
        <v>679</v>
      </c>
    </row>
    <row r="303" spans="1:7" x14ac:dyDescent="0.5">
      <c r="A303" t="s">
        <v>20</v>
      </c>
      <c r="B303">
        <v>247</v>
      </c>
      <c r="F303" t="s">
        <v>14</v>
      </c>
      <c r="G303">
        <v>36</v>
      </c>
    </row>
    <row r="304" spans="1:7" x14ac:dyDescent="0.5">
      <c r="A304" t="s">
        <v>20</v>
      </c>
      <c r="B304">
        <v>84</v>
      </c>
      <c r="F304" t="s">
        <v>14</v>
      </c>
      <c r="G304">
        <v>47</v>
      </c>
    </row>
    <row r="305" spans="1:7" x14ac:dyDescent="0.5">
      <c r="A305" t="s">
        <v>20</v>
      </c>
      <c r="B305">
        <v>88</v>
      </c>
      <c r="F305" t="s">
        <v>14</v>
      </c>
      <c r="G305">
        <v>70</v>
      </c>
    </row>
    <row r="306" spans="1:7" x14ac:dyDescent="0.5">
      <c r="A306" t="s">
        <v>20</v>
      </c>
      <c r="B306">
        <v>156</v>
      </c>
      <c r="F306" t="s">
        <v>14</v>
      </c>
      <c r="G306">
        <v>154</v>
      </c>
    </row>
    <row r="307" spans="1:7" x14ac:dyDescent="0.5">
      <c r="A307" t="s">
        <v>20</v>
      </c>
      <c r="B307">
        <v>2985</v>
      </c>
      <c r="F307" t="s">
        <v>14</v>
      </c>
      <c r="G307">
        <v>22</v>
      </c>
    </row>
    <row r="308" spans="1:7" x14ac:dyDescent="0.5">
      <c r="A308" t="s">
        <v>20</v>
      </c>
      <c r="B308">
        <v>762</v>
      </c>
      <c r="F308" t="s">
        <v>14</v>
      </c>
      <c r="G308">
        <v>1758</v>
      </c>
    </row>
    <row r="309" spans="1:7" x14ac:dyDescent="0.5">
      <c r="A309" t="s">
        <v>20</v>
      </c>
      <c r="B309">
        <v>554</v>
      </c>
      <c r="F309" t="s">
        <v>14</v>
      </c>
      <c r="G309">
        <v>94</v>
      </c>
    </row>
    <row r="310" spans="1:7" x14ac:dyDescent="0.5">
      <c r="A310" t="s">
        <v>20</v>
      </c>
      <c r="B310">
        <v>135</v>
      </c>
      <c r="F310" t="s">
        <v>14</v>
      </c>
      <c r="G310">
        <v>33</v>
      </c>
    </row>
    <row r="311" spans="1:7" x14ac:dyDescent="0.5">
      <c r="A311" t="s">
        <v>20</v>
      </c>
      <c r="B311">
        <v>122</v>
      </c>
      <c r="F311" t="s">
        <v>14</v>
      </c>
      <c r="G311">
        <v>1</v>
      </c>
    </row>
    <row r="312" spans="1:7" x14ac:dyDescent="0.5">
      <c r="A312" t="s">
        <v>20</v>
      </c>
      <c r="B312">
        <v>221</v>
      </c>
      <c r="F312" t="s">
        <v>14</v>
      </c>
      <c r="G312">
        <v>31</v>
      </c>
    </row>
    <row r="313" spans="1:7" x14ac:dyDescent="0.5">
      <c r="A313" t="s">
        <v>20</v>
      </c>
      <c r="B313">
        <v>126</v>
      </c>
      <c r="F313" t="s">
        <v>14</v>
      </c>
      <c r="G313">
        <v>35</v>
      </c>
    </row>
    <row r="314" spans="1:7" x14ac:dyDescent="0.5">
      <c r="A314" t="s">
        <v>20</v>
      </c>
      <c r="B314">
        <v>1022</v>
      </c>
      <c r="F314" t="s">
        <v>14</v>
      </c>
      <c r="G314">
        <v>63</v>
      </c>
    </row>
    <row r="315" spans="1:7" x14ac:dyDescent="0.5">
      <c r="A315" t="s">
        <v>20</v>
      </c>
      <c r="B315">
        <v>3177</v>
      </c>
      <c r="F315" t="s">
        <v>14</v>
      </c>
      <c r="G315">
        <v>526</v>
      </c>
    </row>
    <row r="316" spans="1:7" x14ac:dyDescent="0.5">
      <c r="A316" t="s">
        <v>20</v>
      </c>
      <c r="B316">
        <v>198</v>
      </c>
      <c r="F316" t="s">
        <v>14</v>
      </c>
      <c r="G316">
        <v>121</v>
      </c>
    </row>
    <row r="317" spans="1:7" x14ac:dyDescent="0.5">
      <c r="A317" t="s">
        <v>20</v>
      </c>
      <c r="B317">
        <v>85</v>
      </c>
      <c r="F317" t="s">
        <v>14</v>
      </c>
      <c r="G317">
        <v>67</v>
      </c>
    </row>
    <row r="318" spans="1:7" x14ac:dyDescent="0.5">
      <c r="A318" t="s">
        <v>20</v>
      </c>
      <c r="B318">
        <v>3596</v>
      </c>
      <c r="F318" t="s">
        <v>14</v>
      </c>
      <c r="G318">
        <v>57</v>
      </c>
    </row>
    <row r="319" spans="1:7" x14ac:dyDescent="0.5">
      <c r="A319" t="s">
        <v>20</v>
      </c>
      <c r="B319">
        <v>244</v>
      </c>
      <c r="F319" t="s">
        <v>14</v>
      </c>
      <c r="G319">
        <v>1229</v>
      </c>
    </row>
    <row r="320" spans="1:7" x14ac:dyDescent="0.5">
      <c r="A320" t="s">
        <v>20</v>
      </c>
      <c r="B320">
        <v>5180</v>
      </c>
      <c r="F320" t="s">
        <v>14</v>
      </c>
      <c r="G320">
        <v>12</v>
      </c>
    </row>
    <row r="321" spans="1:7" x14ac:dyDescent="0.5">
      <c r="A321" t="s">
        <v>20</v>
      </c>
      <c r="B321">
        <v>589</v>
      </c>
      <c r="F321" t="s">
        <v>14</v>
      </c>
      <c r="G321">
        <v>452</v>
      </c>
    </row>
    <row r="322" spans="1:7" x14ac:dyDescent="0.5">
      <c r="A322" t="s">
        <v>20</v>
      </c>
      <c r="B322">
        <v>2725</v>
      </c>
      <c r="F322" t="s">
        <v>14</v>
      </c>
      <c r="G322">
        <v>1886</v>
      </c>
    </row>
    <row r="323" spans="1:7" x14ac:dyDescent="0.5">
      <c r="A323" t="s">
        <v>20</v>
      </c>
      <c r="B323">
        <v>300</v>
      </c>
      <c r="F323" t="s">
        <v>14</v>
      </c>
      <c r="G323">
        <v>1825</v>
      </c>
    </row>
    <row r="324" spans="1:7" x14ac:dyDescent="0.5">
      <c r="A324" t="s">
        <v>20</v>
      </c>
      <c r="B324">
        <v>144</v>
      </c>
      <c r="F324" t="s">
        <v>14</v>
      </c>
      <c r="G324">
        <v>31</v>
      </c>
    </row>
    <row r="325" spans="1:7" x14ac:dyDescent="0.5">
      <c r="A325" t="s">
        <v>20</v>
      </c>
      <c r="B325">
        <v>87</v>
      </c>
      <c r="F325" t="s">
        <v>14</v>
      </c>
      <c r="G325">
        <v>107</v>
      </c>
    </row>
    <row r="326" spans="1:7" x14ac:dyDescent="0.5">
      <c r="A326" t="s">
        <v>20</v>
      </c>
      <c r="B326">
        <v>3116</v>
      </c>
      <c r="F326" t="s">
        <v>14</v>
      </c>
      <c r="G326">
        <v>27</v>
      </c>
    </row>
    <row r="327" spans="1:7" x14ac:dyDescent="0.5">
      <c r="A327" t="s">
        <v>20</v>
      </c>
      <c r="B327">
        <v>909</v>
      </c>
      <c r="F327" t="s">
        <v>14</v>
      </c>
      <c r="G327">
        <v>1221</v>
      </c>
    </row>
    <row r="328" spans="1:7" x14ac:dyDescent="0.5">
      <c r="A328" t="s">
        <v>20</v>
      </c>
      <c r="B328">
        <v>1613</v>
      </c>
      <c r="F328" t="s">
        <v>14</v>
      </c>
      <c r="G328">
        <v>1</v>
      </c>
    </row>
    <row r="329" spans="1:7" x14ac:dyDescent="0.5">
      <c r="A329" t="s">
        <v>20</v>
      </c>
      <c r="B329">
        <v>136</v>
      </c>
      <c r="F329" t="s">
        <v>14</v>
      </c>
      <c r="G329">
        <v>16</v>
      </c>
    </row>
    <row r="330" spans="1:7" x14ac:dyDescent="0.5">
      <c r="A330" t="s">
        <v>20</v>
      </c>
      <c r="B330">
        <v>130</v>
      </c>
      <c r="F330" t="s">
        <v>14</v>
      </c>
      <c r="G330">
        <v>41</v>
      </c>
    </row>
    <row r="331" spans="1:7" x14ac:dyDescent="0.5">
      <c r="A331" t="s">
        <v>20</v>
      </c>
      <c r="B331">
        <v>102</v>
      </c>
      <c r="F331" t="s">
        <v>14</v>
      </c>
      <c r="G331">
        <v>523</v>
      </c>
    </row>
    <row r="332" spans="1:7" x14ac:dyDescent="0.5">
      <c r="A332" t="s">
        <v>20</v>
      </c>
      <c r="B332">
        <v>4006</v>
      </c>
      <c r="F332" t="s">
        <v>14</v>
      </c>
      <c r="G332">
        <v>141</v>
      </c>
    </row>
    <row r="333" spans="1:7" x14ac:dyDescent="0.5">
      <c r="A333" t="s">
        <v>20</v>
      </c>
      <c r="B333">
        <v>1629</v>
      </c>
      <c r="F333" t="s">
        <v>14</v>
      </c>
      <c r="G333">
        <v>52</v>
      </c>
    </row>
    <row r="334" spans="1:7" x14ac:dyDescent="0.5">
      <c r="A334" t="s">
        <v>20</v>
      </c>
      <c r="B334">
        <v>2188</v>
      </c>
      <c r="F334" t="s">
        <v>14</v>
      </c>
      <c r="G334">
        <v>225</v>
      </c>
    </row>
    <row r="335" spans="1:7" x14ac:dyDescent="0.5">
      <c r="A335" t="s">
        <v>20</v>
      </c>
      <c r="B335">
        <v>2409</v>
      </c>
      <c r="F335" t="s">
        <v>14</v>
      </c>
      <c r="G335">
        <v>38</v>
      </c>
    </row>
    <row r="336" spans="1:7" x14ac:dyDescent="0.5">
      <c r="A336" t="s">
        <v>20</v>
      </c>
      <c r="B336">
        <v>194</v>
      </c>
      <c r="F336" t="s">
        <v>14</v>
      </c>
      <c r="G336">
        <v>15</v>
      </c>
    </row>
    <row r="337" spans="1:7" x14ac:dyDescent="0.5">
      <c r="A337" t="s">
        <v>20</v>
      </c>
      <c r="B337">
        <v>1140</v>
      </c>
      <c r="F337" t="s">
        <v>14</v>
      </c>
      <c r="G337">
        <v>37</v>
      </c>
    </row>
    <row r="338" spans="1:7" x14ac:dyDescent="0.5">
      <c r="A338" t="s">
        <v>20</v>
      </c>
      <c r="B338">
        <v>102</v>
      </c>
      <c r="F338" t="s">
        <v>14</v>
      </c>
      <c r="G338">
        <v>112</v>
      </c>
    </row>
    <row r="339" spans="1:7" x14ac:dyDescent="0.5">
      <c r="A339" t="s">
        <v>20</v>
      </c>
      <c r="B339">
        <v>2857</v>
      </c>
      <c r="F339" t="s">
        <v>14</v>
      </c>
      <c r="G339">
        <v>21</v>
      </c>
    </row>
    <row r="340" spans="1:7" x14ac:dyDescent="0.5">
      <c r="A340" t="s">
        <v>20</v>
      </c>
      <c r="B340">
        <v>107</v>
      </c>
      <c r="F340" t="s">
        <v>14</v>
      </c>
      <c r="G340">
        <v>67</v>
      </c>
    </row>
    <row r="341" spans="1:7" x14ac:dyDescent="0.5">
      <c r="A341" t="s">
        <v>20</v>
      </c>
      <c r="B341">
        <v>160</v>
      </c>
      <c r="F341" t="s">
        <v>14</v>
      </c>
      <c r="G341">
        <v>78</v>
      </c>
    </row>
    <row r="342" spans="1:7" x14ac:dyDescent="0.5">
      <c r="A342" t="s">
        <v>20</v>
      </c>
      <c r="B342">
        <v>2230</v>
      </c>
      <c r="F342" t="s">
        <v>14</v>
      </c>
      <c r="G342">
        <v>67</v>
      </c>
    </row>
    <row r="343" spans="1:7" x14ac:dyDescent="0.5">
      <c r="A343" t="s">
        <v>20</v>
      </c>
      <c r="B343">
        <v>316</v>
      </c>
      <c r="F343" t="s">
        <v>14</v>
      </c>
      <c r="G343">
        <v>263</v>
      </c>
    </row>
    <row r="344" spans="1:7" x14ac:dyDescent="0.5">
      <c r="A344" t="s">
        <v>20</v>
      </c>
      <c r="B344">
        <v>117</v>
      </c>
      <c r="F344" t="s">
        <v>14</v>
      </c>
      <c r="G344">
        <v>1691</v>
      </c>
    </row>
    <row r="345" spans="1:7" x14ac:dyDescent="0.5">
      <c r="A345" t="s">
        <v>20</v>
      </c>
      <c r="B345">
        <v>6406</v>
      </c>
      <c r="F345" t="s">
        <v>14</v>
      </c>
      <c r="G345">
        <v>181</v>
      </c>
    </row>
    <row r="346" spans="1:7" x14ac:dyDescent="0.5">
      <c r="A346" t="s">
        <v>20</v>
      </c>
      <c r="B346">
        <v>192</v>
      </c>
      <c r="F346" t="s">
        <v>14</v>
      </c>
      <c r="G346">
        <v>13</v>
      </c>
    </row>
    <row r="347" spans="1:7" x14ac:dyDescent="0.5">
      <c r="A347" t="s">
        <v>20</v>
      </c>
      <c r="B347">
        <v>26</v>
      </c>
      <c r="F347" t="s">
        <v>14</v>
      </c>
      <c r="G347">
        <v>1</v>
      </c>
    </row>
    <row r="348" spans="1:7" x14ac:dyDescent="0.5">
      <c r="A348" t="s">
        <v>20</v>
      </c>
      <c r="B348">
        <v>723</v>
      </c>
      <c r="F348" t="s">
        <v>14</v>
      </c>
      <c r="G348">
        <v>21</v>
      </c>
    </row>
    <row r="349" spans="1:7" x14ac:dyDescent="0.5">
      <c r="A349" t="s">
        <v>20</v>
      </c>
      <c r="B349">
        <v>170</v>
      </c>
      <c r="F349" t="s">
        <v>14</v>
      </c>
      <c r="G349">
        <v>830</v>
      </c>
    </row>
    <row r="350" spans="1:7" x14ac:dyDescent="0.5">
      <c r="A350" t="s">
        <v>20</v>
      </c>
      <c r="B350">
        <v>238</v>
      </c>
      <c r="F350" t="s">
        <v>14</v>
      </c>
      <c r="G350">
        <v>130</v>
      </c>
    </row>
    <row r="351" spans="1:7" x14ac:dyDescent="0.5">
      <c r="A351" t="s">
        <v>20</v>
      </c>
      <c r="B351">
        <v>55</v>
      </c>
      <c r="F351" t="s">
        <v>14</v>
      </c>
      <c r="G351">
        <v>55</v>
      </c>
    </row>
    <row r="352" spans="1:7" x14ac:dyDescent="0.5">
      <c r="A352" t="s">
        <v>20</v>
      </c>
      <c r="B352">
        <v>128</v>
      </c>
      <c r="F352" t="s">
        <v>14</v>
      </c>
      <c r="G352">
        <v>114</v>
      </c>
    </row>
    <row r="353" spans="1:7" x14ac:dyDescent="0.5">
      <c r="A353" t="s">
        <v>20</v>
      </c>
      <c r="B353">
        <v>2144</v>
      </c>
      <c r="F353" t="s">
        <v>14</v>
      </c>
      <c r="G353">
        <v>594</v>
      </c>
    </row>
    <row r="354" spans="1:7" x14ac:dyDescent="0.5">
      <c r="A354" t="s">
        <v>20</v>
      </c>
      <c r="B354">
        <v>2693</v>
      </c>
      <c r="F354" t="s">
        <v>14</v>
      </c>
      <c r="G354">
        <v>24</v>
      </c>
    </row>
    <row r="355" spans="1:7" x14ac:dyDescent="0.5">
      <c r="A355" t="s">
        <v>20</v>
      </c>
      <c r="B355">
        <v>432</v>
      </c>
      <c r="F355" t="s">
        <v>14</v>
      </c>
      <c r="G355">
        <v>252</v>
      </c>
    </row>
    <row r="356" spans="1:7" x14ac:dyDescent="0.5">
      <c r="A356" t="s">
        <v>20</v>
      </c>
      <c r="B356">
        <v>189</v>
      </c>
      <c r="F356" t="s">
        <v>14</v>
      </c>
      <c r="G356">
        <v>67</v>
      </c>
    </row>
    <row r="357" spans="1:7" x14ac:dyDescent="0.5">
      <c r="A357" t="s">
        <v>20</v>
      </c>
      <c r="B357">
        <v>154</v>
      </c>
      <c r="F357" t="s">
        <v>14</v>
      </c>
      <c r="G357">
        <v>742</v>
      </c>
    </row>
    <row r="358" spans="1:7" x14ac:dyDescent="0.5">
      <c r="A358" t="s">
        <v>20</v>
      </c>
      <c r="B358">
        <v>96</v>
      </c>
      <c r="F358" t="s">
        <v>14</v>
      </c>
      <c r="G358">
        <v>75</v>
      </c>
    </row>
    <row r="359" spans="1:7" x14ac:dyDescent="0.5">
      <c r="A359" t="s">
        <v>20</v>
      </c>
      <c r="B359">
        <v>3063</v>
      </c>
      <c r="F359" t="s">
        <v>14</v>
      </c>
      <c r="G359">
        <v>4405</v>
      </c>
    </row>
    <row r="360" spans="1:7" x14ac:dyDescent="0.5">
      <c r="A360" t="s">
        <v>20</v>
      </c>
      <c r="B360">
        <v>2266</v>
      </c>
      <c r="F360" t="s">
        <v>14</v>
      </c>
      <c r="G360">
        <v>92</v>
      </c>
    </row>
    <row r="361" spans="1:7" x14ac:dyDescent="0.5">
      <c r="A361" t="s">
        <v>20</v>
      </c>
      <c r="B361">
        <v>194</v>
      </c>
      <c r="F361" t="s">
        <v>14</v>
      </c>
      <c r="G361">
        <v>64</v>
      </c>
    </row>
    <row r="362" spans="1:7" x14ac:dyDescent="0.5">
      <c r="A362" t="s">
        <v>20</v>
      </c>
      <c r="B362">
        <v>129</v>
      </c>
      <c r="F362" t="s">
        <v>14</v>
      </c>
      <c r="G362">
        <v>64</v>
      </c>
    </row>
    <row r="363" spans="1:7" x14ac:dyDescent="0.5">
      <c r="A363" t="s">
        <v>20</v>
      </c>
      <c r="B363">
        <v>375</v>
      </c>
      <c r="F363" t="s">
        <v>14</v>
      </c>
      <c r="G363">
        <v>842</v>
      </c>
    </row>
    <row r="364" spans="1:7" x14ac:dyDescent="0.5">
      <c r="A364" t="s">
        <v>20</v>
      </c>
      <c r="B364">
        <v>409</v>
      </c>
      <c r="F364" t="s">
        <v>14</v>
      </c>
      <c r="G364">
        <v>112</v>
      </c>
    </row>
    <row r="365" spans="1:7" x14ac:dyDescent="0.5">
      <c r="A365" t="s">
        <v>20</v>
      </c>
      <c r="B365">
        <v>234</v>
      </c>
      <c r="F365" t="s">
        <v>14</v>
      </c>
      <c r="G365">
        <v>374</v>
      </c>
    </row>
    <row r="366" spans="1:7" x14ac:dyDescent="0.5">
      <c r="A366" t="s">
        <v>20</v>
      </c>
      <c r="B366">
        <v>3016</v>
      </c>
    </row>
    <row r="367" spans="1:7" x14ac:dyDescent="0.5">
      <c r="A367" t="s">
        <v>20</v>
      </c>
      <c r="B367">
        <v>264</v>
      </c>
    </row>
    <row r="368" spans="1:7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F1047941:F1048576">
    <cfRule type="containsText" dxfId="23" priority="13" operator="containsText" text="successful">
      <formula>NOT(ISERROR(SEARCH("successful",F1047941)))</formula>
    </cfRule>
    <cfRule type="containsText" dxfId="22" priority="14" operator="containsText" text="canceled">
      <formula>NOT(ISERROR(SEARCH("canceled",F1047941)))</formula>
    </cfRule>
    <cfRule type="containsText" dxfId="21" priority="15" operator="containsText" text="live">
      <formula>NOT(ISERROR(SEARCH("live",F1047941)))</formula>
    </cfRule>
    <cfRule type="containsText" dxfId="20" priority="16" operator="containsText" text="failed">
      <formula>NOT(ISERROR(SEARCH("failed",F1047941)))</formula>
    </cfRule>
  </conditionalFormatting>
  <conditionalFormatting sqref="A1:A1048141">
    <cfRule type="containsText" dxfId="15" priority="5" operator="containsText" text="successful">
      <formula>NOT(ISERROR(SEARCH("successful",A1)))</formula>
    </cfRule>
    <cfRule type="containsText" dxfId="14" priority="6" operator="containsText" text="canceled">
      <formula>NOT(ISERROR(SEARCH("canceled",A1)))</formula>
    </cfRule>
    <cfRule type="containsText" dxfId="13" priority="7" operator="containsText" text="live">
      <formula>NOT(ISERROR(SEARCH("live",A1)))</formula>
    </cfRule>
    <cfRule type="containsText" dxfId="12" priority="8" operator="containsText" text="failed">
      <formula>NOT(ISERROR(SEARCH("failed",A1)))</formula>
    </cfRule>
  </conditionalFormatting>
  <conditionalFormatting sqref="F1:F1047940">
    <cfRule type="containsText" dxfId="11" priority="1" operator="containsText" text="successful">
      <formula>NOT(ISERROR(SEARCH("successful",F1)))</formula>
    </cfRule>
    <cfRule type="containsText" dxfId="10" priority="2" operator="containsText" text="canceled">
      <formula>NOT(ISERROR(SEARCH("canceled",F1)))</formula>
    </cfRule>
    <cfRule type="containsText" dxfId="9" priority="3" operator="containsText" text="live">
      <formula>NOT(ISERROR(SEARCH("live",F1)))</formula>
    </cfRule>
    <cfRule type="containsText" dxfId="8" priority="4" operator="containsText" text="failed">
      <formula>NOT(ISERROR(SEARCH("failed",F1)))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F991-C22B-4D6B-A4F8-2D27CCA10BDB}">
  <dimension ref="A1"/>
  <sheetViews>
    <sheetView tabSelected="1" workbookViewId="0">
      <selection activeCell="G10" sqref="G10"/>
    </sheetView>
  </sheetViews>
  <sheetFormatPr defaultRowHeight="15.75" x14ac:dyDescent="0.5"/>
  <sheetData>
    <row r="1" spans="1:1" x14ac:dyDescent="0.5">
      <c r="A1" s="17"/>
    </row>
  </sheetData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Acrobat Document" shapeId="8195" r:id="rId4">
          <objectPr defaultSize="0" autoPict="0" r:id="rId5">
            <anchor moveWithCells="1">
              <from>
                <xdr:col>1</xdr:col>
                <xdr:colOff>4763</xdr:colOff>
                <xdr:row>1</xdr:row>
                <xdr:rowOff>14288</xdr:rowOff>
              </from>
              <to>
                <xdr:col>10</xdr:col>
                <xdr:colOff>271463</xdr:colOff>
                <xdr:row>42</xdr:row>
                <xdr:rowOff>147638</xdr:rowOff>
              </to>
            </anchor>
          </objectPr>
        </oleObject>
      </mc:Choice>
      <mc:Fallback>
        <oleObject progId="Acrobat Document" shapeId="819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Goal Analysis</vt:lpstr>
      <vt:lpstr>Statistical 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Erin O'Donovan</cp:lastModifiedBy>
  <dcterms:created xsi:type="dcterms:W3CDTF">2021-09-29T18:52:28Z</dcterms:created>
  <dcterms:modified xsi:type="dcterms:W3CDTF">2023-08-24T19:54:54Z</dcterms:modified>
</cp:coreProperties>
</file>