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4C551B19-C6AE-2D4D-A96C-4FB5AB769D86}" xr6:coauthVersionLast="47" xr6:coauthVersionMax="47" xr10:uidLastSave="{00000000-0000-0000-0000-000000000000}"/>
  <bookViews>
    <workbookView xWindow="0" yWindow="500" windowWidth="28800" windowHeight="16120" activeTab="1" xr2:uid="{00000000-000D-0000-FFFF-FFFF00000000}"/>
  </bookViews>
  <sheets>
    <sheet name="Information" sheetId="1" r:id="rId1"/>
    <sheet name="Data" sheetId="2" r:id="rId2"/>
    <sheet name="Regression Analysi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sEry4aBNtx1JpBXJDIa/nkl7LXmZckw1oIbAm6UMcEU="/>
    </ext>
  </extLst>
</workbook>
</file>

<file path=xl/calcChain.xml><?xml version="1.0" encoding="utf-8"?>
<calcChain xmlns="http://schemas.openxmlformats.org/spreadsheetml/2006/main">
  <c r="N12" i="2" l="1"/>
  <c r="W627" i="3"/>
  <c r="U627" i="3"/>
  <c r="S627" i="3"/>
  <c r="T627" i="3" s="1"/>
  <c r="Q627" i="3"/>
  <c r="P627" i="3"/>
  <c r="O627" i="3"/>
  <c r="N627" i="3"/>
  <c r="M627" i="3"/>
  <c r="V627" i="3" s="1"/>
  <c r="K627" i="3"/>
  <c r="L627" i="3" s="1"/>
  <c r="S626" i="3"/>
  <c r="R626" i="3"/>
  <c r="M626" i="3"/>
  <c r="K626" i="3"/>
  <c r="W625" i="3"/>
  <c r="S625" i="3"/>
  <c r="R625" i="3"/>
  <c r="Q625" i="3"/>
  <c r="P625" i="3"/>
  <c r="O625" i="3"/>
  <c r="K625" i="3"/>
  <c r="N625" i="3" s="1"/>
  <c r="W624" i="3"/>
  <c r="T624" i="3"/>
  <c r="S624" i="3"/>
  <c r="R624" i="3"/>
  <c r="Q624" i="3"/>
  <c r="P624" i="3"/>
  <c r="O624" i="3"/>
  <c r="N624" i="3"/>
  <c r="M624" i="3"/>
  <c r="V624" i="3" s="1"/>
  <c r="L624" i="3"/>
  <c r="U624" i="3" s="1"/>
  <c r="K624" i="3"/>
  <c r="T623" i="3"/>
  <c r="S623" i="3"/>
  <c r="K623" i="3"/>
  <c r="T622" i="3"/>
  <c r="S622" i="3"/>
  <c r="U622" i="3" s="1"/>
  <c r="R622" i="3"/>
  <c r="Q622" i="3"/>
  <c r="P622" i="3"/>
  <c r="O622" i="3"/>
  <c r="N622" i="3"/>
  <c r="W622" i="3" s="1"/>
  <c r="L622" i="3"/>
  <c r="K622" i="3"/>
  <c r="M622" i="3" s="1"/>
  <c r="V622" i="3" s="1"/>
  <c r="S621" i="3"/>
  <c r="K621" i="3"/>
  <c r="S620" i="3"/>
  <c r="K620" i="3"/>
  <c r="V619" i="3"/>
  <c r="U619" i="3"/>
  <c r="S619" i="3"/>
  <c r="T619" i="3" s="1"/>
  <c r="Q619" i="3"/>
  <c r="P619" i="3"/>
  <c r="O619" i="3"/>
  <c r="N619" i="3"/>
  <c r="W619" i="3" s="1"/>
  <c r="M619" i="3"/>
  <c r="K619" i="3"/>
  <c r="L619" i="3" s="1"/>
  <c r="U618" i="3"/>
  <c r="T618" i="3"/>
  <c r="S618" i="3"/>
  <c r="L618" i="3"/>
  <c r="K618" i="3"/>
  <c r="S617" i="3"/>
  <c r="R617" i="3"/>
  <c r="Q617" i="3"/>
  <c r="P617" i="3"/>
  <c r="O617" i="3"/>
  <c r="K617" i="3"/>
  <c r="N617" i="3" s="1"/>
  <c r="W617" i="3" s="1"/>
  <c r="T616" i="3"/>
  <c r="S616" i="3"/>
  <c r="R616" i="3"/>
  <c r="Q616" i="3"/>
  <c r="P616" i="3"/>
  <c r="O616" i="3"/>
  <c r="N616" i="3"/>
  <c r="W616" i="3" s="1"/>
  <c r="M616" i="3"/>
  <c r="V616" i="3" s="1"/>
  <c r="L616" i="3"/>
  <c r="U616" i="3" s="1"/>
  <c r="K616" i="3"/>
  <c r="S615" i="3"/>
  <c r="K615" i="3"/>
  <c r="T614" i="3"/>
  <c r="S614" i="3"/>
  <c r="U614" i="3" s="1"/>
  <c r="R614" i="3"/>
  <c r="Q614" i="3"/>
  <c r="P614" i="3"/>
  <c r="O614" i="3"/>
  <c r="N614" i="3"/>
  <c r="W614" i="3" s="1"/>
  <c r="L614" i="3"/>
  <c r="K614" i="3"/>
  <c r="M614" i="3" s="1"/>
  <c r="V614" i="3" s="1"/>
  <c r="S613" i="3"/>
  <c r="N613" i="3"/>
  <c r="M613" i="3"/>
  <c r="K613" i="3"/>
  <c r="S612" i="3"/>
  <c r="K612" i="3"/>
  <c r="S611" i="3"/>
  <c r="T611" i="3" s="1"/>
  <c r="R611" i="3"/>
  <c r="Q611" i="3"/>
  <c r="P611" i="3"/>
  <c r="O611" i="3"/>
  <c r="N611" i="3"/>
  <c r="W611" i="3" s="1"/>
  <c r="M611" i="3"/>
  <c r="V611" i="3" s="1"/>
  <c r="K611" i="3"/>
  <c r="L611" i="3" s="1"/>
  <c r="U611" i="3" s="1"/>
  <c r="U610" i="3"/>
  <c r="S610" i="3"/>
  <c r="R610" i="3"/>
  <c r="O610" i="3"/>
  <c r="L610" i="3"/>
  <c r="K610" i="3"/>
  <c r="T609" i="3"/>
  <c r="S609" i="3"/>
  <c r="R609" i="3"/>
  <c r="Q609" i="3"/>
  <c r="P609" i="3"/>
  <c r="O609" i="3"/>
  <c r="L609" i="3"/>
  <c r="K609" i="3"/>
  <c r="N609" i="3" s="1"/>
  <c r="W609" i="3" s="1"/>
  <c r="U608" i="3"/>
  <c r="T608" i="3"/>
  <c r="S608" i="3"/>
  <c r="R608" i="3"/>
  <c r="Q608" i="3"/>
  <c r="P608" i="3"/>
  <c r="O608" i="3"/>
  <c r="N608" i="3"/>
  <c r="W608" i="3" s="1"/>
  <c r="M608" i="3"/>
  <c r="V608" i="3" s="1"/>
  <c r="L608" i="3"/>
  <c r="K608" i="3"/>
  <c r="S607" i="3"/>
  <c r="R607" i="3"/>
  <c r="Q607" i="3"/>
  <c r="N607" i="3"/>
  <c r="L607" i="3"/>
  <c r="K607" i="3"/>
  <c r="S606" i="3"/>
  <c r="Q606" i="3"/>
  <c r="P606" i="3"/>
  <c r="O606" i="3"/>
  <c r="N606" i="3"/>
  <c r="K606" i="3"/>
  <c r="S605" i="3"/>
  <c r="P605" i="3"/>
  <c r="O605" i="3"/>
  <c r="K605" i="3"/>
  <c r="S604" i="3"/>
  <c r="R604" i="3"/>
  <c r="L604" i="3"/>
  <c r="K604" i="3"/>
  <c r="V603" i="3"/>
  <c r="S603" i="3"/>
  <c r="T603" i="3" s="1"/>
  <c r="R603" i="3"/>
  <c r="Q603" i="3"/>
  <c r="P603" i="3"/>
  <c r="O603" i="3"/>
  <c r="N603" i="3"/>
  <c r="W603" i="3" s="1"/>
  <c r="M603" i="3"/>
  <c r="K603" i="3"/>
  <c r="L603" i="3" s="1"/>
  <c r="U603" i="3" s="1"/>
  <c r="T602" i="3"/>
  <c r="S602" i="3"/>
  <c r="R602" i="3"/>
  <c r="O602" i="3"/>
  <c r="N602" i="3"/>
  <c r="K602" i="3"/>
  <c r="S601" i="3"/>
  <c r="R601" i="3"/>
  <c r="Q601" i="3"/>
  <c r="K601" i="3"/>
  <c r="T601" i="3" s="1"/>
  <c r="W600" i="3"/>
  <c r="T600" i="3"/>
  <c r="S600" i="3"/>
  <c r="R600" i="3"/>
  <c r="Q600" i="3"/>
  <c r="P600" i="3"/>
  <c r="O600" i="3"/>
  <c r="N600" i="3"/>
  <c r="M600" i="3"/>
  <c r="V600" i="3" s="1"/>
  <c r="L600" i="3"/>
  <c r="U600" i="3" s="1"/>
  <c r="K600" i="3"/>
  <c r="T599" i="3"/>
  <c r="S599" i="3"/>
  <c r="R599" i="3"/>
  <c r="Q599" i="3"/>
  <c r="N599" i="3"/>
  <c r="K599" i="3"/>
  <c r="S598" i="3"/>
  <c r="R598" i="3"/>
  <c r="Q598" i="3"/>
  <c r="K598" i="3"/>
  <c r="S597" i="3"/>
  <c r="K597" i="3"/>
  <c r="S596" i="3"/>
  <c r="L596" i="3"/>
  <c r="U596" i="3" s="1"/>
  <c r="K596" i="3"/>
  <c r="S595" i="3"/>
  <c r="T595" i="3" s="1"/>
  <c r="R595" i="3"/>
  <c r="Q595" i="3"/>
  <c r="P595" i="3"/>
  <c r="O595" i="3"/>
  <c r="N595" i="3"/>
  <c r="W595" i="3" s="1"/>
  <c r="M595" i="3"/>
  <c r="V595" i="3" s="1"/>
  <c r="K595" i="3"/>
  <c r="L595" i="3" s="1"/>
  <c r="U595" i="3" s="1"/>
  <c r="S594" i="3"/>
  <c r="M594" i="3"/>
  <c r="L594" i="3"/>
  <c r="K594" i="3"/>
  <c r="T593" i="3"/>
  <c r="S593" i="3"/>
  <c r="K593" i="3"/>
  <c r="W592" i="3"/>
  <c r="T592" i="3"/>
  <c r="S592" i="3"/>
  <c r="R592" i="3"/>
  <c r="Q592" i="3"/>
  <c r="P592" i="3"/>
  <c r="O592" i="3"/>
  <c r="N592" i="3"/>
  <c r="M592" i="3"/>
  <c r="V592" i="3" s="1"/>
  <c r="L592" i="3"/>
  <c r="U592" i="3" s="1"/>
  <c r="K592" i="3"/>
  <c r="S591" i="3"/>
  <c r="M591" i="3"/>
  <c r="L591" i="3"/>
  <c r="K591" i="3"/>
  <c r="S590" i="3"/>
  <c r="K590" i="3"/>
  <c r="W589" i="3"/>
  <c r="S589" i="3"/>
  <c r="V589" i="3" s="1"/>
  <c r="P589" i="3"/>
  <c r="O589" i="3"/>
  <c r="N589" i="3"/>
  <c r="M589" i="3"/>
  <c r="K589" i="3"/>
  <c r="S588" i="3"/>
  <c r="R588" i="3"/>
  <c r="Q588" i="3"/>
  <c r="P588" i="3"/>
  <c r="K588" i="3"/>
  <c r="S587" i="3"/>
  <c r="T587" i="3" s="1"/>
  <c r="R587" i="3"/>
  <c r="Q587" i="3"/>
  <c r="P587" i="3"/>
  <c r="O587" i="3"/>
  <c r="N587" i="3"/>
  <c r="W587" i="3" s="1"/>
  <c r="M587" i="3"/>
  <c r="V587" i="3" s="1"/>
  <c r="K587" i="3"/>
  <c r="L587" i="3" s="1"/>
  <c r="U587" i="3" s="1"/>
  <c r="W586" i="3"/>
  <c r="V586" i="3"/>
  <c r="S586" i="3"/>
  <c r="U586" i="3" s="1"/>
  <c r="R586" i="3"/>
  <c r="O586" i="3"/>
  <c r="N586" i="3"/>
  <c r="M586" i="3"/>
  <c r="L586" i="3"/>
  <c r="K586" i="3"/>
  <c r="S585" i="3"/>
  <c r="R585" i="3"/>
  <c r="Q585" i="3"/>
  <c r="P585" i="3"/>
  <c r="O585" i="3"/>
  <c r="K585" i="3"/>
  <c r="U584" i="3"/>
  <c r="T584" i="3"/>
  <c r="S584" i="3"/>
  <c r="R584" i="3"/>
  <c r="Q584" i="3"/>
  <c r="P584" i="3"/>
  <c r="O584" i="3"/>
  <c r="N584" i="3"/>
  <c r="W584" i="3" s="1"/>
  <c r="M584" i="3"/>
  <c r="V584" i="3" s="1"/>
  <c r="L584" i="3"/>
  <c r="K584" i="3"/>
  <c r="W583" i="3"/>
  <c r="S583" i="3"/>
  <c r="R583" i="3"/>
  <c r="Q583" i="3"/>
  <c r="O583" i="3"/>
  <c r="N583" i="3"/>
  <c r="K583" i="3"/>
  <c r="P583" i="3" s="1"/>
  <c r="S582" i="3"/>
  <c r="R582" i="3"/>
  <c r="N582" i="3"/>
  <c r="L582" i="3"/>
  <c r="K582" i="3"/>
  <c r="M582" i="3" s="1"/>
  <c r="S581" i="3"/>
  <c r="Q581" i="3"/>
  <c r="P581" i="3"/>
  <c r="O581" i="3"/>
  <c r="N581" i="3"/>
  <c r="W581" i="3" s="1"/>
  <c r="M581" i="3"/>
  <c r="V581" i="3" s="1"/>
  <c r="K581" i="3"/>
  <c r="R581" i="3" s="1"/>
  <c r="S580" i="3"/>
  <c r="R580" i="3"/>
  <c r="Q580" i="3"/>
  <c r="K580" i="3"/>
  <c r="O580" i="3" s="1"/>
  <c r="V579" i="3"/>
  <c r="S579" i="3"/>
  <c r="M579" i="3"/>
  <c r="K579" i="3"/>
  <c r="S578" i="3"/>
  <c r="P578" i="3"/>
  <c r="O578" i="3"/>
  <c r="K578" i="3"/>
  <c r="Q578" i="3" s="1"/>
  <c r="S577" i="3"/>
  <c r="K577" i="3"/>
  <c r="W576" i="3"/>
  <c r="T576" i="3"/>
  <c r="S576" i="3"/>
  <c r="R576" i="3"/>
  <c r="Q576" i="3"/>
  <c r="P576" i="3"/>
  <c r="O576" i="3"/>
  <c r="N576" i="3"/>
  <c r="M576" i="3"/>
  <c r="V576" i="3" s="1"/>
  <c r="L576" i="3"/>
  <c r="U576" i="3" s="1"/>
  <c r="K576" i="3"/>
  <c r="U575" i="3"/>
  <c r="T575" i="3"/>
  <c r="S575" i="3"/>
  <c r="L575" i="3"/>
  <c r="K575" i="3"/>
  <c r="S574" i="3"/>
  <c r="R574" i="3"/>
  <c r="Q574" i="3"/>
  <c r="P574" i="3"/>
  <c r="O574" i="3"/>
  <c r="K574" i="3"/>
  <c r="M574" i="3" s="1"/>
  <c r="T573" i="3"/>
  <c r="S573" i="3"/>
  <c r="K573" i="3"/>
  <c r="V572" i="3"/>
  <c r="S572" i="3"/>
  <c r="R572" i="3"/>
  <c r="Q572" i="3"/>
  <c r="P572" i="3"/>
  <c r="N572" i="3"/>
  <c r="M572" i="3"/>
  <c r="K572" i="3"/>
  <c r="O572" i="3" s="1"/>
  <c r="S571" i="3"/>
  <c r="R571" i="3"/>
  <c r="Q571" i="3"/>
  <c r="K571" i="3"/>
  <c r="L571" i="3" s="1"/>
  <c r="U571" i="3" s="1"/>
  <c r="V570" i="3"/>
  <c r="U570" i="3"/>
  <c r="S570" i="3"/>
  <c r="T570" i="3" s="1"/>
  <c r="R570" i="3"/>
  <c r="P570" i="3"/>
  <c r="O570" i="3"/>
  <c r="N570" i="3"/>
  <c r="W570" i="3" s="1"/>
  <c r="M570" i="3"/>
  <c r="L570" i="3"/>
  <c r="K570" i="3"/>
  <c r="Q570" i="3" s="1"/>
  <c r="S569" i="3"/>
  <c r="Q569" i="3"/>
  <c r="P569" i="3"/>
  <c r="K569" i="3"/>
  <c r="N569" i="3" s="1"/>
  <c r="S568" i="3"/>
  <c r="K568" i="3"/>
  <c r="V567" i="3"/>
  <c r="U567" i="3"/>
  <c r="S567" i="3"/>
  <c r="T567" i="3" s="1"/>
  <c r="Q567" i="3"/>
  <c r="P567" i="3"/>
  <c r="O567" i="3"/>
  <c r="N567" i="3"/>
  <c r="W567" i="3" s="1"/>
  <c r="M567" i="3"/>
  <c r="K567" i="3"/>
  <c r="L567" i="3" s="1"/>
  <c r="S566" i="3"/>
  <c r="K566" i="3"/>
  <c r="S565" i="3"/>
  <c r="R565" i="3"/>
  <c r="P565" i="3"/>
  <c r="O565" i="3"/>
  <c r="K565" i="3"/>
  <c r="W564" i="3"/>
  <c r="U564" i="3"/>
  <c r="T564" i="3"/>
  <c r="S564" i="3"/>
  <c r="R564" i="3"/>
  <c r="Q564" i="3"/>
  <c r="P564" i="3"/>
  <c r="O564" i="3"/>
  <c r="N564" i="3"/>
  <c r="M564" i="3"/>
  <c r="V564" i="3" s="1"/>
  <c r="L564" i="3"/>
  <c r="K564" i="3"/>
  <c r="S563" i="3"/>
  <c r="K563" i="3"/>
  <c r="S562" i="3"/>
  <c r="R562" i="3"/>
  <c r="Q562" i="3"/>
  <c r="P562" i="3"/>
  <c r="L562" i="3"/>
  <c r="K562" i="3"/>
  <c r="S561" i="3"/>
  <c r="R561" i="3"/>
  <c r="Q561" i="3"/>
  <c r="P561" i="3"/>
  <c r="O561" i="3"/>
  <c r="K561" i="3"/>
  <c r="V560" i="3"/>
  <c r="T560" i="3"/>
  <c r="S560" i="3"/>
  <c r="U560" i="3" s="1"/>
  <c r="R560" i="3"/>
  <c r="Q560" i="3"/>
  <c r="P560" i="3"/>
  <c r="O560" i="3"/>
  <c r="N560" i="3"/>
  <c r="W560" i="3" s="1"/>
  <c r="L560" i="3"/>
  <c r="K560" i="3"/>
  <c r="M560" i="3" s="1"/>
  <c r="V559" i="3"/>
  <c r="S559" i="3"/>
  <c r="T559" i="3" s="1"/>
  <c r="Q559" i="3"/>
  <c r="P559" i="3"/>
  <c r="O559" i="3"/>
  <c r="N559" i="3"/>
  <c r="W559" i="3" s="1"/>
  <c r="M559" i="3"/>
  <c r="K559" i="3"/>
  <c r="L559" i="3" s="1"/>
  <c r="U559" i="3" s="1"/>
  <c r="U558" i="3"/>
  <c r="T558" i="3"/>
  <c r="S558" i="3"/>
  <c r="R558" i="3"/>
  <c r="Q558" i="3"/>
  <c r="P558" i="3"/>
  <c r="O558" i="3"/>
  <c r="N558" i="3"/>
  <c r="W558" i="3" s="1"/>
  <c r="M558" i="3"/>
  <c r="V558" i="3" s="1"/>
  <c r="L558" i="3"/>
  <c r="K558" i="3"/>
  <c r="S557" i="3"/>
  <c r="K557" i="3"/>
  <c r="S556" i="3"/>
  <c r="K556" i="3"/>
  <c r="T555" i="3"/>
  <c r="S555" i="3"/>
  <c r="O555" i="3"/>
  <c r="N555" i="3"/>
  <c r="W555" i="3" s="1"/>
  <c r="L555" i="3"/>
  <c r="U555" i="3" s="1"/>
  <c r="K555" i="3"/>
  <c r="W554" i="3"/>
  <c r="T554" i="3"/>
  <c r="S554" i="3"/>
  <c r="R554" i="3"/>
  <c r="Q554" i="3"/>
  <c r="P554" i="3"/>
  <c r="O554" i="3"/>
  <c r="N554" i="3"/>
  <c r="L554" i="3"/>
  <c r="K554" i="3"/>
  <c r="M554" i="3" s="1"/>
  <c r="V554" i="3" s="1"/>
  <c r="S553" i="3"/>
  <c r="R553" i="3"/>
  <c r="L553" i="3"/>
  <c r="K553" i="3"/>
  <c r="V552" i="3"/>
  <c r="U552" i="3"/>
  <c r="T552" i="3"/>
  <c r="S552" i="3"/>
  <c r="R552" i="3"/>
  <c r="Q552" i="3"/>
  <c r="P552" i="3"/>
  <c r="O552" i="3"/>
  <c r="N552" i="3"/>
  <c r="W552" i="3" s="1"/>
  <c r="M552" i="3"/>
  <c r="L552" i="3"/>
  <c r="K552" i="3"/>
  <c r="S551" i="3"/>
  <c r="Q551" i="3"/>
  <c r="K551" i="3"/>
  <c r="R550" i="3"/>
  <c r="Q550" i="3"/>
  <c r="P550" i="3"/>
  <c r="N550" i="3"/>
  <c r="M550" i="3"/>
  <c r="L550" i="3"/>
  <c r="K550" i="3"/>
  <c r="O550" i="3" s="1"/>
  <c r="R549" i="3"/>
  <c r="Q549" i="3"/>
  <c r="O549" i="3"/>
  <c r="N549" i="3"/>
  <c r="M549" i="3"/>
  <c r="L549" i="3"/>
  <c r="K549" i="3"/>
  <c r="P549" i="3" s="1"/>
  <c r="P548" i="3"/>
  <c r="O548" i="3"/>
  <c r="N548" i="3"/>
  <c r="M548" i="3"/>
  <c r="L548" i="3"/>
  <c r="K548" i="3"/>
  <c r="O547" i="3"/>
  <c r="M547" i="3"/>
  <c r="K547" i="3"/>
  <c r="R546" i="3"/>
  <c r="Q546" i="3"/>
  <c r="P546" i="3"/>
  <c r="O546" i="3"/>
  <c r="N546" i="3"/>
  <c r="M546" i="3"/>
  <c r="L546" i="3"/>
  <c r="K546" i="3"/>
  <c r="R545" i="3"/>
  <c r="N545" i="3"/>
  <c r="K545" i="3"/>
  <c r="K544" i="3"/>
  <c r="R543" i="3"/>
  <c r="Q543" i="3"/>
  <c r="P543" i="3"/>
  <c r="O543" i="3"/>
  <c r="M543" i="3"/>
  <c r="L543" i="3"/>
  <c r="K543" i="3"/>
  <c r="N543" i="3" s="1"/>
  <c r="R542" i="3"/>
  <c r="Q542" i="3"/>
  <c r="P542" i="3"/>
  <c r="N542" i="3"/>
  <c r="M542" i="3"/>
  <c r="L542" i="3"/>
  <c r="K542" i="3"/>
  <c r="O542" i="3" s="1"/>
  <c r="Q541" i="3"/>
  <c r="O541" i="3"/>
  <c r="N541" i="3"/>
  <c r="M541" i="3"/>
  <c r="K541" i="3"/>
  <c r="R540" i="3"/>
  <c r="P540" i="3"/>
  <c r="M540" i="3"/>
  <c r="K540" i="3"/>
  <c r="K539" i="3"/>
  <c r="R538" i="3"/>
  <c r="Q538" i="3"/>
  <c r="P538" i="3"/>
  <c r="O538" i="3"/>
  <c r="N538" i="3"/>
  <c r="M538" i="3"/>
  <c r="L538" i="3"/>
  <c r="K538" i="3"/>
  <c r="M537" i="3"/>
  <c r="K537" i="3"/>
  <c r="R536" i="3"/>
  <c r="P536" i="3"/>
  <c r="N536" i="3"/>
  <c r="K536" i="3"/>
  <c r="R535" i="3"/>
  <c r="Q535" i="3"/>
  <c r="O535" i="3"/>
  <c r="M535" i="3"/>
  <c r="L535" i="3"/>
  <c r="K535" i="3"/>
  <c r="Q534" i="3"/>
  <c r="P534" i="3"/>
  <c r="O534" i="3"/>
  <c r="N534" i="3"/>
  <c r="K534" i="3"/>
  <c r="L534" i="3" s="1"/>
  <c r="Q533" i="3"/>
  <c r="P533" i="3"/>
  <c r="O533" i="3"/>
  <c r="L533" i="3"/>
  <c r="K533" i="3"/>
  <c r="Q532" i="3"/>
  <c r="O532" i="3"/>
  <c r="M532" i="3"/>
  <c r="K532" i="3"/>
  <c r="R531" i="3"/>
  <c r="Q531" i="3"/>
  <c r="O531" i="3"/>
  <c r="K531" i="3"/>
  <c r="R530" i="3"/>
  <c r="Q530" i="3"/>
  <c r="P530" i="3"/>
  <c r="N530" i="3"/>
  <c r="M530" i="3"/>
  <c r="L530" i="3"/>
  <c r="K530" i="3"/>
  <c r="O530" i="3" s="1"/>
  <c r="M529" i="3"/>
  <c r="K529" i="3"/>
  <c r="P528" i="3"/>
  <c r="K528" i="3"/>
  <c r="Y527" i="3"/>
  <c r="Y528" i="3" s="1"/>
  <c r="Y529" i="3" s="1"/>
  <c r="Y530" i="3" s="1"/>
  <c r="Y531" i="3" s="1"/>
  <c r="Y532" i="3" s="1"/>
  <c r="Y533" i="3" s="1"/>
  <c r="Y534" i="3" s="1"/>
  <c r="Y535" i="3" s="1"/>
  <c r="Y536" i="3" s="1"/>
  <c r="Y537" i="3" s="1"/>
  <c r="Y538" i="3" s="1"/>
  <c r="Y539" i="3" s="1"/>
  <c r="Y540" i="3" s="1"/>
  <c r="Y541" i="3" s="1"/>
  <c r="Y542" i="3" s="1"/>
  <c r="Y543" i="3" s="1"/>
  <c r="Y544" i="3" s="1"/>
  <c r="Y545" i="3" s="1"/>
  <c r="Y546" i="3" s="1"/>
  <c r="Y547" i="3" s="1"/>
  <c r="Y548" i="3" s="1"/>
  <c r="Y549" i="3" s="1"/>
  <c r="Y550" i="3" s="1"/>
  <c r="S527" i="3"/>
  <c r="Q527" i="3"/>
  <c r="O527" i="3"/>
  <c r="N527" i="3"/>
  <c r="M527" i="3"/>
  <c r="K527" i="3"/>
  <c r="S523" i="3"/>
  <c r="R523" i="3"/>
  <c r="K523" i="3"/>
  <c r="S522" i="3"/>
  <c r="R522" i="3"/>
  <c r="P522" i="3"/>
  <c r="O522" i="3"/>
  <c r="N522" i="3"/>
  <c r="W522" i="3" s="1"/>
  <c r="M522" i="3"/>
  <c r="V522" i="3" s="1"/>
  <c r="L522" i="3"/>
  <c r="U522" i="3" s="1"/>
  <c r="K522" i="3"/>
  <c r="Q522" i="3" s="1"/>
  <c r="S521" i="3"/>
  <c r="R521" i="3"/>
  <c r="Q521" i="3"/>
  <c r="P521" i="3"/>
  <c r="O521" i="3"/>
  <c r="K521" i="3"/>
  <c r="T520" i="3"/>
  <c r="S520" i="3"/>
  <c r="R520" i="3"/>
  <c r="Q520" i="3"/>
  <c r="P520" i="3"/>
  <c r="O520" i="3"/>
  <c r="N520" i="3"/>
  <c r="W520" i="3" s="1"/>
  <c r="M520" i="3"/>
  <c r="V520" i="3" s="1"/>
  <c r="L520" i="3"/>
  <c r="U520" i="3" s="1"/>
  <c r="K520" i="3"/>
  <c r="T519" i="3"/>
  <c r="S519" i="3"/>
  <c r="R519" i="3"/>
  <c r="Q519" i="3"/>
  <c r="O519" i="3"/>
  <c r="M519" i="3"/>
  <c r="V519" i="3" s="1"/>
  <c r="L519" i="3"/>
  <c r="K519" i="3"/>
  <c r="S518" i="3"/>
  <c r="U518" i="3" s="1"/>
  <c r="Q518" i="3"/>
  <c r="P518" i="3"/>
  <c r="O518" i="3"/>
  <c r="L518" i="3"/>
  <c r="K518" i="3"/>
  <c r="S517" i="3"/>
  <c r="Q517" i="3"/>
  <c r="K517" i="3"/>
  <c r="T516" i="3"/>
  <c r="S516" i="3"/>
  <c r="K516" i="3"/>
  <c r="W515" i="3"/>
  <c r="S515" i="3"/>
  <c r="R515" i="3"/>
  <c r="Q515" i="3"/>
  <c r="P515" i="3"/>
  <c r="O515" i="3"/>
  <c r="N515" i="3"/>
  <c r="M515" i="3"/>
  <c r="K515" i="3"/>
  <c r="L515" i="3" s="1"/>
  <c r="S514" i="3"/>
  <c r="R514" i="3"/>
  <c r="P514" i="3"/>
  <c r="M514" i="3"/>
  <c r="K514" i="3"/>
  <c r="S513" i="3"/>
  <c r="K513" i="3"/>
  <c r="W512" i="3"/>
  <c r="U512" i="3"/>
  <c r="T512" i="3"/>
  <c r="S512" i="3"/>
  <c r="R512" i="3"/>
  <c r="Q512" i="3"/>
  <c r="P512" i="3"/>
  <c r="O512" i="3"/>
  <c r="N512" i="3"/>
  <c r="M512" i="3"/>
  <c r="V512" i="3" s="1"/>
  <c r="L512" i="3"/>
  <c r="K512" i="3"/>
  <c r="S511" i="3"/>
  <c r="K511" i="3"/>
  <c r="V510" i="3"/>
  <c r="S510" i="3"/>
  <c r="R510" i="3"/>
  <c r="Q510" i="3"/>
  <c r="P510" i="3"/>
  <c r="O510" i="3"/>
  <c r="L510" i="3"/>
  <c r="K510" i="3"/>
  <c r="M510" i="3" s="1"/>
  <c r="S509" i="3"/>
  <c r="K509" i="3"/>
  <c r="V508" i="3"/>
  <c r="S508" i="3"/>
  <c r="Q508" i="3"/>
  <c r="P508" i="3"/>
  <c r="N508" i="3"/>
  <c r="M508" i="3"/>
  <c r="K508" i="3"/>
  <c r="O508" i="3" s="1"/>
  <c r="S507" i="3"/>
  <c r="R507" i="3"/>
  <c r="Q507" i="3"/>
  <c r="K507" i="3"/>
  <c r="L507" i="3" s="1"/>
  <c r="V506" i="3"/>
  <c r="S506" i="3"/>
  <c r="T506" i="3" s="1"/>
  <c r="R506" i="3"/>
  <c r="P506" i="3"/>
  <c r="O506" i="3"/>
  <c r="N506" i="3"/>
  <c r="W506" i="3" s="1"/>
  <c r="M506" i="3"/>
  <c r="L506" i="3"/>
  <c r="U506" i="3" s="1"/>
  <c r="K506" i="3"/>
  <c r="Q506" i="3" s="1"/>
  <c r="S505" i="3"/>
  <c r="R505" i="3"/>
  <c r="Q505" i="3"/>
  <c r="P505" i="3"/>
  <c r="M505" i="3"/>
  <c r="K505" i="3"/>
  <c r="N505" i="3" s="1"/>
  <c r="W504" i="3"/>
  <c r="T504" i="3"/>
  <c r="S504" i="3"/>
  <c r="R504" i="3"/>
  <c r="Q504" i="3"/>
  <c r="P504" i="3"/>
  <c r="O504" i="3"/>
  <c r="N504" i="3"/>
  <c r="M504" i="3"/>
  <c r="V504" i="3" s="1"/>
  <c r="L504" i="3"/>
  <c r="U504" i="3" s="1"/>
  <c r="K504" i="3"/>
  <c r="S503" i="3"/>
  <c r="Q503" i="3"/>
  <c r="K503" i="3"/>
  <c r="T502" i="3"/>
  <c r="S502" i="3"/>
  <c r="O502" i="3"/>
  <c r="L502" i="3"/>
  <c r="K502" i="3"/>
  <c r="S501" i="3"/>
  <c r="K501" i="3"/>
  <c r="U500" i="3"/>
  <c r="S500" i="3"/>
  <c r="T500" i="3" s="1"/>
  <c r="P500" i="3"/>
  <c r="O500" i="3"/>
  <c r="N500" i="3"/>
  <c r="W500" i="3" s="1"/>
  <c r="M500" i="3"/>
  <c r="V500" i="3" s="1"/>
  <c r="K500" i="3"/>
  <c r="L500" i="3" s="1"/>
  <c r="S499" i="3"/>
  <c r="K499" i="3"/>
  <c r="S498" i="3"/>
  <c r="R498" i="3"/>
  <c r="Q498" i="3"/>
  <c r="P498" i="3"/>
  <c r="O498" i="3"/>
  <c r="K498" i="3"/>
  <c r="N498" i="3" s="1"/>
  <c r="W498" i="3" s="1"/>
  <c r="W497" i="3"/>
  <c r="U497" i="3"/>
  <c r="T497" i="3"/>
  <c r="S497" i="3"/>
  <c r="R497" i="3"/>
  <c r="Q497" i="3"/>
  <c r="P497" i="3"/>
  <c r="O497" i="3"/>
  <c r="N497" i="3"/>
  <c r="M497" i="3"/>
  <c r="V497" i="3" s="1"/>
  <c r="L497" i="3"/>
  <c r="K497" i="3"/>
  <c r="S496" i="3"/>
  <c r="R496" i="3"/>
  <c r="Q496" i="3"/>
  <c r="K496" i="3"/>
  <c r="T495" i="3"/>
  <c r="S495" i="3"/>
  <c r="U495" i="3" s="1"/>
  <c r="R495" i="3"/>
  <c r="Q495" i="3"/>
  <c r="P495" i="3"/>
  <c r="O495" i="3"/>
  <c r="N495" i="3"/>
  <c r="W495" i="3" s="1"/>
  <c r="L495" i="3"/>
  <c r="K495" i="3"/>
  <c r="M495" i="3" s="1"/>
  <c r="V495" i="3" s="1"/>
  <c r="T494" i="3"/>
  <c r="S494" i="3"/>
  <c r="K494" i="3"/>
  <c r="S493" i="3"/>
  <c r="K493" i="3"/>
  <c r="V492" i="3"/>
  <c r="S492" i="3"/>
  <c r="T492" i="3" s="1"/>
  <c r="R492" i="3"/>
  <c r="Q492" i="3"/>
  <c r="P492" i="3"/>
  <c r="O492" i="3"/>
  <c r="N492" i="3"/>
  <c r="W492" i="3" s="1"/>
  <c r="M492" i="3"/>
  <c r="K492" i="3"/>
  <c r="L492" i="3" s="1"/>
  <c r="S491" i="3"/>
  <c r="R491" i="3"/>
  <c r="P491" i="3"/>
  <c r="K491" i="3"/>
  <c r="Q491" i="3" s="1"/>
  <c r="T490" i="3"/>
  <c r="S490" i="3"/>
  <c r="K490" i="3"/>
  <c r="V489" i="3"/>
  <c r="T489" i="3"/>
  <c r="S489" i="3"/>
  <c r="R489" i="3"/>
  <c r="Q489" i="3"/>
  <c r="P489" i="3"/>
  <c r="O489" i="3"/>
  <c r="N489" i="3"/>
  <c r="W489" i="3" s="1"/>
  <c r="M489" i="3"/>
  <c r="L489" i="3"/>
  <c r="U489" i="3" s="1"/>
  <c r="K489" i="3"/>
  <c r="W488" i="3"/>
  <c r="V488" i="3"/>
  <c r="S488" i="3"/>
  <c r="T488" i="3" s="1"/>
  <c r="R488" i="3"/>
  <c r="Q488" i="3"/>
  <c r="O488" i="3"/>
  <c r="N488" i="3"/>
  <c r="M488" i="3"/>
  <c r="L488" i="3"/>
  <c r="U488" i="3" s="1"/>
  <c r="K488" i="3"/>
  <c r="P488" i="3" s="1"/>
  <c r="S487" i="3"/>
  <c r="R487" i="3"/>
  <c r="Q487" i="3"/>
  <c r="P487" i="3"/>
  <c r="K487" i="3"/>
  <c r="M487" i="3" s="1"/>
  <c r="S486" i="3"/>
  <c r="K486" i="3"/>
  <c r="S485" i="3"/>
  <c r="R485" i="3"/>
  <c r="Q485" i="3"/>
  <c r="P485" i="3"/>
  <c r="N485" i="3"/>
  <c r="L485" i="3"/>
  <c r="K485" i="3"/>
  <c r="O485" i="3" s="1"/>
  <c r="S484" i="3"/>
  <c r="K484" i="3"/>
  <c r="S483" i="3"/>
  <c r="R483" i="3"/>
  <c r="P483" i="3"/>
  <c r="O483" i="3"/>
  <c r="N483" i="3"/>
  <c r="W483" i="3" s="1"/>
  <c r="M483" i="3"/>
  <c r="V483" i="3" s="1"/>
  <c r="K483" i="3"/>
  <c r="Q483" i="3" s="1"/>
  <c r="S482" i="3"/>
  <c r="R482" i="3"/>
  <c r="Q482" i="3"/>
  <c r="K482" i="3"/>
  <c r="N482" i="3" s="1"/>
  <c r="U481" i="3"/>
  <c r="T481" i="3"/>
  <c r="S481" i="3"/>
  <c r="R481" i="3"/>
  <c r="Q481" i="3"/>
  <c r="P481" i="3"/>
  <c r="O481" i="3"/>
  <c r="N481" i="3"/>
  <c r="W481" i="3" s="1"/>
  <c r="M481" i="3"/>
  <c r="V481" i="3" s="1"/>
  <c r="L481" i="3"/>
  <c r="K481" i="3"/>
  <c r="S480" i="3"/>
  <c r="K480" i="3"/>
  <c r="W479" i="3"/>
  <c r="V479" i="3"/>
  <c r="S479" i="3"/>
  <c r="R479" i="3"/>
  <c r="Q479" i="3"/>
  <c r="P479" i="3"/>
  <c r="O479" i="3"/>
  <c r="N479" i="3"/>
  <c r="L479" i="3"/>
  <c r="K479" i="3"/>
  <c r="M479" i="3" s="1"/>
  <c r="S478" i="3"/>
  <c r="Q478" i="3"/>
  <c r="P478" i="3"/>
  <c r="K478" i="3"/>
  <c r="R478" i="3" s="1"/>
  <c r="T477" i="3"/>
  <c r="S477" i="3"/>
  <c r="K477" i="3"/>
  <c r="S476" i="3"/>
  <c r="T476" i="3" s="1"/>
  <c r="R476" i="3"/>
  <c r="Q476" i="3"/>
  <c r="P476" i="3"/>
  <c r="O476" i="3"/>
  <c r="M476" i="3"/>
  <c r="K476" i="3"/>
  <c r="L476" i="3" s="1"/>
  <c r="S475" i="3"/>
  <c r="K475" i="3"/>
  <c r="W474" i="3"/>
  <c r="S474" i="3"/>
  <c r="R474" i="3"/>
  <c r="Q474" i="3"/>
  <c r="P474" i="3"/>
  <c r="O474" i="3"/>
  <c r="M474" i="3"/>
  <c r="K474" i="3"/>
  <c r="N474" i="3" s="1"/>
  <c r="T473" i="3"/>
  <c r="S473" i="3"/>
  <c r="R473" i="3"/>
  <c r="Q473" i="3"/>
  <c r="P473" i="3"/>
  <c r="O473" i="3"/>
  <c r="N473" i="3"/>
  <c r="W473" i="3" s="1"/>
  <c r="M473" i="3"/>
  <c r="V473" i="3" s="1"/>
  <c r="L473" i="3"/>
  <c r="U473" i="3" s="1"/>
  <c r="K473" i="3"/>
  <c r="S472" i="3"/>
  <c r="R472" i="3"/>
  <c r="Q472" i="3"/>
  <c r="O472" i="3"/>
  <c r="N472" i="3"/>
  <c r="W472" i="3" s="1"/>
  <c r="L472" i="3"/>
  <c r="K472" i="3"/>
  <c r="P472" i="3" s="1"/>
  <c r="S471" i="3"/>
  <c r="K471" i="3"/>
  <c r="W470" i="3"/>
  <c r="V470" i="3"/>
  <c r="S470" i="3"/>
  <c r="Q470" i="3"/>
  <c r="P470" i="3"/>
  <c r="O470" i="3"/>
  <c r="N470" i="3"/>
  <c r="M470" i="3"/>
  <c r="K470" i="3"/>
  <c r="R470" i="3" s="1"/>
  <c r="S469" i="3"/>
  <c r="R469" i="3"/>
  <c r="Q469" i="3"/>
  <c r="K469" i="3"/>
  <c r="O469" i="3" s="1"/>
  <c r="S468" i="3"/>
  <c r="N468" i="3"/>
  <c r="W468" i="3" s="1"/>
  <c r="M468" i="3"/>
  <c r="V468" i="3" s="1"/>
  <c r="K468" i="3"/>
  <c r="S467" i="3"/>
  <c r="R467" i="3"/>
  <c r="P467" i="3"/>
  <c r="O467" i="3"/>
  <c r="K467" i="3"/>
  <c r="Q467" i="3" s="1"/>
  <c r="T466" i="3"/>
  <c r="S466" i="3"/>
  <c r="K466" i="3"/>
  <c r="W465" i="3"/>
  <c r="U465" i="3"/>
  <c r="T465" i="3"/>
  <c r="S465" i="3"/>
  <c r="R465" i="3"/>
  <c r="Q465" i="3"/>
  <c r="P465" i="3"/>
  <c r="O465" i="3"/>
  <c r="N465" i="3"/>
  <c r="M465" i="3"/>
  <c r="V465" i="3" s="1"/>
  <c r="L465" i="3"/>
  <c r="K465" i="3"/>
  <c r="S464" i="3"/>
  <c r="R464" i="3"/>
  <c r="Q464" i="3"/>
  <c r="P464" i="3"/>
  <c r="K464" i="3"/>
  <c r="M464" i="3" s="1"/>
  <c r="S463" i="3"/>
  <c r="K463" i="3"/>
  <c r="S462" i="3"/>
  <c r="R462" i="3"/>
  <c r="Q462" i="3"/>
  <c r="P462" i="3"/>
  <c r="N462" i="3"/>
  <c r="L462" i="3"/>
  <c r="K462" i="3"/>
  <c r="O462" i="3" s="1"/>
  <c r="S461" i="3"/>
  <c r="R461" i="3"/>
  <c r="K461" i="3"/>
  <c r="V460" i="3"/>
  <c r="S460" i="3"/>
  <c r="R460" i="3"/>
  <c r="P460" i="3"/>
  <c r="O460" i="3"/>
  <c r="N460" i="3"/>
  <c r="W460" i="3" s="1"/>
  <c r="M460" i="3"/>
  <c r="K460" i="3"/>
  <c r="Q460" i="3" s="1"/>
  <c r="S459" i="3"/>
  <c r="R459" i="3"/>
  <c r="K459" i="3"/>
  <c r="W458" i="3"/>
  <c r="V458" i="3"/>
  <c r="S458" i="3"/>
  <c r="R458" i="3"/>
  <c r="Q458" i="3"/>
  <c r="P458" i="3"/>
  <c r="O458" i="3"/>
  <c r="N458" i="3"/>
  <c r="L458" i="3"/>
  <c r="K458" i="3"/>
  <c r="M458" i="3" s="1"/>
  <c r="S457" i="3"/>
  <c r="R457" i="3"/>
  <c r="Q457" i="3"/>
  <c r="M457" i="3"/>
  <c r="K457" i="3"/>
  <c r="L457" i="3" s="1"/>
  <c r="V456" i="3"/>
  <c r="T456" i="3"/>
  <c r="S456" i="3"/>
  <c r="R456" i="3"/>
  <c r="Q456" i="3"/>
  <c r="P456" i="3"/>
  <c r="O456" i="3"/>
  <c r="N456" i="3"/>
  <c r="W456" i="3" s="1"/>
  <c r="M456" i="3"/>
  <c r="L456" i="3"/>
  <c r="U456" i="3" s="1"/>
  <c r="K456" i="3"/>
  <c r="S455" i="3"/>
  <c r="K455" i="3"/>
  <c r="S454" i="3"/>
  <c r="R454" i="3"/>
  <c r="P454" i="3"/>
  <c r="O454" i="3"/>
  <c r="K454" i="3"/>
  <c r="Q454" i="3" s="1"/>
  <c r="S453" i="3"/>
  <c r="K453" i="3"/>
  <c r="S452" i="3"/>
  <c r="U452" i="3" s="1"/>
  <c r="R452" i="3"/>
  <c r="Q452" i="3"/>
  <c r="P452" i="3"/>
  <c r="O452" i="3"/>
  <c r="L452" i="3"/>
  <c r="K452" i="3"/>
  <c r="M452" i="3" s="1"/>
  <c r="S451" i="3"/>
  <c r="R451" i="3"/>
  <c r="Q451" i="3"/>
  <c r="O451" i="3"/>
  <c r="K451" i="3"/>
  <c r="P451" i="3" s="1"/>
  <c r="W450" i="3"/>
  <c r="U450" i="3"/>
  <c r="T450" i="3"/>
  <c r="S450" i="3"/>
  <c r="R450" i="3"/>
  <c r="Q450" i="3"/>
  <c r="P450" i="3"/>
  <c r="O450" i="3"/>
  <c r="N450" i="3"/>
  <c r="M450" i="3"/>
  <c r="V450" i="3" s="1"/>
  <c r="L450" i="3"/>
  <c r="K450" i="3"/>
  <c r="S449" i="3"/>
  <c r="K449" i="3"/>
  <c r="T448" i="3"/>
  <c r="S448" i="3"/>
  <c r="K448" i="3"/>
  <c r="S447" i="3"/>
  <c r="K447" i="3"/>
  <c r="K446" i="3"/>
  <c r="K445" i="3"/>
  <c r="R444" i="3"/>
  <c r="Q444" i="3"/>
  <c r="L444" i="3"/>
  <c r="K444" i="3"/>
  <c r="O444" i="3" s="1"/>
  <c r="R443" i="3"/>
  <c r="Q443" i="3"/>
  <c r="O443" i="3"/>
  <c r="K443" i="3"/>
  <c r="P443" i="3" s="1"/>
  <c r="R442" i="3"/>
  <c r="P442" i="3"/>
  <c r="O442" i="3"/>
  <c r="N442" i="3"/>
  <c r="L442" i="3"/>
  <c r="K442" i="3"/>
  <c r="Q442" i="3" s="1"/>
  <c r="Q441" i="3"/>
  <c r="P441" i="3"/>
  <c r="O441" i="3"/>
  <c r="N441" i="3"/>
  <c r="M441" i="3"/>
  <c r="K441" i="3"/>
  <c r="R441" i="3" s="1"/>
  <c r="R440" i="3"/>
  <c r="Q440" i="3"/>
  <c r="P440" i="3"/>
  <c r="O440" i="3"/>
  <c r="N440" i="3"/>
  <c r="M440" i="3"/>
  <c r="L440" i="3"/>
  <c r="K440" i="3"/>
  <c r="K439" i="3"/>
  <c r="K438" i="3"/>
  <c r="K437" i="3"/>
  <c r="R436" i="3"/>
  <c r="Q436" i="3"/>
  <c r="P436" i="3"/>
  <c r="N436" i="3"/>
  <c r="L436" i="3"/>
  <c r="K436" i="3"/>
  <c r="O436" i="3" s="1"/>
  <c r="R435" i="3"/>
  <c r="Q435" i="3"/>
  <c r="O435" i="3"/>
  <c r="N435" i="3"/>
  <c r="M435" i="3"/>
  <c r="L435" i="3"/>
  <c r="K435" i="3"/>
  <c r="P435" i="3" s="1"/>
  <c r="K434" i="3"/>
  <c r="K433" i="3"/>
  <c r="R432" i="3"/>
  <c r="Q432" i="3"/>
  <c r="P432" i="3"/>
  <c r="O432" i="3"/>
  <c r="N432" i="3"/>
  <c r="M432" i="3"/>
  <c r="L432" i="3"/>
  <c r="K432" i="3"/>
  <c r="R431" i="3"/>
  <c r="Q431" i="3"/>
  <c r="P431" i="3"/>
  <c r="O431" i="3"/>
  <c r="M431" i="3"/>
  <c r="K431" i="3"/>
  <c r="L431" i="3" s="1"/>
  <c r="M430" i="3"/>
  <c r="K430" i="3"/>
  <c r="K429" i="3"/>
  <c r="M428" i="3"/>
  <c r="L428" i="3"/>
  <c r="K428" i="3"/>
  <c r="Y427" i="3"/>
  <c r="Y428" i="3" s="1"/>
  <c r="Y429" i="3" s="1"/>
  <c r="Y430" i="3" s="1"/>
  <c r="Y431" i="3" s="1"/>
  <c r="Y432" i="3" s="1"/>
  <c r="Y433" i="3" s="1"/>
  <c r="Y434" i="3" s="1"/>
  <c r="Y435" i="3" s="1"/>
  <c r="Y436" i="3" s="1"/>
  <c r="Y437" i="3" s="1"/>
  <c r="Y438" i="3" s="1"/>
  <c r="Y439" i="3" s="1"/>
  <c r="Y440" i="3" s="1"/>
  <c r="Y441" i="3" s="1"/>
  <c r="Y442" i="3" s="1"/>
  <c r="Y443" i="3" s="1"/>
  <c r="Y444" i="3" s="1"/>
  <c r="Y445" i="3" s="1"/>
  <c r="Y446" i="3" s="1"/>
  <c r="R427" i="3"/>
  <c r="Q427" i="3"/>
  <c r="P427" i="3"/>
  <c r="O427" i="3"/>
  <c r="N427" i="3"/>
  <c r="M427" i="3"/>
  <c r="K427" i="3"/>
  <c r="L427" i="3" s="1"/>
  <c r="K426" i="3"/>
  <c r="R425" i="3"/>
  <c r="P425" i="3"/>
  <c r="O425" i="3"/>
  <c r="K425" i="3"/>
  <c r="Y424" i="3"/>
  <c r="Y425" i="3" s="1"/>
  <c r="Y426" i="3" s="1"/>
  <c r="L424" i="3"/>
  <c r="K424" i="3"/>
  <c r="Y423" i="3"/>
  <c r="S423" i="3"/>
  <c r="K423" i="3"/>
  <c r="S419" i="3"/>
  <c r="Q419" i="3"/>
  <c r="P419" i="3"/>
  <c r="O419" i="3"/>
  <c r="K419" i="3"/>
  <c r="S418" i="3"/>
  <c r="Q418" i="3"/>
  <c r="K418" i="3"/>
  <c r="S417" i="3"/>
  <c r="K417" i="3"/>
  <c r="S416" i="3"/>
  <c r="R416" i="3"/>
  <c r="O416" i="3"/>
  <c r="N416" i="3"/>
  <c r="W416" i="3" s="1"/>
  <c r="M416" i="3"/>
  <c r="V416" i="3" s="1"/>
  <c r="L416" i="3"/>
  <c r="K416" i="3"/>
  <c r="S415" i="3"/>
  <c r="R415" i="3"/>
  <c r="Q415" i="3"/>
  <c r="P415" i="3"/>
  <c r="O415" i="3"/>
  <c r="K415" i="3"/>
  <c r="L415" i="3" s="1"/>
  <c r="S414" i="3"/>
  <c r="K414" i="3"/>
  <c r="W413" i="3"/>
  <c r="S413" i="3"/>
  <c r="R413" i="3"/>
  <c r="Q413" i="3"/>
  <c r="P413" i="3"/>
  <c r="O413" i="3"/>
  <c r="M413" i="3"/>
  <c r="K413" i="3"/>
  <c r="N413" i="3" s="1"/>
  <c r="W412" i="3"/>
  <c r="T412" i="3"/>
  <c r="S412" i="3"/>
  <c r="R412" i="3"/>
  <c r="Q412" i="3"/>
  <c r="P412" i="3"/>
  <c r="O412" i="3"/>
  <c r="N412" i="3"/>
  <c r="M412" i="3"/>
  <c r="V412" i="3" s="1"/>
  <c r="L412" i="3"/>
  <c r="U412" i="3" s="1"/>
  <c r="K412" i="3"/>
  <c r="W411" i="3"/>
  <c r="S411" i="3"/>
  <c r="R411" i="3"/>
  <c r="Q411" i="3"/>
  <c r="O411" i="3"/>
  <c r="N411" i="3"/>
  <c r="K411" i="3"/>
  <c r="P411" i="3" s="1"/>
  <c r="T410" i="3"/>
  <c r="S410" i="3"/>
  <c r="K410" i="3"/>
  <c r="W409" i="3"/>
  <c r="V409" i="3"/>
  <c r="S409" i="3"/>
  <c r="Q409" i="3"/>
  <c r="P409" i="3"/>
  <c r="O409" i="3"/>
  <c r="N409" i="3"/>
  <c r="M409" i="3"/>
  <c r="K409" i="3"/>
  <c r="R409" i="3" s="1"/>
  <c r="S408" i="3"/>
  <c r="R408" i="3"/>
  <c r="Q408" i="3"/>
  <c r="K408" i="3"/>
  <c r="O408" i="3" s="1"/>
  <c r="S407" i="3"/>
  <c r="K407" i="3"/>
  <c r="S406" i="3"/>
  <c r="R406" i="3"/>
  <c r="P406" i="3"/>
  <c r="O406" i="3"/>
  <c r="L406" i="3"/>
  <c r="K406" i="3"/>
  <c r="Q406" i="3" s="1"/>
  <c r="S405" i="3"/>
  <c r="L405" i="3"/>
  <c r="K405" i="3"/>
  <c r="W404" i="3"/>
  <c r="T404" i="3"/>
  <c r="S404" i="3"/>
  <c r="R404" i="3"/>
  <c r="Q404" i="3"/>
  <c r="P404" i="3"/>
  <c r="O404" i="3"/>
  <c r="N404" i="3"/>
  <c r="M404" i="3"/>
  <c r="V404" i="3" s="1"/>
  <c r="L404" i="3"/>
  <c r="U404" i="3" s="1"/>
  <c r="K404" i="3"/>
  <c r="T403" i="3"/>
  <c r="S403" i="3"/>
  <c r="K403" i="3"/>
  <c r="S402" i="3"/>
  <c r="R402" i="3"/>
  <c r="Q402" i="3"/>
  <c r="P402" i="3"/>
  <c r="O402" i="3"/>
  <c r="K402" i="3"/>
  <c r="M402" i="3" s="1"/>
  <c r="S401" i="3"/>
  <c r="K401" i="3"/>
  <c r="V400" i="3"/>
  <c r="S400" i="3"/>
  <c r="R400" i="3"/>
  <c r="Q400" i="3"/>
  <c r="P400" i="3"/>
  <c r="N400" i="3"/>
  <c r="M400" i="3"/>
  <c r="K400" i="3"/>
  <c r="O400" i="3" s="1"/>
  <c r="S399" i="3"/>
  <c r="R399" i="3"/>
  <c r="Q399" i="3"/>
  <c r="K399" i="3"/>
  <c r="L399" i="3" s="1"/>
  <c r="W398" i="3"/>
  <c r="V398" i="3"/>
  <c r="U398" i="3"/>
  <c r="S398" i="3"/>
  <c r="T398" i="3" s="1"/>
  <c r="R398" i="3"/>
  <c r="P398" i="3"/>
  <c r="O398" i="3"/>
  <c r="N398" i="3"/>
  <c r="M398" i="3"/>
  <c r="L398" i="3"/>
  <c r="K398" i="3"/>
  <c r="Q398" i="3" s="1"/>
  <c r="S397" i="3"/>
  <c r="R397" i="3"/>
  <c r="Q397" i="3"/>
  <c r="P397" i="3"/>
  <c r="L397" i="3"/>
  <c r="K397" i="3"/>
  <c r="N397" i="3" s="1"/>
  <c r="T396" i="3"/>
  <c r="S396" i="3"/>
  <c r="R396" i="3"/>
  <c r="Q396" i="3"/>
  <c r="P396" i="3"/>
  <c r="O396" i="3"/>
  <c r="N396" i="3"/>
  <c r="W396" i="3" s="1"/>
  <c r="M396" i="3"/>
  <c r="V396" i="3" s="1"/>
  <c r="L396" i="3"/>
  <c r="U396" i="3" s="1"/>
  <c r="K396" i="3"/>
  <c r="S395" i="3"/>
  <c r="K395" i="3"/>
  <c r="T394" i="3"/>
  <c r="S394" i="3"/>
  <c r="K394" i="3"/>
  <c r="S393" i="3"/>
  <c r="Q393" i="3"/>
  <c r="P393" i="3"/>
  <c r="O393" i="3"/>
  <c r="L393" i="3"/>
  <c r="K393" i="3"/>
  <c r="R393" i="3" s="1"/>
  <c r="S392" i="3"/>
  <c r="M392" i="3"/>
  <c r="K392" i="3"/>
  <c r="W391" i="3"/>
  <c r="S391" i="3"/>
  <c r="T391" i="3" s="1"/>
  <c r="R391" i="3"/>
  <c r="Q391" i="3"/>
  <c r="P391" i="3"/>
  <c r="O391" i="3"/>
  <c r="N391" i="3"/>
  <c r="K391" i="3"/>
  <c r="L391" i="3" s="1"/>
  <c r="S390" i="3"/>
  <c r="K390" i="3"/>
  <c r="W389" i="3"/>
  <c r="U389" i="3"/>
  <c r="S389" i="3"/>
  <c r="R389" i="3"/>
  <c r="Q389" i="3"/>
  <c r="P389" i="3"/>
  <c r="O389" i="3"/>
  <c r="M389" i="3"/>
  <c r="L389" i="3"/>
  <c r="K389" i="3"/>
  <c r="N389" i="3" s="1"/>
  <c r="V388" i="3"/>
  <c r="T388" i="3"/>
  <c r="S388" i="3"/>
  <c r="R388" i="3"/>
  <c r="Q388" i="3"/>
  <c r="P388" i="3"/>
  <c r="O388" i="3"/>
  <c r="N388" i="3"/>
  <c r="W388" i="3" s="1"/>
  <c r="M388" i="3"/>
  <c r="L388" i="3"/>
  <c r="U388" i="3" s="1"/>
  <c r="K388" i="3"/>
  <c r="W387" i="3"/>
  <c r="V387" i="3"/>
  <c r="S387" i="3"/>
  <c r="R387" i="3"/>
  <c r="Q387" i="3"/>
  <c r="O387" i="3"/>
  <c r="N387" i="3"/>
  <c r="M387" i="3"/>
  <c r="K387" i="3"/>
  <c r="P387" i="3" s="1"/>
  <c r="S386" i="3"/>
  <c r="K386" i="3"/>
  <c r="W385" i="3"/>
  <c r="V385" i="3"/>
  <c r="U385" i="3"/>
  <c r="S385" i="3"/>
  <c r="T385" i="3" s="1"/>
  <c r="Q385" i="3"/>
  <c r="P385" i="3"/>
  <c r="O385" i="3"/>
  <c r="N385" i="3"/>
  <c r="M385" i="3"/>
  <c r="L385" i="3"/>
  <c r="K385" i="3"/>
  <c r="R385" i="3" s="1"/>
  <c r="S384" i="3"/>
  <c r="R384" i="3"/>
  <c r="Q384" i="3"/>
  <c r="P384" i="3"/>
  <c r="L384" i="3"/>
  <c r="K384" i="3"/>
  <c r="O384" i="3" s="1"/>
  <c r="S383" i="3"/>
  <c r="K383" i="3"/>
  <c r="W382" i="3"/>
  <c r="S382" i="3"/>
  <c r="R382" i="3"/>
  <c r="P382" i="3"/>
  <c r="O382" i="3"/>
  <c r="N382" i="3"/>
  <c r="K382" i="3"/>
  <c r="Q382" i="3" s="1"/>
  <c r="S381" i="3"/>
  <c r="L381" i="3"/>
  <c r="K381" i="3"/>
  <c r="V380" i="3"/>
  <c r="T380" i="3"/>
  <c r="S380" i="3"/>
  <c r="R380" i="3"/>
  <c r="Q380" i="3"/>
  <c r="P380" i="3"/>
  <c r="O380" i="3"/>
  <c r="N380" i="3"/>
  <c r="W380" i="3" s="1"/>
  <c r="M380" i="3"/>
  <c r="L380" i="3"/>
  <c r="U380" i="3" s="1"/>
  <c r="K380" i="3"/>
  <c r="S379" i="3"/>
  <c r="K379" i="3"/>
  <c r="W378" i="3"/>
  <c r="S378" i="3"/>
  <c r="R378" i="3"/>
  <c r="Q378" i="3"/>
  <c r="P378" i="3"/>
  <c r="O378" i="3"/>
  <c r="N378" i="3"/>
  <c r="K378" i="3"/>
  <c r="M378" i="3" s="1"/>
  <c r="S377" i="3"/>
  <c r="Q377" i="3"/>
  <c r="M377" i="3"/>
  <c r="K377" i="3"/>
  <c r="V376" i="3"/>
  <c r="U376" i="3"/>
  <c r="S376" i="3"/>
  <c r="R376" i="3"/>
  <c r="Q376" i="3"/>
  <c r="P376" i="3"/>
  <c r="N376" i="3"/>
  <c r="M376" i="3"/>
  <c r="L376" i="3"/>
  <c r="K376" i="3"/>
  <c r="O376" i="3" s="1"/>
  <c r="S375" i="3"/>
  <c r="R375" i="3"/>
  <c r="Q375" i="3"/>
  <c r="K375" i="3"/>
  <c r="T374" i="3"/>
  <c r="S374" i="3"/>
  <c r="P374" i="3"/>
  <c r="K374" i="3"/>
  <c r="S373" i="3"/>
  <c r="R373" i="3"/>
  <c r="K373" i="3"/>
  <c r="T372" i="3"/>
  <c r="S372" i="3"/>
  <c r="R372" i="3"/>
  <c r="Q372" i="3"/>
  <c r="P372" i="3"/>
  <c r="O372" i="3"/>
  <c r="N372" i="3"/>
  <c r="W372" i="3" s="1"/>
  <c r="M372" i="3"/>
  <c r="V372" i="3" s="1"/>
  <c r="L372" i="3"/>
  <c r="U372" i="3" s="1"/>
  <c r="K372" i="3"/>
  <c r="S371" i="3"/>
  <c r="R371" i="3"/>
  <c r="Q371" i="3"/>
  <c r="O371" i="3"/>
  <c r="L371" i="3"/>
  <c r="K371" i="3"/>
  <c r="S370" i="3"/>
  <c r="P370" i="3"/>
  <c r="O370" i="3"/>
  <c r="N370" i="3"/>
  <c r="K370" i="3"/>
  <c r="S369" i="3"/>
  <c r="Q369" i="3"/>
  <c r="P369" i="3"/>
  <c r="O369" i="3"/>
  <c r="K369" i="3"/>
  <c r="S368" i="3"/>
  <c r="R368" i="3"/>
  <c r="N368" i="3"/>
  <c r="K368" i="3"/>
  <c r="W367" i="3"/>
  <c r="V367" i="3"/>
  <c r="S367" i="3"/>
  <c r="T367" i="3" s="1"/>
  <c r="R367" i="3"/>
  <c r="Q367" i="3"/>
  <c r="P367" i="3"/>
  <c r="O367" i="3"/>
  <c r="N367" i="3"/>
  <c r="M367" i="3"/>
  <c r="K367" i="3"/>
  <c r="L367" i="3" s="1"/>
  <c r="T366" i="3"/>
  <c r="S366" i="3"/>
  <c r="K366" i="3"/>
  <c r="S365" i="3"/>
  <c r="K365" i="3"/>
  <c r="T364" i="3"/>
  <c r="S364" i="3"/>
  <c r="R364" i="3"/>
  <c r="Q364" i="3"/>
  <c r="P364" i="3"/>
  <c r="O364" i="3"/>
  <c r="N364" i="3"/>
  <c r="W364" i="3" s="1"/>
  <c r="M364" i="3"/>
  <c r="V364" i="3" s="1"/>
  <c r="L364" i="3"/>
  <c r="U364" i="3" s="1"/>
  <c r="K364" i="3"/>
  <c r="W363" i="3"/>
  <c r="V363" i="3"/>
  <c r="S363" i="3"/>
  <c r="T363" i="3" s="1"/>
  <c r="R363" i="3"/>
  <c r="Q363" i="3"/>
  <c r="O363" i="3"/>
  <c r="N363" i="3"/>
  <c r="M363" i="3"/>
  <c r="L363" i="3"/>
  <c r="U363" i="3" s="1"/>
  <c r="K363" i="3"/>
  <c r="P363" i="3" s="1"/>
  <c r="T362" i="3"/>
  <c r="S362" i="3"/>
  <c r="K362" i="3"/>
  <c r="W361" i="3"/>
  <c r="V361" i="3"/>
  <c r="T361" i="3"/>
  <c r="S361" i="3"/>
  <c r="P361" i="3"/>
  <c r="O361" i="3"/>
  <c r="N361" i="3"/>
  <c r="M361" i="3"/>
  <c r="L361" i="3"/>
  <c r="U361" i="3" s="1"/>
  <c r="K361" i="3"/>
  <c r="S360" i="3"/>
  <c r="P360" i="3"/>
  <c r="K360" i="3"/>
  <c r="S359" i="3"/>
  <c r="R359" i="3"/>
  <c r="K359" i="3"/>
  <c r="S358" i="3"/>
  <c r="K358" i="3"/>
  <c r="V357" i="3"/>
  <c r="T357" i="3"/>
  <c r="S357" i="3"/>
  <c r="R357" i="3"/>
  <c r="Q357" i="3"/>
  <c r="P357" i="3"/>
  <c r="O357" i="3"/>
  <c r="N357" i="3"/>
  <c r="W357" i="3" s="1"/>
  <c r="M357" i="3"/>
  <c r="L357" i="3"/>
  <c r="U357" i="3" s="1"/>
  <c r="K357" i="3"/>
  <c r="S356" i="3"/>
  <c r="O356" i="3"/>
  <c r="N356" i="3"/>
  <c r="L356" i="3"/>
  <c r="K356" i="3"/>
  <c r="S355" i="3"/>
  <c r="R355" i="3"/>
  <c r="Q355" i="3"/>
  <c r="P355" i="3"/>
  <c r="N355" i="3"/>
  <c r="K355" i="3"/>
  <c r="S354" i="3"/>
  <c r="T354" i="3" s="1"/>
  <c r="R354" i="3"/>
  <c r="O354" i="3"/>
  <c r="N354" i="3"/>
  <c r="K354" i="3"/>
  <c r="W353" i="3"/>
  <c r="T353" i="3"/>
  <c r="S353" i="3"/>
  <c r="R353" i="3"/>
  <c r="Q353" i="3"/>
  <c r="P353" i="3"/>
  <c r="O353" i="3"/>
  <c r="N353" i="3"/>
  <c r="M353" i="3"/>
  <c r="V353" i="3" s="1"/>
  <c r="L353" i="3"/>
  <c r="U353" i="3" s="1"/>
  <c r="K353" i="3"/>
  <c r="W352" i="3"/>
  <c r="V352" i="3"/>
  <c r="S352" i="3"/>
  <c r="T352" i="3" s="1"/>
  <c r="Q352" i="3"/>
  <c r="P352" i="3"/>
  <c r="O352" i="3"/>
  <c r="N352" i="3"/>
  <c r="M352" i="3"/>
  <c r="L352" i="3"/>
  <c r="U352" i="3" s="1"/>
  <c r="K352" i="3"/>
  <c r="R352" i="3" s="1"/>
  <c r="T351" i="3"/>
  <c r="S351" i="3"/>
  <c r="K351" i="3"/>
  <c r="W350" i="3"/>
  <c r="V350" i="3"/>
  <c r="S350" i="3"/>
  <c r="T350" i="3" s="1"/>
  <c r="R350" i="3"/>
  <c r="Q350" i="3"/>
  <c r="O350" i="3"/>
  <c r="N350" i="3"/>
  <c r="M350" i="3"/>
  <c r="L350" i="3"/>
  <c r="U350" i="3" s="1"/>
  <c r="K350" i="3"/>
  <c r="P350" i="3" s="1"/>
  <c r="S349" i="3"/>
  <c r="K349" i="3"/>
  <c r="S348" i="3"/>
  <c r="K348" i="3"/>
  <c r="V347" i="3"/>
  <c r="U347" i="3"/>
  <c r="S347" i="3"/>
  <c r="R347" i="3"/>
  <c r="Q347" i="3"/>
  <c r="P347" i="3"/>
  <c r="N347" i="3"/>
  <c r="M347" i="3"/>
  <c r="L347" i="3"/>
  <c r="K347" i="3"/>
  <c r="O347" i="3" s="1"/>
  <c r="S346" i="3"/>
  <c r="Q346" i="3"/>
  <c r="P346" i="3"/>
  <c r="O346" i="3"/>
  <c r="N346" i="3"/>
  <c r="M346" i="3"/>
  <c r="K346" i="3"/>
  <c r="R346" i="3" s="1"/>
  <c r="W345" i="3"/>
  <c r="S345" i="3"/>
  <c r="R345" i="3"/>
  <c r="Q345" i="3"/>
  <c r="P345" i="3"/>
  <c r="O345" i="3"/>
  <c r="N345" i="3"/>
  <c r="K345" i="3"/>
  <c r="M345" i="3" s="1"/>
  <c r="S344" i="3"/>
  <c r="R344" i="3"/>
  <c r="K344" i="3"/>
  <c r="T343" i="3"/>
  <c r="S343" i="3"/>
  <c r="R343" i="3"/>
  <c r="Q343" i="3"/>
  <c r="P343" i="3"/>
  <c r="O343" i="3"/>
  <c r="N343" i="3"/>
  <c r="W343" i="3" s="1"/>
  <c r="M343" i="3"/>
  <c r="V343" i="3" s="1"/>
  <c r="L343" i="3"/>
  <c r="U343" i="3" s="1"/>
  <c r="K343" i="3"/>
  <c r="K342" i="3"/>
  <c r="R341" i="3"/>
  <c r="Q341" i="3"/>
  <c r="P341" i="3"/>
  <c r="K341" i="3"/>
  <c r="R340" i="3"/>
  <c r="Q340" i="3"/>
  <c r="P340" i="3"/>
  <c r="O340" i="3"/>
  <c r="M340" i="3"/>
  <c r="K340" i="3"/>
  <c r="N340" i="3" s="1"/>
  <c r="R339" i="3"/>
  <c r="Q339" i="3"/>
  <c r="P339" i="3"/>
  <c r="N339" i="3"/>
  <c r="M339" i="3"/>
  <c r="L339" i="3"/>
  <c r="K339" i="3"/>
  <c r="O339" i="3" s="1"/>
  <c r="K338" i="3"/>
  <c r="O337" i="3"/>
  <c r="N337" i="3"/>
  <c r="M337" i="3"/>
  <c r="K337" i="3"/>
  <c r="K336" i="3"/>
  <c r="R335" i="3"/>
  <c r="Q335" i="3"/>
  <c r="P335" i="3"/>
  <c r="O335" i="3"/>
  <c r="N335" i="3"/>
  <c r="M335" i="3"/>
  <c r="L335" i="3"/>
  <c r="K335" i="3"/>
  <c r="R334" i="3"/>
  <c r="Q334" i="3"/>
  <c r="P334" i="3"/>
  <c r="K334" i="3"/>
  <c r="N333" i="3"/>
  <c r="K333" i="3"/>
  <c r="R332" i="3"/>
  <c r="Q332" i="3"/>
  <c r="P332" i="3"/>
  <c r="O332" i="3"/>
  <c r="L332" i="3"/>
  <c r="K332" i="3"/>
  <c r="R331" i="3"/>
  <c r="Q331" i="3"/>
  <c r="K331" i="3"/>
  <c r="R330" i="3"/>
  <c r="Q330" i="3"/>
  <c r="O330" i="3"/>
  <c r="N330" i="3"/>
  <c r="M330" i="3"/>
  <c r="L330" i="3"/>
  <c r="K330" i="3"/>
  <c r="P330" i="3" s="1"/>
  <c r="K329" i="3"/>
  <c r="Q328" i="3"/>
  <c r="L328" i="3"/>
  <c r="K328" i="3"/>
  <c r="R328" i="3" s="1"/>
  <c r="R327" i="3"/>
  <c r="Q327" i="3"/>
  <c r="P327" i="3"/>
  <c r="O327" i="3"/>
  <c r="N327" i="3"/>
  <c r="M327" i="3"/>
  <c r="L327" i="3"/>
  <c r="K327" i="3"/>
  <c r="R326" i="3"/>
  <c r="P326" i="3"/>
  <c r="O326" i="3"/>
  <c r="N326" i="3"/>
  <c r="M326" i="3"/>
  <c r="L326" i="3"/>
  <c r="K326" i="3"/>
  <c r="Q326" i="3" s="1"/>
  <c r="R325" i="3"/>
  <c r="Q325" i="3"/>
  <c r="P325" i="3"/>
  <c r="K325" i="3"/>
  <c r="O325" i="3" s="1"/>
  <c r="K324" i="3"/>
  <c r="R323" i="3"/>
  <c r="Q323" i="3"/>
  <c r="P323" i="3"/>
  <c r="O323" i="3"/>
  <c r="N323" i="3"/>
  <c r="M323" i="3"/>
  <c r="L323" i="3"/>
  <c r="K323" i="3"/>
  <c r="Y322" i="3"/>
  <c r="Y323" i="3" s="1"/>
  <c r="Y324" i="3" s="1"/>
  <c r="Y325" i="3" s="1"/>
  <c r="Y326" i="3" s="1"/>
  <c r="Y327" i="3" s="1"/>
  <c r="Y328" i="3" s="1"/>
  <c r="Y329" i="3" s="1"/>
  <c r="Y330" i="3" s="1"/>
  <c r="Y331" i="3" s="1"/>
  <c r="Y332" i="3" s="1"/>
  <c r="Y333" i="3" s="1"/>
  <c r="Y334" i="3" s="1"/>
  <c r="Y335" i="3" s="1"/>
  <c r="Y336" i="3" s="1"/>
  <c r="Y337" i="3" s="1"/>
  <c r="Y338" i="3" s="1"/>
  <c r="Y339" i="3" s="1"/>
  <c r="Y340" i="3" s="1"/>
  <c r="Y341" i="3" s="1"/>
  <c r="Y342" i="3" s="1"/>
  <c r="R322" i="3"/>
  <c r="Q322" i="3"/>
  <c r="P322" i="3"/>
  <c r="O322" i="3"/>
  <c r="N322" i="3"/>
  <c r="K322" i="3"/>
  <c r="L322" i="3" s="1"/>
  <c r="R321" i="3"/>
  <c r="Q321" i="3"/>
  <c r="P321" i="3"/>
  <c r="O321" i="3"/>
  <c r="N321" i="3"/>
  <c r="L321" i="3"/>
  <c r="K321" i="3"/>
  <c r="M321" i="3" s="1"/>
  <c r="Y320" i="3"/>
  <c r="Y321" i="3" s="1"/>
  <c r="M320" i="3"/>
  <c r="L320" i="3"/>
  <c r="K320" i="3"/>
  <c r="Y319" i="3"/>
  <c r="S319" i="3"/>
  <c r="M319" i="3"/>
  <c r="K319" i="3"/>
  <c r="U315" i="3"/>
  <c r="T315" i="3"/>
  <c r="S315" i="3"/>
  <c r="L315" i="3"/>
  <c r="K315" i="3"/>
  <c r="W314" i="3"/>
  <c r="U314" i="3"/>
  <c r="S314" i="3"/>
  <c r="R314" i="3"/>
  <c r="Q314" i="3"/>
  <c r="P314" i="3"/>
  <c r="O314" i="3"/>
  <c r="M314" i="3"/>
  <c r="L314" i="3"/>
  <c r="K314" i="3"/>
  <c r="N314" i="3" s="1"/>
  <c r="T313" i="3"/>
  <c r="S313" i="3"/>
  <c r="R313" i="3"/>
  <c r="Q313" i="3"/>
  <c r="P313" i="3"/>
  <c r="O313" i="3"/>
  <c r="N313" i="3"/>
  <c r="W313" i="3" s="1"/>
  <c r="M313" i="3"/>
  <c r="V313" i="3" s="1"/>
  <c r="L313" i="3"/>
  <c r="U313" i="3" s="1"/>
  <c r="K313" i="3"/>
  <c r="W312" i="3"/>
  <c r="S312" i="3"/>
  <c r="R312" i="3"/>
  <c r="Q312" i="3"/>
  <c r="O312" i="3"/>
  <c r="N312" i="3"/>
  <c r="M312" i="3"/>
  <c r="V312" i="3" s="1"/>
  <c r="K312" i="3"/>
  <c r="P312" i="3" s="1"/>
  <c r="S311" i="3"/>
  <c r="K311" i="3"/>
  <c r="W310" i="3"/>
  <c r="V310" i="3"/>
  <c r="U310" i="3"/>
  <c r="S310" i="3"/>
  <c r="T310" i="3" s="1"/>
  <c r="Q310" i="3"/>
  <c r="P310" i="3"/>
  <c r="O310" i="3"/>
  <c r="N310" i="3"/>
  <c r="M310" i="3"/>
  <c r="L310" i="3"/>
  <c r="K310" i="3"/>
  <c r="R310" i="3" s="1"/>
  <c r="S309" i="3"/>
  <c r="R309" i="3"/>
  <c r="Q309" i="3"/>
  <c r="P309" i="3"/>
  <c r="K309" i="3"/>
  <c r="O309" i="3" s="1"/>
  <c r="S308" i="3"/>
  <c r="K308" i="3"/>
  <c r="W307" i="3"/>
  <c r="S307" i="3"/>
  <c r="R307" i="3"/>
  <c r="P307" i="3"/>
  <c r="O307" i="3"/>
  <c r="N307" i="3"/>
  <c r="K307" i="3"/>
  <c r="Q307" i="3" s="1"/>
  <c r="S306" i="3"/>
  <c r="R306" i="3"/>
  <c r="L306" i="3"/>
  <c r="K306" i="3"/>
  <c r="V305" i="3"/>
  <c r="T305" i="3"/>
  <c r="S305" i="3"/>
  <c r="R305" i="3"/>
  <c r="Q305" i="3"/>
  <c r="P305" i="3"/>
  <c r="O305" i="3"/>
  <c r="N305" i="3"/>
  <c r="W305" i="3" s="1"/>
  <c r="M305" i="3"/>
  <c r="L305" i="3"/>
  <c r="U305" i="3" s="1"/>
  <c r="K305" i="3"/>
  <c r="T304" i="3"/>
  <c r="S304" i="3"/>
  <c r="K304" i="3"/>
  <c r="W303" i="3"/>
  <c r="S303" i="3"/>
  <c r="R303" i="3"/>
  <c r="Q303" i="3"/>
  <c r="P303" i="3"/>
  <c r="O303" i="3"/>
  <c r="N303" i="3"/>
  <c r="K303" i="3"/>
  <c r="M303" i="3" s="1"/>
  <c r="S302" i="3"/>
  <c r="Q302" i="3"/>
  <c r="K302" i="3"/>
  <c r="U301" i="3"/>
  <c r="S301" i="3"/>
  <c r="R301" i="3"/>
  <c r="Q301" i="3"/>
  <c r="P301" i="3"/>
  <c r="N301" i="3"/>
  <c r="M301" i="3"/>
  <c r="V301" i="3" s="1"/>
  <c r="L301" i="3"/>
  <c r="K301" i="3"/>
  <c r="O301" i="3" s="1"/>
  <c r="S300" i="3"/>
  <c r="R300" i="3"/>
  <c r="Q300" i="3"/>
  <c r="P300" i="3"/>
  <c r="K300" i="3"/>
  <c r="L300" i="3" s="1"/>
  <c r="T299" i="3"/>
  <c r="S299" i="3"/>
  <c r="N299" i="3"/>
  <c r="W299" i="3" s="1"/>
  <c r="M299" i="3"/>
  <c r="V299" i="3" s="1"/>
  <c r="K299" i="3"/>
  <c r="S298" i="3"/>
  <c r="R298" i="3"/>
  <c r="Q298" i="3"/>
  <c r="P298" i="3"/>
  <c r="O298" i="3"/>
  <c r="K298" i="3"/>
  <c r="N298" i="3" s="1"/>
  <c r="U297" i="3"/>
  <c r="T297" i="3"/>
  <c r="S297" i="3"/>
  <c r="R297" i="3"/>
  <c r="Q297" i="3"/>
  <c r="P297" i="3"/>
  <c r="O297" i="3"/>
  <c r="N297" i="3"/>
  <c r="W297" i="3" s="1"/>
  <c r="M297" i="3"/>
  <c r="V297" i="3" s="1"/>
  <c r="L297" i="3"/>
  <c r="K297" i="3"/>
  <c r="S296" i="3"/>
  <c r="R296" i="3"/>
  <c r="Q296" i="3"/>
  <c r="O296" i="3"/>
  <c r="K296" i="3"/>
  <c r="P296" i="3" s="1"/>
  <c r="S295" i="3"/>
  <c r="O295" i="3"/>
  <c r="N295" i="3"/>
  <c r="L295" i="3"/>
  <c r="K295" i="3"/>
  <c r="S294" i="3"/>
  <c r="Q294" i="3"/>
  <c r="P294" i="3"/>
  <c r="O294" i="3"/>
  <c r="N294" i="3"/>
  <c r="W294" i="3" s="1"/>
  <c r="K294" i="3"/>
  <c r="R294" i="3" s="1"/>
  <c r="S293" i="3"/>
  <c r="L293" i="3"/>
  <c r="K293" i="3"/>
  <c r="V292" i="3"/>
  <c r="S292" i="3"/>
  <c r="T292" i="3" s="1"/>
  <c r="R292" i="3"/>
  <c r="Q292" i="3"/>
  <c r="P292" i="3"/>
  <c r="O292" i="3"/>
  <c r="N292" i="3"/>
  <c r="W292" i="3" s="1"/>
  <c r="M292" i="3"/>
  <c r="K292" i="3"/>
  <c r="L292" i="3" s="1"/>
  <c r="S291" i="3"/>
  <c r="R291" i="3"/>
  <c r="P291" i="3"/>
  <c r="L291" i="3"/>
  <c r="K291" i="3"/>
  <c r="T290" i="3"/>
  <c r="S290" i="3"/>
  <c r="P290" i="3"/>
  <c r="O290" i="3"/>
  <c r="M290" i="3"/>
  <c r="K290" i="3"/>
  <c r="T289" i="3"/>
  <c r="S289" i="3"/>
  <c r="R289" i="3"/>
  <c r="Q289" i="3"/>
  <c r="P289" i="3"/>
  <c r="O289" i="3"/>
  <c r="N289" i="3"/>
  <c r="W289" i="3" s="1"/>
  <c r="M289" i="3"/>
  <c r="V289" i="3" s="1"/>
  <c r="L289" i="3"/>
  <c r="U289" i="3" s="1"/>
  <c r="K289" i="3"/>
  <c r="W288" i="3"/>
  <c r="V288" i="3"/>
  <c r="U288" i="3"/>
  <c r="S288" i="3"/>
  <c r="T288" i="3" s="1"/>
  <c r="R288" i="3"/>
  <c r="Q288" i="3"/>
  <c r="O288" i="3"/>
  <c r="N288" i="3"/>
  <c r="M288" i="3"/>
  <c r="L288" i="3"/>
  <c r="K288" i="3"/>
  <c r="P288" i="3" s="1"/>
  <c r="S287" i="3"/>
  <c r="K287" i="3"/>
  <c r="S286" i="3"/>
  <c r="P286" i="3"/>
  <c r="O286" i="3"/>
  <c r="N286" i="3"/>
  <c r="W286" i="3" s="1"/>
  <c r="M286" i="3"/>
  <c r="V286" i="3" s="1"/>
  <c r="K286" i="3"/>
  <c r="T286" i="3" s="1"/>
  <c r="S285" i="3"/>
  <c r="R285" i="3"/>
  <c r="Q285" i="3"/>
  <c r="P285" i="3"/>
  <c r="L285" i="3"/>
  <c r="K285" i="3"/>
  <c r="S284" i="3"/>
  <c r="R284" i="3"/>
  <c r="K284" i="3"/>
  <c r="T283" i="3"/>
  <c r="S283" i="3"/>
  <c r="M283" i="3"/>
  <c r="V283" i="3" s="1"/>
  <c r="K283" i="3"/>
  <c r="T282" i="3"/>
  <c r="S282" i="3"/>
  <c r="R282" i="3"/>
  <c r="Q282" i="3"/>
  <c r="O282" i="3"/>
  <c r="M282" i="3"/>
  <c r="L282" i="3"/>
  <c r="K282" i="3"/>
  <c r="W281" i="3"/>
  <c r="U281" i="3"/>
  <c r="T281" i="3"/>
  <c r="S281" i="3"/>
  <c r="R281" i="3"/>
  <c r="Q281" i="3"/>
  <c r="P281" i="3"/>
  <c r="O281" i="3"/>
  <c r="N281" i="3"/>
  <c r="M281" i="3"/>
  <c r="V281" i="3" s="1"/>
  <c r="L281" i="3"/>
  <c r="K281" i="3"/>
  <c r="W280" i="3"/>
  <c r="V280" i="3"/>
  <c r="T280" i="3"/>
  <c r="S280" i="3"/>
  <c r="R280" i="3"/>
  <c r="O280" i="3"/>
  <c r="N280" i="3"/>
  <c r="M280" i="3"/>
  <c r="L280" i="3"/>
  <c r="K280" i="3"/>
  <c r="S279" i="3"/>
  <c r="R279" i="3"/>
  <c r="Q279" i="3"/>
  <c r="P279" i="3"/>
  <c r="O279" i="3"/>
  <c r="N279" i="3"/>
  <c r="L279" i="3"/>
  <c r="K279" i="3"/>
  <c r="M279" i="3" s="1"/>
  <c r="S278" i="3"/>
  <c r="K278" i="3"/>
  <c r="U277" i="3"/>
  <c r="S277" i="3"/>
  <c r="R277" i="3"/>
  <c r="Q277" i="3"/>
  <c r="P277" i="3"/>
  <c r="N277" i="3"/>
  <c r="M277" i="3"/>
  <c r="V277" i="3" s="1"/>
  <c r="L277" i="3"/>
  <c r="K277" i="3"/>
  <c r="O277" i="3" s="1"/>
  <c r="S276" i="3"/>
  <c r="R276" i="3"/>
  <c r="Q276" i="3"/>
  <c r="P276" i="3"/>
  <c r="O276" i="3"/>
  <c r="K276" i="3"/>
  <c r="S275" i="3"/>
  <c r="P275" i="3"/>
  <c r="K275" i="3"/>
  <c r="S274" i="3"/>
  <c r="K274" i="3"/>
  <c r="V273" i="3"/>
  <c r="T273" i="3"/>
  <c r="S273" i="3"/>
  <c r="R273" i="3"/>
  <c r="Q273" i="3"/>
  <c r="P273" i="3"/>
  <c r="O273" i="3"/>
  <c r="N273" i="3"/>
  <c r="W273" i="3" s="1"/>
  <c r="M273" i="3"/>
  <c r="L273" i="3"/>
  <c r="U273" i="3" s="1"/>
  <c r="K273" i="3"/>
  <c r="S272" i="3"/>
  <c r="R272" i="3"/>
  <c r="K272" i="3"/>
  <c r="T271" i="3"/>
  <c r="S271" i="3"/>
  <c r="K271" i="3"/>
  <c r="W270" i="3"/>
  <c r="T270" i="3"/>
  <c r="S270" i="3"/>
  <c r="Q270" i="3"/>
  <c r="P270" i="3"/>
  <c r="O270" i="3"/>
  <c r="N270" i="3"/>
  <c r="M270" i="3"/>
  <c r="K270" i="3"/>
  <c r="S269" i="3"/>
  <c r="R269" i="3"/>
  <c r="Q269" i="3"/>
  <c r="N269" i="3"/>
  <c r="L269" i="3"/>
  <c r="K269" i="3"/>
  <c r="S268" i="3"/>
  <c r="R268" i="3"/>
  <c r="K268" i="3"/>
  <c r="S267" i="3"/>
  <c r="K267" i="3"/>
  <c r="S266" i="3"/>
  <c r="Q266" i="3"/>
  <c r="P266" i="3"/>
  <c r="O266" i="3"/>
  <c r="M266" i="3"/>
  <c r="K266" i="3"/>
  <c r="W265" i="3"/>
  <c r="T265" i="3"/>
  <c r="S265" i="3"/>
  <c r="R265" i="3"/>
  <c r="Q265" i="3"/>
  <c r="P265" i="3"/>
  <c r="O265" i="3"/>
  <c r="N265" i="3"/>
  <c r="M265" i="3"/>
  <c r="V265" i="3" s="1"/>
  <c r="L265" i="3"/>
  <c r="U265" i="3" s="1"/>
  <c r="K265" i="3"/>
  <c r="W264" i="3"/>
  <c r="V264" i="3"/>
  <c r="S264" i="3"/>
  <c r="Q264" i="3"/>
  <c r="O264" i="3"/>
  <c r="N264" i="3"/>
  <c r="M264" i="3"/>
  <c r="K264" i="3"/>
  <c r="P264" i="3" s="1"/>
  <c r="S263" i="3"/>
  <c r="R263" i="3"/>
  <c r="Q263" i="3"/>
  <c r="P263" i="3"/>
  <c r="L263" i="3"/>
  <c r="K263" i="3"/>
  <c r="T262" i="3"/>
  <c r="S262" i="3"/>
  <c r="K262" i="3"/>
  <c r="T261" i="3"/>
  <c r="S261" i="3"/>
  <c r="K261" i="3"/>
  <c r="W260" i="3"/>
  <c r="S260" i="3"/>
  <c r="T260" i="3" s="1"/>
  <c r="R260" i="3"/>
  <c r="Q260" i="3"/>
  <c r="O260" i="3"/>
  <c r="N260" i="3"/>
  <c r="M260" i="3"/>
  <c r="K260" i="3"/>
  <c r="S259" i="3"/>
  <c r="T259" i="3" s="1"/>
  <c r="R259" i="3"/>
  <c r="P259" i="3"/>
  <c r="O259" i="3"/>
  <c r="N259" i="3"/>
  <c r="M259" i="3"/>
  <c r="L259" i="3"/>
  <c r="K259" i="3"/>
  <c r="Q259" i="3" s="1"/>
  <c r="S258" i="3"/>
  <c r="K258" i="3"/>
  <c r="V257" i="3"/>
  <c r="T257" i="3"/>
  <c r="S257" i="3"/>
  <c r="R257" i="3"/>
  <c r="Q257" i="3"/>
  <c r="P257" i="3"/>
  <c r="O257" i="3"/>
  <c r="N257" i="3"/>
  <c r="W257" i="3" s="1"/>
  <c r="M257" i="3"/>
  <c r="L257" i="3"/>
  <c r="U257" i="3" s="1"/>
  <c r="K257" i="3"/>
  <c r="V256" i="3"/>
  <c r="S256" i="3"/>
  <c r="R256" i="3"/>
  <c r="Q256" i="3"/>
  <c r="P256" i="3"/>
  <c r="O256" i="3"/>
  <c r="N256" i="3"/>
  <c r="L256" i="3"/>
  <c r="K256" i="3"/>
  <c r="M256" i="3" s="1"/>
  <c r="T255" i="3"/>
  <c r="S255" i="3"/>
  <c r="Q255" i="3"/>
  <c r="K255" i="3"/>
  <c r="T254" i="3"/>
  <c r="S254" i="3"/>
  <c r="M254" i="3"/>
  <c r="V254" i="3" s="1"/>
  <c r="K254" i="3"/>
  <c r="S253" i="3"/>
  <c r="R253" i="3"/>
  <c r="Q253" i="3"/>
  <c r="P253" i="3"/>
  <c r="O253" i="3"/>
  <c r="M253" i="3"/>
  <c r="K253" i="3"/>
  <c r="S252" i="3"/>
  <c r="P252" i="3"/>
  <c r="O252" i="3"/>
  <c r="M252" i="3"/>
  <c r="K252" i="3"/>
  <c r="S251" i="3"/>
  <c r="R251" i="3"/>
  <c r="K251" i="3"/>
  <c r="T250" i="3"/>
  <c r="S250" i="3"/>
  <c r="K250" i="3"/>
  <c r="S249" i="3"/>
  <c r="K249" i="3"/>
  <c r="S248" i="3"/>
  <c r="Q248" i="3"/>
  <c r="P248" i="3"/>
  <c r="O248" i="3"/>
  <c r="K248" i="3"/>
  <c r="R248" i="3" s="1"/>
  <c r="U247" i="3"/>
  <c r="S247" i="3"/>
  <c r="L247" i="3"/>
  <c r="K247" i="3"/>
  <c r="S246" i="3"/>
  <c r="R246" i="3"/>
  <c r="Q246" i="3"/>
  <c r="O246" i="3"/>
  <c r="M246" i="3"/>
  <c r="K246" i="3"/>
  <c r="P246" i="3" s="1"/>
  <c r="S245" i="3"/>
  <c r="K245" i="3"/>
  <c r="L245" i="3" s="1"/>
  <c r="U245" i="3" s="1"/>
  <c r="S244" i="3"/>
  <c r="T244" i="3" s="1"/>
  <c r="R244" i="3"/>
  <c r="Q244" i="3"/>
  <c r="P244" i="3"/>
  <c r="O244" i="3"/>
  <c r="M244" i="3"/>
  <c r="V244" i="3" s="1"/>
  <c r="K244" i="3"/>
  <c r="L244" i="3" s="1"/>
  <c r="S243" i="3"/>
  <c r="R243" i="3"/>
  <c r="Q243" i="3"/>
  <c r="P243" i="3"/>
  <c r="M243" i="3"/>
  <c r="K243" i="3"/>
  <c r="O243" i="3" s="1"/>
  <c r="S242" i="3"/>
  <c r="Q242" i="3"/>
  <c r="P242" i="3"/>
  <c r="K242" i="3"/>
  <c r="R242" i="3" s="1"/>
  <c r="S241" i="3"/>
  <c r="R241" i="3"/>
  <c r="Q241" i="3"/>
  <c r="K241" i="3"/>
  <c r="M241" i="3" s="1"/>
  <c r="S240" i="3"/>
  <c r="R240" i="3"/>
  <c r="K240" i="3"/>
  <c r="U239" i="3"/>
  <c r="T239" i="3"/>
  <c r="S239" i="3"/>
  <c r="R239" i="3"/>
  <c r="Q239" i="3"/>
  <c r="P239" i="3"/>
  <c r="O239" i="3"/>
  <c r="N239" i="3"/>
  <c r="W239" i="3" s="1"/>
  <c r="M239" i="3"/>
  <c r="V239" i="3" s="1"/>
  <c r="L239" i="3"/>
  <c r="K239" i="3"/>
  <c r="K238" i="3"/>
  <c r="K237" i="3"/>
  <c r="R236" i="3"/>
  <c r="Q236" i="3"/>
  <c r="K236" i="3"/>
  <c r="N236" i="3" s="1"/>
  <c r="R235" i="3"/>
  <c r="Q235" i="3"/>
  <c r="P235" i="3"/>
  <c r="M235" i="3"/>
  <c r="K235" i="3"/>
  <c r="O235" i="3" s="1"/>
  <c r="R234" i="3"/>
  <c r="Q234" i="3"/>
  <c r="O234" i="3"/>
  <c r="N234" i="3"/>
  <c r="L234" i="3"/>
  <c r="K234" i="3"/>
  <c r="P234" i="3" s="1"/>
  <c r="P233" i="3"/>
  <c r="O233" i="3"/>
  <c r="N233" i="3"/>
  <c r="M233" i="3"/>
  <c r="K233" i="3"/>
  <c r="Q233" i="3" s="1"/>
  <c r="Q232" i="3"/>
  <c r="P232" i="3"/>
  <c r="O232" i="3"/>
  <c r="N232" i="3"/>
  <c r="M232" i="3"/>
  <c r="L232" i="3"/>
  <c r="K232" i="3"/>
  <c r="R232" i="3" s="1"/>
  <c r="R231" i="3"/>
  <c r="Q231" i="3"/>
  <c r="P231" i="3"/>
  <c r="O231" i="3"/>
  <c r="N231" i="3"/>
  <c r="M231" i="3"/>
  <c r="L231" i="3"/>
  <c r="K231" i="3"/>
  <c r="K230" i="3"/>
  <c r="R229" i="3"/>
  <c r="Q229" i="3"/>
  <c r="K229" i="3"/>
  <c r="M229" i="3" s="1"/>
  <c r="R228" i="3"/>
  <c r="Q228" i="3"/>
  <c r="P228" i="3"/>
  <c r="O228" i="3"/>
  <c r="L228" i="3"/>
  <c r="K228" i="3"/>
  <c r="N228" i="3" s="1"/>
  <c r="R227" i="3"/>
  <c r="Q227" i="3"/>
  <c r="P227" i="3"/>
  <c r="N227" i="3"/>
  <c r="M227" i="3"/>
  <c r="L227" i="3"/>
  <c r="K227" i="3"/>
  <c r="O227" i="3" s="1"/>
  <c r="K226" i="3"/>
  <c r="R225" i="3"/>
  <c r="P225" i="3"/>
  <c r="K225" i="3"/>
  <c r="Q225" i="3" s="1"/>
  <c r="Q224" i="3"/>
  <c r="P224" i="3"/>
  <c r="O224" i="3"/>
  <c r="M224" i="3"/>
  <c r="L224" i="3"/>
  <c r="K224" i="3"/>
  <c r="R224" i="3" s="1"/>
  <c r="R223" i="3"/>
  <c r="Q223" i="3"/>
  <c r="P223" i="3"/>
  <c r="O223" i="3"/>
  <c r="N223" i="3"/>
  <c r="M223" i="3"/>
  <c r="L223" i="3"/>
  <c r="K223" i="3"/>
  <c r="K222" i="3"/>
  <c r="Q221" i="3"/>
  <c r="P221" i="3"/>
  <c r="N221" i="3"/>
  <c r="M221" i="3"/>
  <c r="K221" i="3"/>
  <c r="O221" i="3" s="1"/>
  <c r="K220" i="3"/>
  <c r="R219" i="3"/>
  <c r="Q219" i="3"/>
  <c r="P219" i="3"/>
  <c r="O219" i="3"/>
  <c r="N219" i="3"/>
  <c r="M219" i="3"/>
  <c r="L219" i="3"/>
  <c r="K219" i="3"/>
  <c r="O218" i="3"/>
  <c r="K218" i="3"/>
  <c r="N217" i="3"/>
  <c r="K217" i="3"/>
  <c r="R216" i="3"/>
  <c r="L216" i="3"/>
  <c r="K216" i="3"/>
  <c r="Y215" i="3"/>
  <c r="Y216" i="3" s="1"/>
  <c r="Y217" i="3" s="1"/>
  <c r="Y218" i="3" s="1"/>
  <c r="Y219" i="3" s="1"/>
  <c r="Y220" i="3" s="1"/>
  <c r="Y221" i="3" s="1"/>
  <c r="Y222" i="3" s="1"/>
  <c r="Y223" i="3" s="1"/>
  <c r="Y224" i="3" s="1"/>
  <c r="Y225" i="3" s="1"/>
  <c r="Y226" i="3" s="1"/>
  <c r="Y227" i="3" s="1"/>
  <c r="Y228" i="3" s="1"/>
  <c r="Y229" i="3" s="1"/>
  <c r="Y230" i="3" s="1"/>
  <c r="Y231" i="3" s="1"/>
  <c r="Y232" i="3" s="1"/>
  <c r="Y233" i="3" s="1"/>
  <c r="Y234" i="3" s="1"/>
  <c r="Y235" i="3" s="1"/>
  <c r="Y236" i="3" s="1"/>
  <c r="Y237" i="3" s="1"/>
  <c r="Y238" i="3" s="1"/>
  <c r="S215" i="3"/>
  <c r="R215" i="3"/>
  <c r="Q215" i="3"/>
  <c r="K215" i="3"/>
  <c r="S211" i="3"/>
  <c r="R211" i="3"/>
  <c r="P211" i="3"/>
  <c r="O211" i="3"/>
  <c r="M211" i="3"/>
  <c r="L211" i="3"/>
  <c r="K211" i="3"/>
  <c r="Q211" i="3" s="1"/>
  <c r="T210" i="3"/>
  <c r="S210" i="3"/>
  <c r="Q210" i="3"/>
  <c r="M210" i="3"/>
  <c r="L210" i="3"/>
  <c r="K210" i="3"/>
  <c r="W209" i="3"/>
  <c r="U209" i="3"/>
  <c r="T209" i="3"/>
  <c r="S209" i="3"/>
  <c r="R209" i="3"/>
  <c r="Q209" i="3"/>
  <c r="P209" i="3"/>
  <c r="O209" i="3"/>
  <c r="N209" i="3"/>
  <c r="M209" i="3"/>
  <c r="V209" i="3" s="1"/>
  <c r="L209" i="3"/>
  <c r="K209" i="3"/>
  <c r="S208" i="3"/>
  <c r="K208" i="3"/>
  <c r="V207" i="3"/>
  <c r="S207" i="3"/>
  <c r="R207" i="3"/>
  <c r="Q207" i="3"/>
  <c r="P207" i="3"/>
  <c r="O207" i="3"/>
  <c r="L207" i="3"/>
  <c r="K207" i="3"/>
  <c r="M207" i="3" s="1"/>
  <c r="S206" i="3"/>
  <c r="K206" i="3"/>
  <c r="S205" i="3"/>
  <c r="K205" i="3"/>
  <c r="S204" i="3"/>
  <c r="K204" i="3"/>
  <c r="S203" i="3"/>
  <c r="T203" i="3" s="1"/>
  <c r="R203" i="3"/>
  <c r="P203" i="3"/>
  <c r="O203" i="3"/>
  <c r="N203" i="3"/>
  <c r="W203" i="3" s="1"/>
  <c r="M203" i="3"/>
  <c r="L203" i="3"/>
  <c r="K203" i="3"/>
  <c r="Q203" i="3" s="1"/>
  <c r="U202" i="3"/>
  <c r="S202" i="3"/>
  <c r="R202" i="3"/>
  <c r="Q202" i="3"/>
  <c r="P202" i="3"/>
  <c r="M202" i="3"/>
  <c r="L202" i="3"/>
  <c r="K202" i="3"/>
  <c r="N202" i="3" s="1"/>
  <c r="W201" i="3"/>
  <c r="T201" i="3"/>
  <c r="S201" i="3"/>
  <c r="R201" i="3"/>
  <c r="Q201" i="3"/>
  <c r="P201" i="3"/>
  <c r="O201" i="3"/>
  <c r="N201" i="3"/>
  <c r="M201" i="3"/>
  <c r="V201" i="3" s="1"/>
  <c r="L201" i="3"/>
  <c r="U201" i="3" s="1"/>
  <c r="K201" i="3"/>
  <c r="S200" i="3"/>
  <c r="R200" i="3"/>
  <c r="Q200" i="3"/>
  <c r="N200" i="3"/>
  <c r="M200" i="3"/>
  <c r="K200" i="3"/>
  <c r="T199" i="3"/>
  <c r="S199" i="3"/>
  <c r="R199" i="3"/>
  <c r="Q199" i="3"/>
  <c r="O199" i="3"/>
  <c r="K199" i="3"/>
  <c r="V198" i="3"/>
  <c r="S198" i="3"/>
  <c r="Q198" i="3"/>
  <c r="P198" i="3"/>
  <c r="O198" i="3"/>
  <c r="M198" i="3"/>
  <c r="L198" i="3"/>
  <c r="K198" i="3"/>
  <c r="R198" i="3" s="1"/>
  <c r="S197" i="3"/>
  <c r="L197" i="3"/>
  <c r="K197" i="3"/>
  <c r="S196" i="3"/>
  <c r="N196" i="3"/>
  <c r="K196" i="3"/>
  <c r="T195" i="3"/>
  <c r="S195" i="3"/>
  <c r="N195" i="3"/>
  <c r="W195" i="3" s="1"/>
  <c r="K195" i="3"/>
  <c r="W194" i="3"/>
  <c r="S194" i="3"/>
  <c r="R194" i="3"/>
  <c r="Q194" i="3"/>
  <c r="P194" i="3"/>
  <c r="O194" i="3"/>
  <c r="M194" i="3"/>
  <c r="L194" i="3"/>
  <c r="U194" i="3" s="1"/>
  <c r="K194" i="3"/>
  <c r="N194" i="3" s="1"/>
  <c r="S193" i="3"/>
  <c r="Q193" i="3"/>
  <c r="O193" i="3"/>
  <c r="K193" i="3"/>
  <c r="P193" i="3" s="1"/>
  <c r="S192" i="3"/>
  <c r="K192" i="3"/>
  <c r="W191" i="3"/>
  <c r="S191" i="3"/>
  <c r="Q191" i="3"/>
  <c r="P191" i="3"/>
  <c r="O191" i="3"/>
  <c r="N191" i="3"/>
  <c r="K191" i="3"/>
  <c r="R191" i="3" s="1"/>
  <c r="S190" i="3"/>
  <c r="R190" i="3"/>
  <c r="M190" i="3"/>
  <c r="K190" i="3"/>
  <c r="O190" i="3" s="1"/>
  <c r="W189" i="3"/>
  <c r="V189" i="3"/>
  <c r="S189" i="3"/>
  <c r="T189" i="3" s="1"/>
  <c r="R189" i="3"/>
  <c r="Q189" i="3"/>
  <c r="P189" i="3"/>
  <c r="O189" i="3"/>
  <c r="N189" i="3"/>
  <c r="M189" i="3"/>
  <c r="K189" i="3"/>
  <c r="L189" i="3" s="1"/>
  <c r="S188" i="3"/>
  <c r="R188" i="3"/>
  <c r="P188" i="3"/>
  <c r="L188" i="3"/>
  <c r="U188" i="3" s="1"/>
  <c r="K188" i="3"/>
  <c r="Q188" i="3" s="1"/>
  <c r="S187" i="3"/>
  <c r="L187" i="3"/>
  <c r="U187" i="3" s="1"/>
  <c r="K187" i="3"/>
  <c r="T186" i="3"/>
  <c r="S186" i="3"/>
  <c r="R186" i="3"/>
  <c r="Q186" i="3"/>
  <c r="P186" i="3"/>
  <c r="O186" i="3"/>
  <c r="N186" i="3"/>
  <c r="W186" i="3" s="1"/>
  <c r="M186" i="3"/>
  <c r="V186" i="3" s="1"/>
  <c r="L186" i="3"/>
  <c r="U186" i="3" s="1"/>
  <c r="K186" i="3"/>
  <c r="U185" i="3"/>
  <c r="S185" i="3"/>
  <c r="T185" i="3" s="1"/>
  <c r="R185" i="3"/>
  <c r="Q185" i="3"/>
  <c r="O185" i="3"/>
  <c r="N185" i="3"/>
  <c r="W185" i="3" s="1"/>
  <c r="M185" i="3"/>
  <c r="V185" i="3" s="1"/>
  <c r="L185" i="3"/>
  <c r="K185" i="3"/>
  <c r="P185" i="3" s="1"/>
  <c r="S184" i="3"/>
  <c r="Q184" i="3"/>
  <c r="P184" i="3"/>
  <c r="K184" i="3"/>
  <c r="M184" i="3" s="1"/>
  <c r="T183" i="3"/>
  <c r="S183" i="3"/>
  <c r="K183" i="3"/>
  <c r="S182" i="3"/>
  <c r="R182" i="3"/>
  <c r="Q182" i="3"/>
  <c r="P182" i="3"/>
  <c r="N182" i="3"/>
  <c r="K182" i="3"/>
  <c r="O182" i="3" s="1"/>
  <c r="S181" i="3"/>
  <c r="R181" i="3"/>
  <c r="N181" i="3"/>
  <c r="K181" i="3"/>
  <c r="L181" i="3" s="1"/>
  <c r="W180" i="3"/>
  <c r="V180" i="3"/>
  <c r="S180" i="3"/>
  <c r="R180" i="3"/>
  <c r="P180" i="3"/>
  <c r="O180" i="3"/>
  <c r="N180" i="3"/>
  <c r="M180" i="3"/>
  <c r="K180" i="3"/>
  <c r="Q180" i="3" s="1"/>
  <c r="S179" i="3"/>
  <c r="R179" i="3"/>
  <c r="Q179" i="3"/>
  <c r="L179" i="3"/>
  <c r="U179" i="3" s="1"/>
  <c r="K179" i="3"/>
  <c r="N179" i="3" s="1"/>
  <c r="U178" i="3"/>
  <c r="T178" i="3"/>
  <c r="S178" i="3"/>
  <c r="R178" i="3"/>
  <c r="Q178" i="3"/>
  <c r="P178" i="3"/>
  <c r="O178" i="3"/>
  <c r="N178" i="3"/>
  <c r="W178" i="3" s="1"/>
  <c r="M178" i="3"/>
  <c r="V178" i="3" s="1"/>
  <c r="L178" i="3"/>
  <c r="K178" i="3"/>
  <c r="S177" i="3"/>
  <c r="R177" i="3"/>
  <c r="M177" i="3"/>
  <c r="K177" i="3"/>
  <c r="P177" i="3" s="1"/>
  <c r="W176" i="3"/>
  <c r="V176" i="3"/>
  <c r="S176" i="3"/>
  <c r="R176" i="3"/>
  <c r="Q176" i="3"/>
  <c r="P176" i="3"/>
  <c r="O176" i="3"/>
  <c r="N176" i="3"/>
  <c r="L176" i="3"/>
  <c r="K176" i="3"/>
  <c r="M176" i="3" s="1"/>
  <c r="S175" i="3"/>
  <c r="Q175" i="3"/>
  <c r="P175" i="3"/>
  <c r="L175" i="3"/>
  <c r="U175" i="3" s="1"/>
  <c r="K175" i="3"/>
  <c r="R175" i="3" s="1"/>
  <c r="S174" i="3"/>
  <c r="K174" i="3"/>
  <c r="S173" i="3"/>
  <c r="T173" i="3" s="1"/>
  <c r="R173" i="3"/>
  <c r="Q173" i="3"/>
  <c r="P173" i="3"/>
  <c r="O173" i="3"/>
  <c r="K173" i="3"/>
  <c r="L173" i="3" s="1"/>
  <c r="S172" i="3"/>
  <c r="N172" i="3"/>
  <c r="K172" i="3"/>
  <c r="W171" i="3"/>
  <c r="S171" i="3"/>
  <c r="R171" i="3"/>
  <c r="Q171" i="3"/>
  <c r="P171" i="3"/>
  <c r="O171" i="3"/>
  <c r="M171" i="3"/>
  <c r="K171" i="3"/>
  <c r="N171" i="3" s="1"/>
  <c r="V170" i="3"/>
  <c r="T170" i="3"/>
  <c r="S170" i="3"/>
  <c r="R170" i="3"/>
  <c r="Q170" i="3"/>
  <c r="P170" i="3"/>
  <c r="O170" i="3"/>
  <c r="N170" i="3"/>
  <c r="W170" i="3" s="1"/>
  <c r="M170" i="3"/>
  <c r="L170" i="3"/>
  <c r="U170" i="3" s="1"/>
  <c r="K170" i="3"/>
  <c r="W169" i="3"/>
  <c r="S169" i="3"/>
  <c r="R169" i="3"/>
  <c r="Q169" i="3"/>
  <c r="O169" i="3"/>
  <c r="N169" i="3"/>
  <c r="K169" i="3"/>
  <c r="P169" i="3" s="1"/>
  <c r="T168" i="3"/>
  <c r="S168" i="3"/>
  <c r="R168" i="3"/>
  <c r="N168" i="3"/>
  <c r="K168" i="3"/>
  <c r="V167" i="3"/>
  <c r="S167" i="3"/>
  <c r="Q167" i="3"/>
  <c r="P167" i="3"/>
  <c r="O167" i="3"/>
  <c r="N167" i="3"/>
  <c r="W167" i="3" s="1"/>
  <c r="M167" i="3"/>
  <c r="K167" i="3"/>
  <c r="R167" i="3" s="1"/>
  <c r="S166" i="3"/>
  <c r="R166" i="3"/>
  <c r="Q166" i="3"/>
  <c r="L166" i="3"/>
  <c r="K166" i="3"/>
  <c r="O166" i="3" s="1"/>
  <c r="S165" i="3"/>
  <c r="K165" i="3"/>
  <c r="S164" i="3"/>
  <c r="O164" i="3"/>
  <c r="K164" i="3"/>
  <c r="T163" i="3"/>
  <c r="S163" i="3"/>
  <c r="K163" i="3"/>
  <c r="W162" i="3"/>
  <c r="T162" i="3"/>
  <c r="S162" i="3"/>
  <c r="R162" i="3"/>
  <c r="Q162" i="3"/>
  <c r="P162" i="3"/>
  <c r="O162" i="3"/>
  <c r="N162" i="3"/>
  <c r="M162" i="3"/>
  <c r="V162" i="3" s="1"/>
  <c r="L162" i="3"/>
  <c r="U162" i="3" s="1"/>
  <c r="K162" i="3"/>
  <c r="S161" i="3"/>
  <c r="K161" i="3"/>
  <c r="S160" i="3"/>
  <c r="R160" i="3"/>
  <c r="Q160" i="3"/>
  <c r="P160" i="3"/>
  <c r="O160" i="3"/>
  <c r="K160" i="3"/>
  <c r="M160" i="3" s="1"/>
  <c r="T159" i="3"/>
  <c r="S159" i="3"/>
  <c r="K159" i="3"/>
  <c r="V158" i="3"/>
  <c r="S158" i="3"/>
  <c r="R158" i="3"/>
  <c r="Q158" i="3"/>
  <c r="P158" i="3"/>
  <c r="N158" i="3"/>
  <c r="M158" i="3"/>
  <c r="K158" i="3"/>
  <c r="O158" i="3" s="1"/>
  <c r="V157" i="3"/>
  <c r="S157" i="3"/>
  <c r="R157" i="3"/>
  <c r="Q157" i="3"/>
  <c r="M157" i="3"/>
  <c r="K157" i="3"/>
  <c r="L157" i="3" s="1"/>
  <c r="W156" i="3"/>
  <c r="V156" i="3"/>
  <c r="U156" i="3"/>
  <c r="S156" i="3"/>
  <c r="T156" i="3" s="1"/>
  <c r="R156" i="3"/>
  <c r="P156" i="3"/>
  <c r="O156" i="3"/>
  <c r="N156" i="3"/>
  <c r="M156" i="3"/>
  <c r="L156" i="3"/>
  <c r="K156" i="3"/>
  <c r="Q156" i="3" s="1"/>
  <c r="T155" i="3"/>
  <c r="S155" i="3"/>
  <c r="R155" i="3"/>
  <c r="K155" i="3"/>
  <c r="U154" i="3"/>
  <c r="T154" i="3"/>
  <c r="S154" i="3"/>
  <c r="R154" i="3"/>
  <c r="Q154" i="3"/>
  <c r="P154" i="3"/>
  <c r="O154" i="3"/>
  <c r="N154" i="3"/>
  <c r="W154" i="3" s="1"/>
  <c r="M154" i="3"/>
  <c r="V154" i="3" s="1"/>
  <c r="L154" i="3"/>
  <c r="K154" i="3"/>
  <c r="U153" i="3"/>
  <c r="S153" i="3"/>
  <c r="R153" i="3"/>
  <c r="Q153" i="3"/>
  <c r="L153" i="3"/>
  <c r="K153" i="3"/>
  <c r="P153" i="3" s="1"/>
  <c r="S152" i="3"/>
  <c r="Q152" i="3"/>
  <c r="P152" i="3"/>
  <c r="L152" i="3"/>
  <c r="K152" i="3"/>
  <c r="R152" i="3" s="1"/>
  <c r="U151" i="3"/>
  <c r="S151" i="3"/>
  <c r="L151" i="3"/>
  <c r="K151" i="3"/>
  <c r="S150" i="3"/>
  <c r="R150" i="3"/>
  <c r="Q150" i="3"/>
  <c r="P150" i="3"/>
  <c r="O150" i="3"/>
  <c r="K150" i="3"/>
  <c r="L150" i="3" s="1"/>
  <c r="S149" i="3"/>
  <c r="K149" i="3"/>
  <c r="W148" i="3"/>
  <c r="S148" i="3"/>
  <c r="R148" i="3"/>
  <c r="Q148" i="3"/>
  <c r="P148" i="3"/>
  <c r="O148" i="3"/>
  <c r="M148" i="3"/>
  <c r="K148" i="3"/>
  <c r="N148" i="3" s="1"/>
  <c r="S147" i="3"/>
  <c r="K147" i="3"/>
  <c r="W146" i="3"/>
  <c r="V146" i="3"/>
  <c r="S146" i="3"/>
  <c r="Q146" i="3"/>
  <c r="P146" i="3"/>
  <c r="O146" i="3"/>
  <c r="N146" i="3"/>
  <c r="M146" i="3"/>
  <c r="K146" i="3"/>
  <c r="R146" i="3" s="1"/>
  <c r="S145" i="3"/>
  <c r="K145" i="3"/>
  <c r="M145" i="3" s="1"/>
  <c r="W144" i="3"/>
  <c r="V144" i="3"/>
  <c r="S144" i="3"/>
  <c r="R144" i="3"/>
  <c r="Q144" i="3"/>
  <c r="O144" i="3"/>
  <c r="N144" i="3"/>
  <c r="M144" i="3"/>
  <c r="K144" i="3"/>
  <c r="P144" i="3" s="1"/>
  <c r="S143" i="3"/>
  <c r="K143" i="3"/>
  <c r="W142" i="3"/>
  <c r="S142" i="3"/>
  <c r="R142" i="3"/>
  <c r="Q142" i="3"/>
  <c r="P142" i="3"/>
  <c r="O142" i="3"/>
  <c r="M142" i="3"/>
  <c r="K142" i="3"/>
  <c r="N142" i="3" s="1"/>
  <c r="S141" i="3"/>
  <c r="R141" i="3"/>
  <c r="O141" i="3"/>
  <c r="N141" i="3"/>
  <c r="K141" i="3"/>
  <c r="S140" i="3"/>
  <c r="Q140" i="3"/>
  <c r="P140" i="3"/>
  <c r="O140" i="3"/>
  <c r="N140" i="3"/>
  <c r="M140" i="3"/>
  <c r="K140" i="3"/>
  <c r="R140" i="3" s="1"/>
  <c r="S139" i="3"/>
  <c r="R139" i="3"/>
  <c r="Q139" i="3"/>
  <c r="P139" i="3"/>
  <c r="O139" i="3"/>
  <c r="N139" i="3"/>
  <c r="K139" i="3"/>
  <c r="M139" i="3" s="1"/>
  <c r="S138" i="3"/>
  <c r="K138" i="3"/>
  <c r="U137" i="3"/>
  <c r="T137" i="3"/>
  <c r="S137" i="3"/>
  <c r="R137" i="3"/>
  <c r="Q137" i="3"/>
  <c r="P137" i="3"/>
  <c r="O137" i="3"/>
  <c r="N137" i="3"/>
  <c r="W137" i="3" s="1"/>
  <c r="M137" i="3"/>
  <c r="V137" i="3" s="1"/>
  <c r="L137" i="3"/>
  <c r="K137" i="3"/>
  <c r="S136" i="3"/>
  <c r="R136" i="3"/>
  <c r="O136" i="3"/>
  <c r="M136" i="3"/>
  <c r="K136" i="3"/>
  <c r="S135" i="3"/>
  <c r="K135" i="3"/>
  <c r="Q134" i="3"/>
  <c r="N134" i="3"/>
  <c r="M134" i="3"/>
  <c r="K134" i="3"/>
  <c r="R133" i="3"/>
  <c r="Q133" i="3"/>
  <c r="P133" i="3"/>
  <c r="O133" i="3"/>
  <c r="N133" i="3"/>
  <c r="M133" i="3"/>
  <c r="L133" i="3"/>
  <c r="K133" i="3"/>
  <c r="R132" i="3"/>
  <c r="Q132" i="3"/>
  <c r="P132" i="3"/>
  <c r="K132" i="3"/>
  <c r="K131" i="3"/>
  <c r="R130" i="3"/>
  <c r="Q130" i="3"/>
  <c r="P130" i="3"/>
  <c r="O130" i="3"/>
  <c r="M130" i="3"/>
  <c r="K130" i="3"/>
  <c r="N130" i="3" s="1"/>
  <c r="R129" i="3"/>
  <c r="Q129" i="3"/>
  <c r="P129" i="3"/>
  <c r="N129" i="3"/>
  <c r="M129" i="3"/>
  <c r="L129" i="3"/>
  <c r="K129" i="3"/>
  <c r="O129" i="3" s="1"/>
  <c r="Q128" i="3"/>
  <c r="O128" i="3"/>
  <c r="N128" i="3"/>
  <c r="M128" i="3"/>
  <c r="K128" i="3"/>
  <c r="R127" i="3"/>
  <c r="N127" i="3"/>
  <c r="M127" i="3"/>
  <c r="K127" i="3"/>
  <c r="K126" i="3"/>
  <c r="R125" i="3"/>
  <c r="Q125" i="3"/>
  <c r="P125" i="3"/>
  <c r="O125" i="3"/>
  <c r="N125" i="3"/>
  <c r="M125" i="3"/>
  <c r="L125" i="3"/>
  <c r="K125" i="3"/>
  <c r="R124" i="3"/>
  <c r="Q124" i="3"/>
  <c r="P124" i="3"/>
  <c r="O124" i="3"/>
  <c r="N124" i="3"/>
  <c r="K124" i="3"/>
  <c r="L124" i="3" s="1"/>
  <c r="Q123" i="3"/>
  <c r="K123" i="3"/>
  <c r="K122" i="3"/>
  <c r="K121" i="3"/>
  <c r="N120" i="3"/>
  <c r="K120" i="3"/>
  <c r="R119" i="3"/>
  <c r="P119" i="3"/>
  <c r="O119" i="3"/>
  <c r="N119" i="3"/>
  <c r="M119" i="3"/>
  <c r="K119" i="3"/>
  <c r="Q119" i="3" s="1"/>
  <c r="R118" i="3"/>
  <c r="Q118" i="3"/>
  <c r="K118" i="3"/>
  <c r="Q117" i="3"/>
  <c r="P117" i="3"/>
  <c r="O117" i="3"/>
  <c r="N117" i="3"/>
  <c r="K117" i="3"/>
  <c r="R116" i="3"/>
  <c r="Q116" i="3"/>
  <c r="P116" i="3"/>
  <c r="O116" i="3"/>
  <c r="N116" i="3"/>
  <c r="M116" i="3"/>
  <c r="L116" i="3"/>
  <c r="K116" i="3"/>
  <c r="P115" i="3"/>
  <c r="O115" i="3"/>
  <c r="N115" i="3"/>
  <c r="M115" i="3"/>
  <c r="K115" i="3"/>
  <c r="K114" i="3"/>
  <c r="R113" i="3"/>
  <c r="Q113" i="3"/>
  <c r="P113" i="3"/>
  <c r="O113" i="3"/>
  <c r="N113" i="3"/>
  <c r="M113" i="3"/>
  <c r="L113" i="3"/>
  <c r="K113" i="3"/>
  <c r="Y112" i="3"/>
  <c r="Y113" i="3" s="1"/>
  <c r="Y114" i="3" s="1"/>
  <c r="Y115" i="3" s="1"/>
  <c r="Y116" i="3" s="1"/>
  <c r="Y117" i="3" s="1"/>
  <c r="Y118" i="3" s="1"/>
  <c r="Y119" i="3" s="1"/>
  <c r="Y120" i="3" s="1"/>
  <c r="Y121" i="3" s="1"/>
  <c r="Y122" i="3" s="1"/>
  <c r="Y123" i="3" s="1"/>
  <c r="Y124" i="3" s="1"/>
  <c r="Y125" i="3" s="1"/>
  <c r="Y126" i="3" s="1"/>
  <c r="Y127" i="3" s="1"/>
  <c r="Y128" i="3" s="1"/>
  <c r="Y129" i="3" s="1"/>
  <c r="Y130" i="3" s="1"/>
  <c r="Y131" i="3" s="1"/>
  <c r="Y132" i="3" s="1"/>
  <c r="Y133" i="3" s="1"/>
  <c r="Y134" i="3" s="1"/>
  <c r="M112" i="3"/>
  <c r="K112" i="3"/>
  <c r="Y111" i="3"/>
  <c r="R111" i="3"/>
  <c r="Q111" i="3"/>
  <c r="P111" i="3"/>
  <c r="K111" i="3"/>
  <c r="S106" i="3"/>
  <c r="K106" i="3"/>
  <c r="W105" i="3"/>
  <c r="S105" i="3"/>
  <c r="T105" i="3" s="1"/>
  <c r="R105" i="3"/>
  <c r="P105" i="3"/>
  <c r="O105" i="3"/>
  <c r="N105" i="3"/>
  <c r="M105" i="3"/>
  <c r="K105" i="3"/>
  <c r="S104" i="3"/>
  <c r="R104" i="3"/>
  <c r="P104" i="3"/>
  <c r="O104" i="3"/>
  <c r="K104" i="3"/>
  <c r="S103" i="3"/>
  <c r="R103" i="3"/>
  <c r="K103" i="3"/>
  <c r="U102" i="3"/>
  <c r="T102" i="3"/>
  <c r="S102" i="3"/>
  <c r="R102" i="3"/>
  <c r="Q102" i="3"/>
  <c r="P102" i="3"/>
  <c r="O102" i="3"/>
  <c r="N102" i="3"/>
  <c r="W102" i="3" s="1"/>
  <c r="M102" i="3"/>
  <c r="V102" i="3" s="1"/>
  <c r="L102" i="3"/>
  <c r="K102" i="3"/>
  <c r="S101" i="3"/>
  <c r="R101" i="3"/>
  <c r="K101" i="3"/>
  <c r="V100" i="3"/>
  <c r="S100" i="3"/>
  <c r="R100" i="3"/>
  <c r="Q100" i="3"/>
  <c r="P100" i="3"/>
  <c r="O100" i="3"/>
  <c r="N100" i="3"/>
  <c r="L100" i="3"/>
  <c r="K100" i="3"/>
  <c r="M100" i="3" s="1"/>
  <c r="W99" i="3"/>
  <c r="T99" i="3"/>
  <c r="S99" i="3"/>
  <c r="V99" i="3" s="1"/>
  <c r="Q99" i="3"/>
  <c r="P99" i="3"/>
  <c r="N99" i="3"/>
  <c r="M99" i="3"/>
  <c r="K99" i="3"/>
  <c r="S98" i="3"/>
  <c r="R98" i="3"/>
  <c r="Q98" i="3"/>
  <c r="K98" i="3"/>
  <c r="O98" i="3" s="1"/>
  <c r="S97" i="3"/>
  <c r="M97" i="3"/>
  <c r="K97" i="3"/>
  <c r="W96" i="3"/>
  <c r="V96" i="3"/>
  <c r="S96" i="3"/>
  <c r="U96" i="3" s="1"/>
  <c r="P96" i="3"/>
  <c r="O96" i="3"/>
  <c r="N96" i="3"/>
  <c r="M96" i="3"/>
  <c r="L96" i="3"/>
  <c r="K96" i="3"/>
  <c r="T95" i="3"/>
  <c r="S95" i="3"/>
  <c r="R95" i="3"/>
  <c r="Q95" i="3"/>
  <c r="P95" i="3"/>
  <c r="O95" i="3"/>
  <c r="K95" i="3"/>
  <c r="W94" i="3"/>
  <c r="U94" i="3"/>
  <c r="T94" i="3"/>
  <c r="S94" i="3"/>
  <c r="R94" i="3"/>
  <c r="Q94" i="3"/>
  <c r="P94" i="3"/>
  <c r="O94" i="3"/>
  <c r="N94" i="3"/>
  <c r="M94" i="3"/>
  <c r="V94" i="3" s="1"/>
  <c r="L94" i="3"/>
  <c r="K94" i="3"/>
  <c r="S93" i="3"/>
  <c r="R93" i="3"/>
  <c r="Q93" i="3"/>
  <c r="O93" i="3"/>
  <c r="N93" i="3"/>
  <c r="W93" i="3" s="1"/>
  <c r="L93" i="3"/>
  <c r="K93" i="3"/>
  <c r="S92" i="3"/>
  <c r="R92" i="3"/>
  <c r="P92" i="3"/>
  <c r="O92" i="3"/>
  <c r="K92" i="3"/>
  <c r="S91" i="3"/>
  <c r="Q91" i="3"/>
  <c r="K91" i="3"/>
  <c r="S90" i="3"/>
  <c r="K90" i="3"/>
  <c r="S89" i="3"/>
  <c r="R89" i="3"/>
  <c r="Q89" i="3"/>
  <c r="P89" i="3"/>
  <c r="O89" i="3"/>
  <c r="N89" i="3"/>
  <c r="W89" i="3" s="1"/>
  <c r="K89" i="3"/>
  <c r="L89" i="3" s="1"/>
  <c r="U89" i="3" s="1"/>
  <c r="T88" i="3"/>
  <c r="S88" i="3"/>
  <c r="R88" i="3"/>
  <c r="P88" i="3"/>
  <c r="L88" i="3"/>
  <c r="K88" i="3"/>
  <c r="S87" i="3"/>
  <c r="L87" i="3"/>
  <c r="K87" i="3"/>
  <c r="W86" i="3"/>
  <c r="U86" i="3"/>
  <c r="T86" i="3"/>
  <c r="S86" i="3"/>
  <c r="R86" i="3"/>
  <c r="Q86" i="3"/>
  <c r="P86" i="3"/>
  <c r="O86" i="3"/>
  <c r="N86" i="3"/>
  <c r="M86" i="3"/>
  <c r="V86" i="3" s="1"/>
  <c r="L86" i="3"/>
  <c r="K86" i="3"/>
  <c r="S85" i="3"/>
  <c r="R85" i="3"/>
  <c r="L85" i="3"/>
  <c r="U85" i="3" s="1"/>
  <c r="K85" i="3"/>
  <c r="P85" i="3" s="1"/>
  <c r="V84" i="3"/>
  <c r="S84" i="3"/>
  <c r="R84" i="3"/>
  <c r="Q84" i="3"/>
  <c r="P84" i="3"/>
  <c r="N84" i="3"/>
  <c r="M84" i="3"/>
  <c r="L84" i="3"/>
  <c r="U84" i="3" s="1"/>
  <c r="K84" i="3"/>
  <c r="O84" i="3" s="1"/>
  <c r="S83" i="3"/>
  <c r="T83" i="3" s="1"/>
  <c r="R83" i="3"/>
  <c r="Q83" i="3"/>
  <c r="P83" i="3"/>
  <c r="M83" i="3"/>
  <c r="K83" i="3"/>
  <c r="L83" i="3" s="1"/>
  <c r="S82" i="3"/>
  <c r="K82" i="3"/>
  <c r="S81" i="3"/>
  <c r="R81" i="3"/>
  <c r="Q81" i="3"/>
  <c r="P81" i="3"/>
  <c r="O81" i="3"/>
  <c r="K81" i="3"/>
  <c r="N81" i="3" s="1"/>
  <c r="V80" i="3"/>
  <c r="T80" i="3"/>
  <c r="S80" i="3"/>
  <c r="R80" i="3"/>
  <c r="Q80" i="3"/>
  <c r="P80" i="3"/>
  <c r="O80" i="3"/>
  <c r="N80" i="3"/>
  <c r="W80" i="3" s="1"/>
  <c r="M80" i="3"/>
  <c r="L80" i="3"/>
  <c r="U80" i="3" s="1"/>
  <c r="K80" i="3"/>
  <c r="S79" i="3"/>
  <c r="R79" i="3"/>
  <c r="Q79" i="3"/>
  <c r="O79" i="3"/>
  <c r="L79" i="3"/>
  <c r="K79" i="3"/>
  <c r="P79" i="3" s="1"/>
  <c r="S78" i="3"/>
  <c r="K78" i="3"/>
  <c r="W77" i="3"/>
  <c r="S77" i="3"/>
  <c r="Q77" i="3"/>
  <c r="P77" i="3"/>
  <c r="O77" i="3"/>
  <c r="N77" i="3"/>
  <c r="K77" i="3"/>
  <c r="R77" i="3" s="1"/>
  <c r="S76" i="3"/>
  <c r="R76" i="3"/>
  <c r="L76" i="3"/>
  <c r="K76" i="3"/>
  <c r="O76" i="3" s="1"/>
  <c r="W75" i="3"/>
  <c r="S75" i="3"/>
  <c r="T75" i="3" s="1"/>
  <c r="R75" i="3"/>
  <c r="Q75" i="3"/>
  <c r="P75" i="3"/>
  <c r="O75" i="3"/>
  <c r="N75" i="3"/>
  <c r="M75" i="3"/>
  <c r="V75" i="3" s="1"/>
  <c r="K75" i="3"/>
  <c r="L75" i="3" s="1"/>
  <c r="S74" i="3"/>
  <c r="R74" i="3"/>
  <c r="P74" i="3"/>
  <c r="K74" i="3"/>
  <c r="Q74" i="3" s="1"/>
  <c r="S73" i="3"/>
  <c r="K73" i="3"/>
  <c r="U72" i="3"/>
  <c r="T72" i="3"/>
  <c r="S72" i="3"/>
  <c r="R72" i="3"/>
  <c r="Q72" i="3"/>
  <c r="P72" i="3"/>
  <c r="O72" i="3"/>
  <c r="N72" i="3"/>
  <c r="W72" i="3" s="1"/>
  <c r="M72" i="3"/>
  <c r="V72" i="3" s="1"/>
  <c r="L72" i="3"/>
  <c r="K72" i="3"/>
  <c r="V71" i="3"/>
  <c r="S71" i="3"/>
  <c r="T71" i="3" s="1"/>
  <c r="R71" i="3"/>
  <c r="Q71" i="3"/>
  <c r="O71" i="3"/>
  <c r="N71" i="3"/>
  <c r="W71" i="3" s="1"/>
  <c r="M71" i="3"/>
  <c r="L71" i="3"/>
  <c r="U71" i="3" s="1"/>
  <c r="K71" i="3"/>
  <c r="P71" i="3" s="1"/>
  <c r="S70" i="3"/>
  <c r="U70" i="3" s="1"/>
  <c r="R70" i="3"/>
  <c r="Q70" i="3"/>
  <c r="P70" i="3"/>
  <c r="L70" i="3"/>
  <c r="K70" i="3"/>
  <c r="M70" i="3" s="1"/>
  <c r="S69" i="3"/>
  <c r="K69" i="3"/>
  <c r="S68" i="3"/>
  <c r="R68" i="3"/>
  <c r="Q68" i="3"/>
  <c r="P68" i="3"/>
  <c r="N68" i="3"/>
  <c r="K68" i="3"/>
  <c r="O68" i="3" s="1"/>
  <c r="S67" i="3"/>
  <c r="R67" i="3"/>
  <c r="M67" i="3"/>
  <c r="K67" i="3"/>
  <c r="L67" i="3" s="1"/>
  <c r="W66" i="3"/>
  <c r="V66" i="3"/>
  <c r="S66" i="3"/>
  <c r="R66" i="3"/>
  <c r="P66" i="3"/>
  <c r="O66" i="3"/>
  <c r="N66" i="3"/>
  <c r="M66" i="3"/>
  <c r="K66" i="3"/>
  <c r="Q66" i="3" s="1"/>
  <c r="S65" i="3"/>
  <c r="R65" i="3"/>
  <c r="Q65" i="3"/>
  <c r="K65" i="3"/>
  <c r="N65" i="3" s="1"/>
  <c r="U64" i="3"/>
  <c r="T64" i="3"/>
  <c r="S64" i="3"/>
  <c r="R64" i="3"/>
  <c r="Q64" i="3"/>
  <c r="P64" i="3"/>
  <c r="O64" i="3"/>
  <c r="N64" i="3"/>
  <c r="W64" i="3" s="1"/>
  <c r="M64" i="3"/>
  <c r="V64" i="3" s="1"/>
  <c r="L64" i="3"/>
  <c r="K64" i="3"/>
  <c r="S63" i="3"/>
  <c r="R63" i="3"/>
  <c r="L63" i="3"/>
  <c r="K63" i="3"/>
  <c r="P63" i="3" s="1"/>
  <c r="W62" i="3"/>
  <c r="V62" i="3"/>
  <c r="S62" i="3"/>
  <c r="R62" i="3"/>
  <c r="Q62" i="3"/>
  <c r="P62" i="3"/>
  <c r="O62" i="3"/>
  <c r="N62" i="3"/>
  <c r="L62" i="3"/>
  <c r="K62" i="3"/>
  <c r="M62" i="3" s="1"/>
  <c r="S61" i="3"/>
  <c r="Q61" i="3"/>
  <c r="P61" i="3"/>
  <c r="K61" i="3"/>
  <c r="R61" i="3" s="1"/>
  <c r="S60" i="3"/>
  <c r="L60" i="3"/>
  <c r="U60" i="3" s="1"/>
  <c r="K60" i="3"/>
  <c r="S59" i="3"/>
  <c r="R59" i="3"/>
  <c r="Q59" i="3"/>
  <c r="P59" i="3"/>
  <c r="O59" i="3"/>
  <c r="K59" i="3"/>
  <c r="L59" i="3" s="1"/>
  <c r="S58" i="3"/>
  <c r="K58" i="3"/>
  <c r="W57" i="3"/>
  <c r="S57" i="3"/>
  <c r="R57" i="3"/>
  <c r="Q57" i="3"/>
  <c r="P57" i="3"/>
  <c r="O57" i="3"/>
  <c r="M57" i="3"/>
  <c r="K57" i="3"/>
  <c r="N57" i="3" s="1"/>
  <c r="U56" i="3"/>
  <c r="T56" i="3"/>
  <c r="S56" i="3"/>
  <c r="R56" i="3"/>
  <c r="Q56" i="3"/>
  <c r="P56" i="3"/>
  <c r="O56" i="3"/>
  <c r="N56" i="3"/>
  <c r="W56" i="3" s="1"/>
  <c r="M56" i="3"/>
  <c r="V56" i="3" s="1"/>
  <c r="L56" i="3"/>
  <c r="K56" i="3"/>
  <c r="S55" i="3"/>
  <c r="R55" i="3"/>
  <c r="Q55" i="3"/>
  <c r="O55" i="3"/>
  <c r="N55" i="3"/>
  <c r="W55" i="3" s="1"/>
  <c r="K55" i="3"/>
  <c r="P55" i="3" s="1"/>
  <c r="S54" i="3"/>
  <c r="R54" i="3"/>
  <c r="L54" i="3"/>
  <c r="K54" i="3"/>
  <c r="M54" i="3" s="1"/>
  <c r="V53" i="3"/>
  <c r="S53" i="3"/>
  <c r="Q53" i="3"/>
  <c r="P53" i="3"/>
  <c r="O53" i="3"/>
  <c r="N53" i="3"/>
  <c r="W53" i="3" s="1"/>
  <c r="M53" i="3"/>
  <c r="K53" i="3"/>
  <c r="R53" i="3" s="1"/>
  <c r="S52" i="3"/>
  <c r="R52" i="3"/>
  <c r="Q52" i="3"/>
  <c r="K52" i="3"/>
  <c r="O52" i="3" s="1"/>
  <c r="S51" i="3"/>
  <c r="K51" i="3"/>
  <c r="S50" i="3"/>
  <c r="R50" i="3"/>
  <c r="P50" i="3"/>
  <c r="O50" i="3"/>
  <c r="L50" i="3"/>
  <c r="K50" i="3"/>
  <c r="Q50" i="3" s="1"/>
  <c r="S49" i="3"/>
  <c r="K49" i="3"/>
  <c r="W48" i="3"/>
  <c r="T48" i="3"/>
  <c r="S48" i="3"/>
  <c r="R48" i="3"/>
  <c r="Q48" i="3"/>
  <c r="P48" i="3"/>
  <c r="O48" i="3"/>
  <c r="N48" i="3"/>
  <c r="M48" i="3"/>
  <c r="V48" i="3" s="1"/>
  <c r="L48" i="3"/>
  <c r="U48" i="3" s="1"/>
  <c r="K48" i="3"/>
  <c r="S47" i="3"/>
  <c r="U47" i="3" s="1"/>
  <c r="R47" i="3"/>
  <c r="Q47" i="3"/>
  <c r="P47" i="3"/>
  <c r="L47" i="3"/>
  <c r="K47" i="3"/>
  <c r="M47" i="3" s="1"/>
  <c r="S46" i="3"/>
  <c r="K46" i="3"/>
  <c r="S45" i="3"/>
  <c r="R45" i="3"/>
  <c r="Q45" i="3"/>
  <c r="P45" i="3"/>
  <c r="N45" i="3"/>
  <c r="K45" i="3"/>
  <c r="O45" i="3" s="1"/>
  <c r="S44" i="3"/>
  <c r="R44" i="3"/>
  <c r="M44" i="3"/>
  <c r="K44" i="3"/>
  <c r="L44" i="3" s="1"/>
  <c r="W43" i="3"/>
  <c r="V43" i="3"/>
  <c r="S43" i="3"/>
  <c r="R43" i="3"/>
  <c r="P43" i="3"/>
  <c r="O43" i="3"/>
  <c r="N43" i="3"/>
  <c r="M43" i="3"/>
  <c r="K43" i="3"/>
  <c r="Q43" i="3" s="1"/>
  <c r="S42" i="3"/>
  <c r="R42" i="3"/>
  <c r="L42" i="3"/>
  <c r="K42" i="3"/>
  <c r="P42" i="3" s="1"/>
  <c r="W41" i="3"/>
  <c r="V41" i="3"/>
  <c r="S41" i="3"/>
  <c r="R41" i="3"/>
  <c r="Q41" i="3"/>
  <c r="P41" i="3"/>
  <c r="O41" i="3"/>
  <c r="N41" i="3"/>
  <c r="L41" i="3"/>
  <c r="K41" i="3"/>
  <c r="M41" i="3" s="1"/>
  <c r="S40" i="3"/>
  <c r="R40" i="3"/>
  <c r="Q40" i="3"/>
  <c r="K40" i="3"/>
  <c r="V39" i="3"/>
  <c r="T39" i="3"/>
  <c r="S39" i="3"/>
  <c r="R39" i="3"/>
  <c r="Q39" i="3"/>
  <c r="P39" i="3"/>
  <c r="O39" i="3"/>
  <c r="N39" i="3"/>
  <c r="W39" i="3" s="1"/>
  <c r="M39" i="3"/>
  <c r="L39" i="3"/>
  <c r="U39" i="3" s="1"/>
  <c r="K39" i="3"/>
  <c r="T38" i="3"/>
  <c r="S38" i="3"/>
  <c r="N38" i="3"/>
  <c r="W38" i="3" s="1"/>
  <c r="K38" i="3"/>
  <c r="S37" i="3"/>
  <c r="R37" i="3"/>
  <c r="P37" i="3"/>
  <c r="O37" i="3"/>
  <c r="K37" i="3"/>
  <c r="Q37" i="3" s="1"/>
  <c r="V36" i="3"/>
  <c r="S36" i="3"/>
  <c r="M36" i="3"/>
  <c r="K36" i="3"/>
  <c r="S35" i="3"/>
  <c r="R35" i="3"/>
  <c r="Q35" i="3"/>
  <c r="P35" i="3"/>
  <c r="O35" i="3"/>
  <c r="K35" i="3"/>
  <c r="M35" i="3" s="1"/>
  <c r="S34" i="3"/>
  <c r="R34" i="3"/>
  <c r="Q34" i="3"/>
  <c r="O34" i="3"/>
  <c r="K34" i="3"/>
  <c r="P34" i="3" s="1"/>
  <c r="T33" i="3"/>
  <c r="S33" i="3"/>
  <c r="R33" i="3"/>
  <c r="Q33" i="3"/>
  <c r="P33" i="3"/>
  <c r="O33" i="3"/>
  <c r="N33" i="3"/>
  <c r="W33" i="3" s="1"/>
  <c r="M33" i="3"/>
  <c r="V33" i="3" s="1"/>
  <c r="L33" i="3"/>
  <c r="U33" i="3" s="1"/>
  <c r="K33" i="3"/>
  <c r="S32" i="3"/>
  <c r="K32" i="3"/>
  <c r="V31" i="3"/>
  <c r="S31" i="3"/>
  <c r="M31" i="3"/>
  <c r="K31" i="3"/>
  <c r="C31" i="3"/>
  <c r="S30" i="3"/>
  <c r="K30" i="3"/>
  <c r="N30" i="3" s="1"/>
  <c r="W30" i="3" s="1"/>
  <c r="S29" i="3"/>
  <c r="N29" i="3"/>
  <c r="K29" i="3"/>
  <c r="S28" i="3"/>
  <c r="R28" i="3"/>
  <c r="L28" i="3"/>
  <c r="K28" i="3"/>
  <c r="S27" i="3"/>
  <c r="K27" i="3"/>
  <c r="S26" i="3"/>
  <c r="R26" i="3"/>
  <c r="Q26" i="3"/>
  <c r="O26" i="3"/>
  <c r="K26" i="3"/>
  <c r="P26" i="3" s="1"/>
  <c r="S25" i="3"/>
  <c r="R25" i="3"/>
  <c r="P25" i="3"/>
  <c r="O25" i="3"/>
  <c r="N25" i="3"/>
  <c r="W25" i="3" s="1"/>
  <c r="K25" i="3"/>
  <c r="Q25" i="3" s="1"/>
  <c r="V24" i="3"/>
  <c r="S24" i="3"/>
  <c r="Q24" i="3"/>
  <c r="P24" i="3"/>
  <c r="O24" i="3"/>
  <c r="N24" i="3"/>
  <c r="W24" i="3" s="1"/>
  <c r="M24" i="3"/>
  <c r="K24" i="3"/>
  <c r="R24" i="3" s="1"/>
  <c r="V23" i="3"/>
  <c r="U23" i="3"/>
  <c r="T23" i="3"/>
  <c r="S23" i="3"/>
  <c r="R23" i="3"/>
  <c r="Q23" i="3"/>
  <c r="P23" i="3"/>
  <c r="O23" i="3"/>
  <c r="N23" i="3"/>
  <c r="W23" i="3" s="1"/>
  <c r="M23" i="3"/>
  <c r="L23" i="3"/>
  <c r="K23" i="3"/>
  <c r="S22" i="3"/>
  <c r="K22" i="3"/>
  <c r="T21" i="3"/>
  <c r="S21" i="3"/>
  <c r="K21" i="3"/>
  <c r="S20" i="3"/>
  <c r="T20" i="3" s="1"/>
  <c r="K20" i="3"/>
  <c r="S19" i="3"/>
  <c r="Q19" i="3"/>
  <c r="K19" i="3"/>
  <c r="S18" i="3"/>
  <c r="K18" i="3"/>
  <c r="T17" i="3"/>
  <c r="S17" i="3"/>
  <c r="W17" i="3" s="1"/>
  <c r="O17" i="3"/>
  <c r="N17" i="3"/>
  <c r="K17" i="3"/>
  <c r="T16" i="3"/>
  <c r="S16" i="3"/>
  <c r="R16" i="3"/>
  <c r="Q16" i="3"/>
  <c r="P16" i="3"/>
  <c r="O16" i="3"/>
  <c r="N16" i="3"/>
  <c r="W16" i="3" s="1"/>
  <c r="M16" i="3"/>
  <c r="V16" i="3" s="1"/>
  <c r="L16" i="3"/>
  <c r="U16" i="3" s="1"/>
  <c r="K16" i="3"/>
  <c r="S15" i="3"/>
  <c r="T15" i="3" s="1"/>
  <c r="R15" i="3"/>
  <c r="Q15" i="3"/>
  <c r="P15" i="3"/>
  <c r="O15" i="3"/>
  <c r="N15" i="3"/>
  <c r="W15" i="3" s="1"/>
  <c r="M15" i="3"/>
  <c r="V15" i="3" s="1"/>
  <c r="K15" i="3"/>
  <c r="L15" i="3" s="1"/>
  <c r="U15" i="3" s="1"/>
  <c r="W14" i="3"/>
  <c r="V14" i="3"/>
  <c r="S14" i="3"/>
  <c r="R14" i="3"/>
  <c r="Q14" i="3"/>
  <c r="P14" i="3"/>
  <c r="O14" i="3"/>
  <c r="N14" i="3"/>
  <c r="K14" i="3"/>
  <c r="M14" i="3" s="1"/>
  <c r="U13" i="3"/>
  <c r="T13" i="3"/>
  <c r="S13" i="3"/>
  <c r="R13" i="3"/>
  <c r="Q13" i="3"/>
  <c r="P13" i="3"/>
  <c r="O13" i="3"/>
  <c r="N13" i="3"/>
  <c r="W13" i="3" s="1"/>
  <c r="M13" i="3"/>
  <c r="V13" i="3" s="1"/>
  <c r="L13" i="3"/>
  <c r="K13" i="3"/>
  <c r="W12" i="3"/>
  <c r="S12" i="3"/>
  <c r="V12" i="3" s="1"/>
  <c r="R12" i="3"/>
  <c r="O12" i="3"/>
  <c r="N12" i="3"/>
  <c r="M12" i="3"/>
  <c r="K12" i="3"/>
  <c r="S11" i="3"/>
  <c r="R11" i="3"/>
  <c r="Q11" i="3"/>
  <c r="P11" i="3"/>
  <c r="M11" i="3"/>
  <c r="K11" i="3"/>
  <c r="S10" i="3"/>
  <c r="R10" i="3"/>
  <c r="Q10" i="3"/>
  <c r="P10" i="3"/>
  <c r="O10" i="3"/>
  <c r="K10" i="3"/>
  <c r="T9" i="3"/>
  <c r="S9" i="3"/>
  <c r="O9" i="3"/>
  <c r="K9" i="3"/>
  <c r="T8" i="3"/>
  <c r="S8" i="3"/>
  <c r="R8" i="3"/>
  <c r="Q8" i="3"/>
  <c r="K8" i="3"/>
  <c r="V7" i="3"/>
  <c r="S7" i="3"/>
  <c r="R7" i="3"/>
  <c r="Q7" i="3"/>
  <c r="N7" i="3"/>
  <c r="M7" i="3"/>
  <c r="L7" i="3"/>
  <c r="K7" i="3"/>
  <c r="Y6" i="3"/>
  <c r="Y7" i="3" s="1"/>
  <c r="Y8" i="3" s="1"/>
  <c r="Y9" i="3" s="1"/>
  <c r="Y10" i="3" s="1"/>
  <c r="Y11" i="3" s="1"/>
  <c r="Y12" i="3" s="1"/>
  <c r="Y13" i="3" s="1"/>
  <c r="Y14" i="3" s="1"/>
  <c r="Y15" i="3" s="1"/>
  <c r="Y16" i="3" s="1"/>
  <c r="Y17" i="3" s="1"/>
  <c r="Y18" i="3" s="1"/>
  <c r="Y19" i="3" s="1"/>
  <c r="Y20" i="3" s="1"/>
  <c r="Y21" i="3" s="1"/>
  <c r="Y22" i="3" s="1"/>
  <c r="Y23" i="3" s="1"/>
  <c r="Y24" i="3" s="1"/>
  <c r="Y25" i="3" s="1"/>
  <c r="Y26" i="3" s="1"/>
  <c r="Y27" i="3" s="1"/>
  <c r="Y28" i="3" s="1"/>
  <c r="Y29" i="3" s="1"/>
  <c r="W6" i="3"/>
  <c r="T6" i="3"/>
  <c r="S6" i="3"/>
  <c r="R6" i="3"/>
  <c r="Q6" i="3"/>
  <c r="P6" i="3"/>
  <c r="O6" i="3"/>
  <c r="N6" i="3"/>
  <c r="M6" i="3"/>
  <c r="L6" i="3"/>
  <c r="E3" i="3"/>
  <c r="E34" i="2"/>
  <c r="E33" i="2"/>
  <c r="W34" i="2" s="1"/>
  <c r="V34" i="2" s="1"/>
  <c r="E32" i="2"/>
  <c r="E31" i="2"/>
  <c r="W32" i="2" s="1"/>
  <c r="V32" i="2" s="1"/>
  <c r="E30" i="2"/>
  <c r="W30" i="2" s="1"/>
  <c r="V30" i="2" s="1"/>
  <c r="E29" i="2"/>
  <c r="W29" i="2" s="1"/>
  <c r="V29" i="2" s="1"/>
  <c r="W28" i="2"/>
  <c r="V28" i="2" s="1"/>
  <c r="E28" i="2"/>
  <c r="W27" i="2"/>
  <c r="V27" i="2" s="1"/>
  <c r="E27" i="2"/>
  <c r="E26" i="2"/>
  <c r="E25" i="2"/>
  <c r="W26" i="2" s="1"/>
  <c r="V26" i="2" s="1"/>
  <c r="E24" i="2"/>
  <c r="E23" i="2"/>
  <c r="W24" i="2" s="1"/>
  <c r="V24" i="2" s="1"/>
  <c r="E22" i="2"/>
  <c r="W22" i="2" s="1"/>
  <c r="V22" i="2" s="1"/>
  <c r="E21" i="2"/>
  <c r="W21" i="2" s="1"/>
  <c r="V21" i="2" s="1"/>
  <c r="W20" i="2"/>
  <c r="V20" i="2" s="1"/>
  <c r="E20" i="2"/>
  <c r="W19" i="2"/>
  <c r="V19" i="2" s="1"/>
  <c r="E19" i="2"/>
  <c r="E18" i="2"/>
  <c r="E17" i="2"/>
  <c r="W18" i="2" s="1"/>
  <c r="V18" i="2" s="1"/>
  <c r="E16" i="2"/>
  <c r="M15" i="2"/>
  <c r="E15" i="2"/>
  <c r="W16" i="2" s="1"/>
  <c r="V16" i="2" s="1"/>
  <c r="E14" i="2"/>
  <c r="W14" i="2" s="1"/>
  <c r="V14" i="2" s="1"/>
  <c r="O13" i="2"/>
  <c r="S425" i="3" s="1"/>
  <c r="N13" i="2"/>
  <c r="M13" i="2"/>
  <c r="M14" i="2" s="1"/>
  <c r="S218" i="3" s="1"/>
  <c r="E13" i="2"/>
  <c r="W13" i="2" s="1"/>
  <c r="V13" i="2" s="1"/>
  <c r="W12" i="2"/>
  <c r="V12" i="2" s="1"/>
  <c r="P12" i="2"/>
  <c r="S528" i="3" s="1"/>
  <c r="O12" i="2"/>
  <c r="S424" i="3" s="1"/>
  <c r="S320" i="3"/>
  <c r="M12" i="2"/>
  <c r="S216" i="3" s="1"/>
  <c r="E12" i="2"/>
  <c r="U11" i="2"/>
  <c r="T11" i="2"/>
  <c r="Q11" i="2"/>
  <c r="S111" i="3" s="1"/>
  <c r="E11" i="2"/>
  <c r="R46" i="3" l="1"/>
  <c r="Q46" i="3"/>
  <c r="P46" i="3"/>
  <c r="O46" i="3"/>
  <c r="N46" i="3"/>
  <c r="W46" i="3" s="1"/>
  <c r="M46" i="3"/>
  <c r="V46" i="3" s="1"/>
  <c r="U6" i="3"/>
  <c r="N9" i="3"/>
  <c r="W9" i="3" s="1"/>
  <c r="M9" i="3"/>
  <c r="V9" i="3" s="1"/>
  <c r="T18" i="3"/>
  <c r="P19" i="3"/>
  <c r="O19" i="3"/>
  <c r="N19" i="3"/>
  <c r="M19" i="3"/>
  <c r="M29" i="3"/>
  <c r="R29" i="3"/>
  <c r="Q29" i="3"/>
  <c r="P29" i="3"/>
  <c r="O29" i="3"/>
  <c r="M30" i="3"/>
  <c r="V30" i="3" s="1"/>
  <c r="Q31" i="3"/>
  <c r="R31" i="3"/>
  <c r="P31" i="3"/>
  <c r="O31" i="3"/>
  <c r="P36" i="3"/>
  <c r="R36" i="3"/>
  <c r="Q36" i="3"/>
  <c r="O36" i="3"/>
  <c r="T44" i="3"/>
  <c r="V44" i="3"/>
  <c r="U44" i="3"/>
  <c r="L46" i="3"/>
  <c r="U46" i="3" s="1"/>
  <c r="V49" i="3"/>
  <c r="L51" i="3"/>
  <c r="U51" i="3" s="1"/>
  <c r="R51" i="3"/>
  <c r="Q51" i="3"/>
  <c r="P51" i="3"/>
  <c r="O51" i="3"/>
  <c r="N51" i="3"/>
  <c r="W51" i="3" s="1"/>
  <c r="Q58" i="3"/>
  <c r="R58" i="3"/>
  <c r="P58" i="3"/>
  <c r="O58" i="3"/>
  <c r="N58" i="3"/>
  <c r="W58" i="3" s="1"/>
  <c r="M58" i="3"/>
  <c r="L58" i="3"/>
  <c r="U58" i="3" s="1"/>
  <c r="U91" i="3"/>
  <c r="T91" i="3"/>
  <c r="T135" i="3"/>
  <c r="W138" i="3"/>
  <c r="S217" i="3"/>
  <c r="O556" i="3"/>
  <c r="M556" i="3"/>
  <c r="V556" i="3" s="1"/>
  <c r="T556" i="3"/>
  <c r="R556" i="3"/>
  <c r="Q556" i="3"/>
  <c r="P556" i="3"/>
  <c r="N556" i="3"/>
  <c r="W556" i="3" s="1"/>
  <c r="L556" i="3"/>
  <c r="O245" i="3"/>
  <c r="R245" i="3"/>
  <c r="Q245" i="3"/>
  <c r="P245" i="3"/>
  <c r="N245" i="3"/>
  <c r="W245" i="3" s="1"/>
  <c r="T245" i="3"/>
  <c r="M245" i="3"/>
  <c r="V245" i="3" s="1"/>
  <c r="T424" i="3"/>
  <c r="U424" i="3"/>
  <c r="T218" i="3"/>
  <c r="W218" i="3"/>
  <c r="V6" i="3"/>
  <c r="L9" i="3"/>
  <c r="U9" i="3" s="1"/>
  <c r="L19" i="3"/>
  <c r="U19" i="3" s="1"/>
  <c r="N28" i="3"/>
  <c r="Q28" i="3"/>
  <c r="P28" i="3"/>
  <c r="O28" i="3"/>
  <c r="M28" i="3"/>
  <c r="L29" i="3"/>
  <c r="U29" i="3" s="1"/>
  <c r="L31" i="3"/>
  <c r="U31" i="3" s="1"/>
  <c r="L36" i="3"/>
  <c r="U36" i="3" s="1"/>
  <c r="T37" i="3"/>
  <c r="V42" i="3"/>
  <c r="U42" i="3"/>
  <c r="T42" i="3"/>
  <c r="T49" i="3"/>
  <c r="M51" i="3"/>
  <c r="V51" i="3" s="1"/>
  <c r="V58" i="3"/>
  <c r="O60" i="3"/>
  <c r="R60" i="3"/>
  <c r="Q60" i="3"/>
  <c r="P60" i="3"/>
  <c r="N60" i="3"/>
  <c r="M60" i="3"/>
  <c r="V60" i="3" s="1"/>
  <c r="U76" i="3"/>
  <c r="T76" i="3"/>
  <c r="M78" i="3"/>
  <c r="R78" i="3"/>
  <c r="Q78" i="3"/>
  <c r="P78" i="3"/>
  <c r="O78" i="3"/>
  <c r="N78" i="3"/>
  <c r="W78" i="3" s="1"/>
  <c r="L78" i="3"/>
  <c r="U100" i="3"/>
  <c r="T100" i="3"/>
  <c r="W100" i="3"/>
  <c r="T138" i="3"/>
  <c r="T150" i="3"/>
  <c r="W150" i="3"/>
  <c r="U150" i="3"/>
  <c r="T196" i="3"/>
  <c r="W196" i="3"/>
  <c r="T417" i="3"/>
  <c r="V417" i="3"/>
  <c r="P453" i="3"/>
  <c r="R453" i="3"/>
  <c r="Q453" i="3"/>
  <c r="O453" i="3"/>
  <c r="N453" i="3"/>
  <c r="W453" i="3" s="1"/>
  <c r="T453" i="3"/>
  <c r="M453" i="3"/>
  <c r="V453" i="3" s="1"/>
  <c r="L453" i="3"/>
  <c r="U453" i="3" s="1"/>
  <c r="L30" i="3"/>
  <c r="U30" i="3" s="1"/>
  <c r="R30" i="3"/>
  <c r="Q30" i="3"/>
  <c r="P30" i="3"/>
  <c r="V77" i="3"/>
  <c r="Q145" i="3"/>
  <c r="P145" i="3"/>
  <c r="O145" i="3"/>
  <c r="N145" i="3"/>
  <c r="L145" i="3"/>
  <c r="R145" i="3"/>
  <c r="V528" i="3"/>
  <c r="U528" i="3"/>
  <c r="T528" i="3"/>
  <c r="S321" i="3"/>
  <c r="N14" i="2"/>
  <c r="L22" i="3"/>
  <c r="U22" i="3" s="1"/>
  <c r="R22" i="3"/>
  <c r="Q22" i="3"/>
  <c r="P22" i="3"/>
  <c r="O27" i="3"/>
  <c r="P27" i="3"/>
  <c r="N27" i="3"/>
  <c r="W27" i="3" s="1"/>
  <c r="M27" i="3"/>
  <c r="V27" i="3" s="1"/>
  <c r="L27" i="3"/>
  <c r="O30" i="3"/>
  <c r="N32" i="3"/>
  <c r="W32" i="3" s="1"/>
  <c r="R32" i="3"/>
  <c r="Q32" i="3"/>
  <c r="P32" i="3"/>
  <c r="O32" i="3"/>
  <c r="T46" i="3"/>
  <c r="T58" i="3"/>
  <c r="U78" i="3"/>
  <c r="V78" i="3"/>
  <c r="U87" i="3"/>
  <c r="O90" i="3"/>
  <c r="P90" i="3"/>
  <c r="R90" i="3"/>
  <c r="Q90" i="3"/>
  <c r="N90" i="3"/>
  <c r="M90" i="3"/>
  <c r="V90" i="3" s="1"/>
  <c r="L90" i="3"/>
  <c r="U90" i="3" s="1"/>
  <c r="O106" i="3"/>
  <c r="M106" i="3"/>
  <c r="R106" i="3"/>
  <c r="Q106" i="3"/>
  <c r="P106" i="3"/>
  <c r="N106" i="3"/>
  <c r="L106" i="3"/>
  <c r="U106" i="3" s="1"/>
  <c r="O143" i="3"/>
  <c r="Q143" i="3"/>
  <c r="P143" i="3"/>
  <c r="N143" i="3"/>
  <c r="W143" i="3" s="1"/>
  <c r="L143" i="3"/>
  <c r="R143" i="3"/>
  <c r="M143" i="3"/>
  <c r="U149" i="3"/>
  <c r="N49" i="3"/>
  <c r="W49" i="3" s="1"/>
  <c r="R49" i="3"/>
  <c r="Q49" i="3"/>
  <c r="P49" i="3"/>
  <c r="O49" i="3"/>
  <c r="M49" i="3"/>
  <c r="L49" i="3"/>
  <c r="U49" i="3" s="1"/>
  <c r="U63" i="3"/>
  <c r="T63" i="3"/>
  <c r="Q135" i="3"/>
  <c r="R135" i="3"/>
  <c r="P135" i="3"/>
  <c r="O135" i="3"/>
  <c r="N135" i="3"/>
  <c r="W135" i="3" s="1"/>
  <c r="M135" i="3"/>
  <c r="V135" i="3" s="1"/>
  <c r="L135" i="3"/>
  <c r="U135" i="3" s="1"/>
  <c r="W111" i="3"/>
  <c r="T111" i="3"/>
  <c r="Q12" i="2"/>
  <c r="T425" i="3"/>
  <c r="O14" i="2"/>
  <c r="S219" i="3"/>
  <c r="M16" i="2"/>
  <c r="W15" i="2"/>
  <c r="V15" i="2" s="1"/>
  <c r="W23" i="2"/>
  <c r="V23" i="2" s="1"/>
  <c r="W31" i="2"/>
  <c r="V31" i="2" s="1"/>
  <c r="O8" i="3"/>
  <c r="N8" i="3"/>
  <c r="N107" i="3" s="1"/>
  <c r="P9" i="3"/>
  <c r="T10" i="3"/>
  <c r="V11" i="3"/>
  <c r="Q18" i="3"/>
  <c r="P18" i="3"/>
  <c r="O18" i="3"/>
  <c r="N18" i="3"/>
  <c r="W18" i="3" s="1"/>
  <c r="R19" i="3"/>
  <c r="M21" i="3"/>
  <c r="V21" i="3" s="1"/>
  <c r="R21" i="3"/>
  <c r="Q21" i="3"/>
  <c r="P21" i="3"/>
  <c r="O21" i="3"/>
  <c r="M22" i="3"/>
  <c r="V22" i="3" s="1"/>
  <c r="U24" i="3"/>
  <c r="Q27" i="3"/>
  <c r="N31" i="3"/>
  <c r="W31" i="3" s="1"/>
  <c r="L32" i="3"/>
  <c r="U32" i="3" s="1"/>
  <c r="N36" i="3"/>
  <c r="W36" i="3" s="1"/>
  <c r="R69" i="3"/>
  <c r="Q69" i="3"/>
  <c r="P69" i="3"/>
  <c r="O69" i="3"/>
  <c r="N69" i="3"/>
  <c r="W69" i="3" s="1"/>
  <c r="M69" i="3"/>
  <c r="V69" i="3" s="1"/>
  <c r="N73" i="3"/>
  <c r="W73" i="3" s="1"/>
  <c r="R73" i="3"/>
  <c r="Q73" i="3"/>
  <c r="P73" i="3"/>
  <c r="O73" i="3"/>
  <c r="M73" i="3"/>
  <c r="T78" i="3"/>
  <c r="Q82" i="3"/>
  <c r="R82" i="3"/>
  <c r="P82" i="3"/>
  <c r="O82" i="3"/>
  <c r="N82" i="3"/>
  <c r="W82" i="3" s="1"/>
  <c r="M82" i="3"/>
  <c r="V82" i="3" s="1"/>
  <c r="T87" i="3"/>
  <c r="T149" i="3"/>
  <c r="L165" i="3"/>
  <c r="U165" i="3" s="1"/>
  <c r="R165" i="3"/>
  <c r="Q165" i="3"/>
  <c r="O165" i="3"/>
  <c r="P165" i="3"/>
  <c r="N165" i="3"/>
  <c r="W165" i="3" s="1"/>
  <c r="O174" i="3"/>
  <c r="R174" i="3"/>
  <c r="Q174" i="3"/>
  <c r="P174" i="3"/>
  <c r="N174" i="3"/>
  <c r="M174" i="3"/>
  <c r="V174" i="3" s="1"/>
  <c r="T174" i="3"/>
  <c r="L174" i="3"/>
  <c r="U174" i="3" s="1"/>
  <c r="V190" i="3"/>
  <c r="U190" i="3"/>
  <c r="T190" i="3"/>
  <c r="M192" i="3"/>
  <c r="R192" i="3"/>
  <c r="Q192" i="3"/>
  <c r="P192" i="3"/>
  <c r="O192" i="3"/>
  <c r="N192" i="3"/>
  <c r="W192" i="3" s="1"/>
  <c r="L192" i="3"/>
  <c r="U192" i="3" s="1"/>
  <c r="T192" i="3"/>
  <c r="P208" i="3"/>
  <c r="Q208" i="3"/>
  <c r="O208" i="3"/>
  <c r="T208" i="3"/>
  <c r="R208" i="3"/>
  <c r="N208" i="3"/>
  <c r="W208" i="3" s="1"/>
  <c r="M208" i="3"/>
  <c r="V208" i="3" s="1"/>
  <c r="L208" i="3"/>
  <c r="U208" i="3" s="1"/>
  <c r="V177" i="3"/>
  <c r="T177" i="3"/>
  <c r="P13" i="2"/>
  <c r="W7" i="3"/>
  <c r="L8" i="3"/>
  <c r="U8" i="3" s="1"/>
  <c r="Q9" i="3"/>
  <c r="Q107" i="3" s="1"/>
  <c r="T11" i="3"/>
  <c r="T12" i="3"/>
  <c r="R17" i="3"/>
  <c r="Q17" i="3"/>
  <c r="P17" i="3"/>
  <c r="L18" i="3"/>
  <c r="U18" i="3" s="1"/>
  <c r="W19" i="3"/>
  <c r="V19" i="3"/>
  <c r="N20" i="3"/>
  <c r="W20" i="3" s="1"/>
  <c r="Q20" i="3"/>
  <c r="P20" i="3"/>
  <c r="O20" i="3"/>
  <c r="M20" i="3"/>
  <c r="V20" i="3" s="1"/>
  <c r="L21" i="3"/>
  <c r="N22" i="3"/>
  <c r="W22" i="3" s="1"/>
  <c r="R27" i="3"/>
  <c r="V28" i="3"/>
  <c r="W28" i="3"/>
  <c r="T29" i="3"/>
  <c r="M32" i="3"/>
  <c r="V32" i="3" s="1"/>
  <c r="T60" i="3"/>
  <c r="T67" i="3"/>
  <c r="V67" i="3"/>
  <c r="U67" i="3"/>
  <c r="L69" i="3"/>
  <c r="U69" i="3" s="1"/>
  <c r="L73" i="3"/>
  <c r="U73" i="3" s="1"/>
  <c r="L82" i="3"/>
  <c r="U82" i="3" s="1"/>
  <c r="T90" i="3"/>
  <c r="T97" i="3"/>
  <c r="V97" i="3"/>
  <c r="V103" i="3"/>
  <c r="T103" i="3"/>
  <c r="T106" i="3"/>
  <c r="P120" i="3"/>
  <c r="M120" i="3"/>
  <c r="L120" i="3"/>
  <c r="R120" i="3"/>
  <c r="Q120" i="3"/>
  <c r="O120" i="3"/>
  <c r="M165" i="3"/>
  <c r="V165" i="3" s="1"/>
  <c r="W172" i="3"/>
  <c r="U172" i="3"/>
  <c r="T172" i="3"/>
  <c r="W17" i="2"/>
  <c r="V17" i="2" s="1"/>
  <c r="W25" i="2"/>
  <c r="V25" i="2" s="1"/>
  <c r="W33" i="2"/>
  <c r="V33" i="2" s="1"/>
  <c r="T7" i="3"/>
  <c r="T107" i="3" s="1"/>
  <c r="M8" i="3"/>
  <c r="M107" i="3" s="1"/>
  <c r="R9" i="3"/>
  <c r="R107" i="3" s="1"/>
  <c r="G35" i="3" s="1"/>
  <c r="M10" i="3"/>
  <c r="V10" i="3" s="1"/>
  <c r="L10" i="3"/>
  <c r="U10" i="3" s="1"/>
  <c r="O11" i="3"/>
  <c r="N11" i="3"/>
  <c r="W11" i="3" s="1"/>
  <c r="Q12" i="3"/>
  <c r="P12" i="3"/>
  <c r="L17" i="3"/>
  <c r="U17" i="3" s="1"/>
  <c r="M18" i="3"/>
  <c r="T19" i="3"/>
  <c r="L20" i="3"/>
  <c r="U20" i="3" s="1"/>
  <c r="N21" i="3"/>
  <c r="W21" i="3" s="1"/>
  <c r="O22" i="3"/>
  <c r="U27" i="3"/>
  <c r="T28" i="3"/>
  <c r="V29" i="3"/>
  <c r="T31" i="3"/>
  <c r="W34" i="3"/>
  <c r="T34" i="3"/>
  <c r="T36" i="3"/>
  <c r="R38" i="3"/>
  <c r="Q38" i="3"/>
  <c r="P38" i="3"/>
  <c r="O38" i="3"/>
  <c r="M38" i="3"/>
  <c r="V38" i="3" s="1"/>
  <c r="U54" i="3"/>
  <c r="V54" i="3"/>
  <c r="T54" i="3"/>
  <c r="V101" i="3"/>
  <c r="U101" i="3"/>
  <c r="T101" i="3"/>
  <c r="V160" i="3"/>
  <c r="T160" i="3"/>
  <c r="V18" i="3"/>
  <c r="W50" i="3"/>
  <c r="C428" i="3"/>
  <c r="C552" i="3"/>
  <c r="C532" i="3"/>
  <c r="C448" i="3"/>
  <c r="C344" i="3"/>
  <c r="C324" i="3"/>
  <c r="C220" i="3"/>
  <c r="C240" i="3"/>
  <c r="C116" i="3"/>
  <c r="C11" i="3"/>
  <c r="C136" i="3"/>
  <c r="S107" i="3"/>
  <c r="P7" i="3"/>
  <c r="P107" i="3" s="1"/>
  <c r="O7" i="3"/>
  <c r="O107" i="3" s="1"/>
  <c r="K107" i="3"/>
  <c r="U7" i="3"/>
  <c r="P8" i="3"/>
  <c r="N10" i="3"/>
  <c r="W10" i="3" s="1"/>
  <c r="L11" i="3"/>
  <c r="U11" i="3" s="1"/>
  <c r="L12" i="3"/>
  <c r="U12" i="3" s="1"/>
  <c r="M17" i="3"/>
  <c r="V17" i="3" s="1"/>
  <c r="R18" i="3"/>
  <c r="R20" i="3"/>
  <c r="U21" i="3"/>
  <c r="W26" i="3"/>
  <c r="U26" i="3"/>
  <c r="T26" i="3"/>
  <c r="T27" i="3"/>
  <c r="U28" i="3"/>
  <c r="W29" i="3"/>
  <c r="T32" i="3"/>
  <c r="L38" i="3"/>
  <c r="U38" i="3" s="1"/>
  <c r="L40" i="3"/>
  <c r="U40" i="3" s="1"/>
  <c r="P40" i="3"/>
  <c r="O40" i="3"/>
  <c r="N40" i="3"/>
  <c r="W40" i="3" s="1"/>
  <c r="M40" i="3"/>
  <c r="T69" i="3"/>
  <c r="T73" i="3"/>
  <c r="T82" i="3"/>
  <c r="P161" i="3"/>
  <c r="R161" i="3"/>
  <c r="Q161" i="3"/>
  <c r="N161" i="3"/>
  <c r="W161" i="3" s="1"/>
  <c r="T161" i="3"/>
  <c r="O161" i="3"/>
  <c r="M161" i="3"/>
  <c r="V161" i="3" s="1"/>
  <c r="L161" i="3"/>
  <c r="U161" i="3" s="1"/>
  <c r="T40" i="3"/>
  <c r="W52" i="3"/>
  <c r="T85" i="3"/>
  <c r="N87" i="3"/>
  <c r="W87" i="3" s="1"/>
  <c r="R87" i="3"/>
  <c r="L97" i="3"/>
  <c r="U97" i="3" s="1"/>
  <c r="N97" i="3"/>
  <c r="W97" i="3" s="1"/>
  <c r="L112" i="3"/>
  <c r="P112" i="3"/>
  <c r="P212" i="3" s="1"/>
  <c r="O112" i="3"/>
  <c r="O151" i="3"/>
  <c r="R151" i="3"/>
  <c r="Q151" i="3"/>
  <c r="N151" i="3"/>
  <c r="T157" i="3"/>
  <c r="U157" i="3"/>
  <c r="Q164" i="3"/>
  <c r="N164" i="3"/>
  <c r="M164" i="3"/>
  <c r="L164" i="3"/>
  <c r="U168" i="3"/>
  <c r="V168" i="3"/>
  <c r="T169" i="3"/>
  <c r="N187" i="3"/>
  <c r="W187" i="3" s="1"/>
  <c r="R187" i="3"/>
  <c r="Q187" i="3"/>
  <c r="P187" i="3"/>
  <c r="O187" i="3"/>
  <c r="M187" i="3"/>
  <c r="V192" i="3"/>
  <c r="O205" i="3"/>
  <c r="L205" i="3"/>
  <c r="R205" i="3"/>
  <c r="T205" i="3"/>
  <c r="Q205" i="3"/>
  <c r="P205" i="3"/>
  <c r="N205" i="3"/>
  <c r="M205" i="3"/>
  <c r="V205" i="3" s="1"/>
  <c r="T52" i="3"/>
  <c r="T61" i="3"/>
  <c r="T65" i="3"/>
  <c r="T74" i="3"/>
  <c r="R91" i="3"/>
  <c r="L91" i="3"/>
  <c r="T98" i="3"/>
  <c r="P101" i="3"/>
  <c r="Q101" i="3"/>
  <c r="N103" i="3"/>
  <c r="W103" i="3" s="1"/>
  <c r="P103" i="3"/>
  <c r="R114" i="3"/>
  <c r="Q114" i="3"/>
  <c r="P114" i="3"/>
  <c r="O121" i="3"/>
  <c r="N121" i="3"/>
  <c r="M121" i="3"/>
  <c r="N122" i="3"/>
  <c r="Q122" i="3"/>
  <c r="P122" i="3"/>
  <c r="M123" i="3"/>
  <c r="R123" i="3"/>
  <c r="R126" i="3"/>
  <c r="O126" i="3"/>
  <c r="N126" i="3"/>
  <c r="M131" i="3"/>
  <c r="N131" i="3"/>
  <c r="L131" i="3"/>
  <c r="V136" i="3"/>
  <c r="P138" i="3"/>
  <c r="M138" i="3"/>
  <c r="V138" i="3" s="1"/>
  <c r="L138" i="3"/>
  <c r="U138" i="3" s="1"/>
  <c r="U140" i="3"/>
  <c r="T140" i="3"/>
  <c r="W145" i="3"/>
  <c r="U145" i="3"/>
  <c r="M147" i="3"/>
  <c r="Q147" i="3"/>
  <c r="P147" i="3"/>
  <c r="O147" i="3"/>
  <c r="L147" i="3"/>
  <c r="V40" i="3"/>
  <c r="M42" i="3"/>
  <c r="N44" i="3"/>
  <c r="W44" i="3" s="1"/>
  <c r="W45" i="3"/>
  <c r="T47" i="3"/>
  <c r="T50" i="3"/>
  <c r="L52" i="3"/>
  <c r="U52" i="3"/>
  <c r="N54" i="3"/>
  <c r="W54" i="3" s="1"/>
  <c r="T59" i="3"/>
  <c r="L61" i="3"/>
  <c r="U61" i="3"/>
  <c r="M63" i="3"/>
  <c r="V63" i="3" s="1"/>
  <c r="L65" i="3"/>
  <c r="U65" i="3"/>
  <c r="N67" i="3"/>
  <c r="W67" i="3" s="1"/>
  <c r="W68" i="3"/>
  <c r="T70" i="3"/>
  <c r="L74" i="3"/>
  <c r="U74" i="3"/>
  <c r="M76" i="3"/>
  <c r="V76" i="3" s="1"/>
  <c r="T79" i="3"/>
  <c r="U83" i="3"/>
  <c r="M85" i="3"/>
  <c r="V85" i="3" s="1"/>
  <c r="M87" i="3"/>
  <c r="V87" i="3" s="1"/>
  <c r="Q88" i="3"/>
  <c r="N88" i="3"/>
  <c r="W88" i="3" s="1"/>
  <c r="U88" i="3"/>
  <c r="M91" i="3"/>
  <c r="V91" i="3" s="1"/>
  <c r="T92" i="3"/>
  <c r="O97" i="3"/>
  <c r="L98" i="3"/>
  <c r="U98" i="3" s="1"/>
  <c r="L101" i="3"/>
  <c r="L103" i="3"/>
  <c r="U103" i="3" s="1"/>
  <c r="T104" i="3"/>
  <c r="N112" i="3"/>
  <c r="L114" i="3"/>
  <c r="L121" i="3"/>
  <c r="L122" i="3"/>
  <c r="L123" i="3"/>
  <c r="L126" i="3"/>
  <c r="O131" i="3"/>
  <c r="T136" i="3"/>
  <c r="N138" i="3"/>
  <c r="V140" i="3"/>
  <c r="T141" i="3"/>
  <c r="U143" i="3"/>
  <c r="T145" i="3"/>
  <c r="N147" i="3"/>
  <c r="W147" i="3" s="1"/>
  <c r="M151" i="3"/>
  <c r="V151" i="3" s="1"/>
  <c r="R159" i="3"/>
  <c r="Q159" i="3"/>
  <c r="P159" i="3"/>
  <c r="O159" i="3"/>
  <c r="M159" i="3"/>
  <c r="N163" i="3"/>
  <c r="R163" i="3"/>
  <c r="R212" i="3" s="1"/>
  <c r="G140" i="3" s="1"/>
  <c r="Q163" i="3"/>
  <c r="P163" i="3"/>
  <c r="M163" i="3"/>
  <c r="P164" i="3"/>
  <c r="W166" i="3"/>
  <c r="T166" i="3"/>
  <c r="W168" i="3"/>
  <c r="N258" i="3"/>
  <c r="O258" i="3"/>
  <c r="R258" i="3"/>
  <c r="Q258" i="3"/>
  <c r="P258" i="3"/>
  <c r="M258" i="3"/>
  <c r="V258" i="3" s="1"/>
  <c r="L258" i="3"/>
  <c r="U258" i="3" s="1"/>
  <c r="T25" i="3"/>
  <c r="L26" i="3"/>
  <c r="L34" i="3"/>
  <c r="U34" i="3" s="1"/>
  <c r="T35" i="3"/>
  <c r="L37" i="3"/>
  <c r="U37" i="3" s="1"/>
  <c r="N42" i="3"/>
  <c r="W42" i="3" s="1"/>
  <c r="O44" i="3"/>
  <c r="T45" i="3"/>
  <c r="V47" i="3"/>
  <c r="U50" i="3"/>
  <c r="M52" i="3"/>
  <c r="V52" i="3"/>
  <c r="O54" i="3"/>
  <c r="T55" i="3"/>
  <c r="V57" i="3"/>
  <c r="U59" i="3"/>
  <c r="M61" i="3"/>
  <c r="V61" i="3"/>
  <c r="N63" i="3"/>
  <c r="W63" i="3" s="1"/>
  <c r="M65" i="3"/>
  <c r="V65" i="3" s="1"/>
  <c r="W65" i="3"/>
  <c r="O67" i="3"/>
  <c r="T68" i="3"/>
  <c r="V70" i="3"/>
  <c r="M74" i="3"/>
  <c r="V74" i="3"/>
  <c r="N76" i="3"/>
  <c r="W76" i="3" s="1"/>
  <c r="T77" i="3"/>
  <c r="U79" i="3"/>
  <c r="T81" i="3"/>
  <c r="V83" i="3"/>
  <c r="N85" i="3"/>
  <c r="W85" i="3" s="1"/>
  <c r="O87" i="3"/>
  <c r="V88" i="3"/>
  <c r="N91" i="3"/>
  <c r="W91" i="3" s="1"/>
  <c r="M92" i="3"/>
  <c r="Q92" i="3"/>
  <c r="V92" i="3"/>
  <c r="V93" i="3"/>
  <c r="P97" i="3"/>
  <c r="M98" i="3"/>
  <c r="V98" i="3" s="1"/>
  <c r="M101" i="3"/>
  <c r="M103" i="3"/>
  <c r="Q104" i="3"/>
  <c r="L104" i="3"/>
  <c r="U104" i="3" s="1"/>
  <c r="V104" i="3"/>
  <c r="M111" i="3"/>
  <c r="V111" i="3" s="1"/>
  <c r="K212" i="3"/>
  <c r="O111" i="3"/>
  <c r="Q112" i="3"/>
  <c r="Q212" i="3" s="1"/>
  <c r="M114" i="3"/>
  <c r="O118" i="3"/>
  <c r="P118" i="3"/>
  <c r="N118" i="3"/>
  <c r="P121" i="3"/>
  <c r="M122" i="3"/>
  <c r="N123" i="3"/>
  <c r="M126" i="3"/>
  <c r="P131" i="3"/>
  <c r="U136" i="3"/>
  <c r="O138" i="3"/>
  <c r="W140" i="3"/>
  <c r="V141" i="3"/>
  <c r="T143" i="3"/>
  <c r="V145" i="3"/>
  <c r="R147" i="3"/>
  <c r="Q149" i="3"/>
  <c r="R149" i="3"/>
  <c r="P149" i="3"/>
  <c r="O149" i="3"/>
  <c r="M149" i="3"/>
  <c r="V149" i="3" s="1"/>
  <c r="P151" i="3"/>
  <c r="N155" i="3"/>
  <c r="O155" i="3"/>
  <c r="M155" i="3"/>
  <c r="L155" i="3"/>
  <c r="U155" i="3" s="1"/>
  <c r="L159" i="3"/>
  <c r="U159" i="3" s="1"/>
  <c r="L163" i="3"/>
  <c r="U163" i="3" s="1"/>
  <c r="R164" i="3"/>
  <c r="U166" i="3"/>
  <c r="R183" i="3"/>
  <c r="Q183" i="3"/>
  <c r="P183" i="3"/>
  <c r="O183" i="3"/>
  <c r="N183" i="3"/>
  <c r="W183" i="3" s="1"/>
  <c r="M183" i="3"/>
  <c r="V183" i="3" s="1"/>
  <c r="T187" i="3"/>
  <c r="U197" i="3"/>
  <c r="R206" i="3"/>
  <c r="Q206" i="3"/>
  <c r="O206" i="3"/>
  <c r="N206" i="3"/>
  <c r="W206" i="3" s="1"/>
  <c r="P206" i="3"/>
  <c r="M206" i="3"/>
  <c r="V206" i="3" s="1"/>
  <c r="L206" i="3"/>
  <c r="V216" i="3"/>
  <c r="U216" i="3"/>
  <c r="T216" i="3"/>
  <c r="L14" i="3"/>
  <c r="U14" i="3" s="1"/>
  <c r="T14" i="3"/>
  <c r="T24" i="3"/>
  <c r="L25" i="3"/>
  <c r="U25" i="3"/>
  <c r="M26" i="3"/>
  <c r="V26" i="3" s="1"/>
  <c r="M34" i="3"/>
  <c r="V34" i="3" s="1"/>
  <c r="L35" i="3"/>
  <c r="U35" i="3" s="1"/>
  <c r="V35" i="3"/>
  <c r="M37" i="3"/>
  <c r="V37" i="3" s="1"/>
  <c r="U41" i="3"/>
  <c r="O42" i="3"/>
  <c r="T43" i="3"/>
  <c r="P44" i="3"/>
  <c r="L45" i="3"/>
  <c r="U45" i="3" s="1"/>
  <c r="N47" i="3"/>
  <c r="W47" i="3"/>
  <c r="M50" i="3"/>
  <c r="V50" i="3"/>
  <c r="N52" i="3"/>
  <c r="T53" i="3"/>
  <c r="P54" i="3"/>
  <c r="L55" i="3"/>
  <c r="U55" i="3"/>
  <c r="T57" i="3"/>
  <c r="M59" i="3"/>
  <c r="V59" i="3"/>
  <c r="N61" i="3"/>
  <c r="W61" i="3" s="1"/>
  <c r="U62" i="3"/>
  <c r="O63" i="3"/>
  <c r="O65" i="3"/>
  <c r="T66" i="3"/>
  <c r="P67" i="3"/>
  <c r="L68" i="3"/>
  <c r="U68" i="3"/>
  <c r="N70" i="3"/>
  <c r="W70" i="3" s="1"/>
  <c r="N74" i="3"/>
  <c r="W74" i="3" s="1"/>
  <c r="P76" i="3"/>
  <c r="L77" i="3"/>
  <c r="U77" i="3"/>
  <c r="M79" i="3"/>
  <c r="V79" i="3"/>
  <c r="L81" i="3"/>
  <c r="U81" i="3" s="1"/>
  <c r="N83" i="3"/>
  <c r="W83" i="3" s="1"/>
  <c r="W84" i="3"/>
  <c r="O85" i="3"/>
  <c r="P87" i="3"/>
  <c r="M88" i="3"/>
  <c r="O91" i="3"/>
  <c r="L92" i="3"/>
  <c r="U92" i="3" s="1"/>
  <c r="W92" i="3"/>
  <c r="T93" i="3"/>
  <c r="N95" i="3"/>
  <c r="W95" i="3" s="1"/>
  <c r="L95" i="3"/>
  <c r="U95" i="3" s="1"/>
  <c r="T96" i="3"/>
  <c r="Q97" i="3"/>
  <c r="N98" i="3"/>
  <c r="W98" i="3" s="1"/>
  <c r="R99" i="3"/>
  <c r="O99" i="3"/>
  <c r="U99" i="3"/>
  <c r="N101" i="3"/>
  <c r="W101" i="3" s="1"/>
  <c r="O103" i="3"/>
  <c r="M104" i="3"/>
  <c r="L111" i="3"/>
  <c r="U111" i="3" s="1"/>
  <c r="R112" i="3"/>
  <c r="N114" i="3"/>
  <c r="Q115" i="3"/>
  <c r="R115" i="3"/>
  <c r="M117" i="3"/>
  <c r="R117" i="3"/>
  <c r="L118" i="3"/>
  <c r="Q121" i="3"/>
  <c r="O122" i="3"/>
  <c r="O123" i="3"/>
  <c r="P126" i="3"/>
  <c r="Q127" i="3"/>
  <c r="P127" i="3"/>
  <c r="O127" i="3"/>
  <c r="P128" i="3"/>
  <c r="R128" i="3"/>
  <c r="Q131" i="3"/>
  <c r="L132" i="3"/>
  <c r="O132" i="3"/>
  <c r="N132" i="3"/>
  <c r="R134" i="3"/>
  <c r="P134" i="3"/>
  <c r="O134" i="3"/>
  <c r="N136" i="3"/>
  <c r="Q136" i="3"/>
  <c r="P136" i="3"/>
  <c r="W136" i="3"/>
  <c r="Q138" i="3"/>
  <c r="V139" i="3"/>
  <c r="T139" i="3"/>
  <c r="M141" i="3"/>
  <c r="Q141" i="3"/>
  <c r="P141" i="3"/>
  <c r="W141" i="3"/>
  <c r="V143" i="3"/>
  <c r="U147" i="3"/>
  <c r="V147" i="3"/>
  <c r="L149" i="3"/>
  <c r="W152" i="3"/>
  <c r="T152" i="3"/>
  <c r="P155" i="3"/>
  <c r="N159" i="3"/>
  <c r="W159" i="3" s="1"/>
  <c r="O163" i="3"/>
  <c r="W164" i="3"/>
  <c r="T181" i="3"/>
  <c r="W181" i="3"/>
  <c r="U181" i="3"/>
  <c r="L183" i="3"/>
  <c r="U183" i="3" s="1"/>
  <c r="T197" i="3"/>
  <c r="V320" i="3"/>
  <c r="U320" i="3"/>
  <c r="T320" i="3"/>
  <c r="T22" i="3"/>
  <c r="L24" i="3"/>
  <c r="M25" i="3"/>
  <c r="V25" i="3" s="1"/>
  <c r="N26" i="3"/>
  <c r="T30" i="3"/>
  <c r="N34" i="3"/>
  <c r="N35" i="3"/>
  <c r="W35" i="3"/>
  <c r="N37" i="3"/>
  <c r="W37" i="3" s="1"/>
  <c r="T41" i="3"/>
  <c r="Q42" i="3"/>
  <c r="L43" i="3"/>
  <c r="U43" i="3" s="1"/>
  <c r="Q44" i="3"/>
  <c r="M45" i="3"/>
  <c r="V45" i="3" s="1"/>
  <c r="O47" i="3"/>
  <c r="N50" i="3"/>
  <c r="T51" i="3"/>
  <c r="P52" i="3"/>
  <c r="L53" i="3"/>
  <c r="U53" i="3" s="1"/>
  <c r="Q54" i="3"/>
  <c r="M55" i="3"/>
  <c r="V55" i="3" s="1"/>
  <c r="L57" i="3"/>
  <c r="U57" i="3"/>
  <c r="N59" i="3"/>
  <c r="W59" i="3"/>
  <c r="W60" i="3"/>
  <c r="O61" i="3"/>
  <c r="T62" i="3"/>
  <c r="Q63" i="3"/>
  <c r="P65" i="3"/>
  <c r="L66" i="3"/>
  <c r="U66" i="3" s="1"/>
  <c r="Q67" i="3"/>
  <c r="M68" i="3"/>
  <c r="V68" i="3"/>
  <c r="O70" i="3"/>
  <c r="V73" i="3"/>
  <c r="O74" i="3"/>
  <c r="U75" i="3"/>
  <c r="Q76" i="3"/>
  <c r="M77" i="3"/>
  <c r="N79" i="3"/>
  <c r="W79" i="3" s="1"/>
  <c r="M81" i="3"/>
  <c r="V81" i="3" s="1"/>
  <c r="W81" i="3"/>
  <c r="O83" i="3"/>
  <c r="T84" i="3"/>
  <c r="Q85" i="3"/>
  <c r="Q87" i="3"/>
  <c r="O88" i="3"/>
  <c r="M89" i="3"/>
  <c r="V89" i="3" s="1"/>
  <c r="W90" i="3"/>
  <c r="P91" i="3"/>
  <c r="N92" i="3"/>
  <c r="P93" i="3"/>
  <c r="M93" i="3"/>
  <c r="U93" i="3"/>
  <c r="M95" i="3"/>
  <c r="V95" i="3" s="1"/>
  <c r="Q96" i="3"/>
  <c r="R96" i="3"/>
  <c r="R97" i="3"/>
  <c r="P98" i="3"/>
  <c r="L99" i="3"/>
  <c r="O101" i="3"/>
  <c r="Q103" i="3"/>
  <c r="N104" i="3"/>
  <c r="W104" i="3" s="1"/>
  <c r="L105" i="3"/>
  <c r="U105" i="3" s="1"/>
  <c r="Q105" i="3"/>
  <c r="V105" i="3"/>
  <c r="W106" i="3"/>
  <c r="V106" i="3"/>
  <c r="N111" i="3"/>
  <c r="O114" i="3"/>
  <c r="L115" i="3"/>
  <c r="L117" i="3"/>
  <c r="M118" i="3"/>
  <c r="R121" i="3"/>
  <c r="R122" i="3"/>
  <c r="P123" i="3"/>
  <c r="Q126" i="3"/>
  <c r="L127" i="3"/>
  <c r="L128" i="3"/>
  <c r="R131" i="3"/>
  <c r="M132" i="3"/>
  <c r="L134" i="3"/>
  <c r="L136" i="3"/>
  <c r="R138" i="3"/>
  <c r="W139" i="3"/>
  <c r="L141" i="3"/>
  <c r="U141" i="3" s="1"/>
  <c r="T147" i="3"/>
  <c r="N149" i="3"/>
  <c r="W149" i="3" s="1"/>
  <c r="T151" i="3"/>
  <c r="U152" i="3"/>
  <c r="T153" i="3"/>
  <c r="Q155" i="3"/>
  <c r="V159" i="3"/>
  <c r="V163" i="3"/>
  <c r="W163" i="3"/>
  <c r="T164" i="3"/>
  <c r="M168" i="3"/>
  <c r="Q168" i="3"/>
  <c r="P168" i="3"/>
  <c r="O168" i="3"/>
  <c r="L168" i="3"/>
  <c r="Q172" i="3"/>
  <c r="R172" i="3"/>
  <c r="P172" i="3"/>
  <c r="O172" i="3"/>
  <c r="M172" i="3"/>
  <c r="V172" i="3" s="1"/>
  <c r="L172" i="3"/>
  <c r="L204" i="3"/>
  <c r="U204" i="3" s="1"/>
  <c r="P204" i="3"/>
  <c r="M204" i="3"/>
  <c r="R204" i="3"/>
  <c r="Q204" i="3"/>
  <c r="O204" i="3"/>
  <c r="N204" i="3"/>
  <c r="W204" i="3" s="1"/>
  <c r="L230" i="3"/>
  <c r="Q230" i="3"/>
  <c r="P230" i="3"/>
  <c r="O230" i="3"/>
  <c r="N230" i="3"/>
  <c r="M230" i="3"/>
  <c r="R230" i="3"/>
  <c r="L238" i="3"/>
  <c r="R238" i="3"/>
  <c r="Q238" i="3"/>
  <c r="P238" i="3"/>
  <c r="O238" i="3"/>
  <c r="N238" i="3"/>
  <c r="M238" i="3"/>
  <c r="W344" i="3"/>
  <c r="T344" i="3"/>
  <c r="L417" i="3"/>
  <c r="U417" i="3" s="1"/>
  <c r="M417" i="3"/>
  <c r="R417" i="3"/>
  <c r="Q417" i="3"/>
  <c r="P417" i="3"/>
  <c r="O417" i="3"/>
  <c r="N417" i="3"/>
  <c r="W417" i="3" s="1"/>
  <c r="V179" i="3"/>
  <c r="R184" i="3"/>
  <c r="R193" i="3"/>
  <c r="Q195" i="3"/>
  <c r="P195" i="3"/>
  <c r="M195" i="3"/>
  <c r="T198" i="3"/>
  <c r="W215" i="3"/>
  <c r="P226" i="3"/>
  <c r="R226" i="3"/>
  <c r="Q226" i="3"/>
  <c r="O226" i="3"/>
  <c r="N226" i="3"/>
  <c r="M226" i="3"/>
  <c r="W258" i="3"/>
  <c r="R262" i="3"/>
  <c r="Q262" i="3"/>
  <c r="P262" i="3"/>
  <c r="O262" i="3"/>
  <c r="N262" i="3"/>
  <c r="W262" i="3" s="1"/>
  <c r="M262" i="3"/>
  <c r="L262" i="3"/>
  <c r="W275" i="3"/>
  <c r="U306" i="3"/>
  <c r="T306" i="3"/>
  <c r="K420" i="3"/>
  <c r="O319" i="3"/>
  <c r="R319" i="3"/>
  <c r="Q319" i="3"/>
  <c r="P319" i="3"/>
  <c r="N319" i="3"/>
  <c r="W319" i="3" s="1"/>
  <c r="T360" i="3"/>
  <c r="V155" i="3"/>
  <c r="T175" i="3"/>
  <c r="L177" i="3"/>
  <c r="U177" i="3" s="1"/>
  <c r="T179" i="3"/>
  <c r="M181" i="3"/>
  <c r="V181" i="3" s="1"/>
  <c r="T188" i="3"/>
  <c r="L190" i="3"/>
  <c r="L195" i="3"/>
  <c r="U195" i="3" s="1"/>
  <c r="L196" i="3"/>
  <c r="U196" i="3" s="1"/>
  <c r="M196" i="3"/>
  <c r="V196" i="3" s="1"/>
  <c r="R196" i="3"/>
  <c r="O197" i="3"/>
  <c r="R197" i="3"/>
  <c r="N197" i="3"/>
  <c r="W197" i="3" s="1"/>
  <c r="U198" i="3"/>
  <c r="V202" i="3"/>
  <c r="T202" i="3"/>
  <c r="V210" i="3"/>
  <c r="T215" i="3"/>
  <c r="L226" i="3"/>
  <c r="P240" i="3"/>
  <c r="Q240" i="3"/>
  <c r="O240" i="3"/>
  <c r="N240" i="3"/>
  <c r="W240" i="3" s="1"/>
  <c r="M240" i="3"/>
  <c r="V240" i="3" s="1"/>
  <c r="L240" i="3"/>
  <c r="Q247" i="3"/>
  <c r="R247" i="3"/>
  <c r="P247" i="3"/>
  <c r="O247" i="3"/>
  <c r="N247" i="3"/>
  <c r="W247" i="3" s="1"/>
  <c r="T258" i="3"/>
  <c r="V262" i="3"/>
  <c r="L268" i="3"/>
  <c r="U268" i="3" s="1"/>
  <c r="Q268" i="3"/>
  <c r="P268" i="3"/>
  <c r="O268" i="3"/>
  <c r="N268" i="3"/>
  <c r="W268" i="3" s="1"/>
  <c r="M268" i="3"/>
  <c r="V268" i="3" s="1"/>
  <c r="T275" i="3"/>
  <c r="O293" i="3"/>
  <c r="Q293" i="3"/>
  <c r="P293" i="3"/>
  <c r="N293" i="3"/>
  <c r="R293" i="3"/>
  <c r="L319" i="3"/>
  <c r="L342" i="3"/>
  <c r="O342" i="3"/>
  <c r="N342" i="3"/>
  <c r="R342" i="3"/>
  <c r="Q342" i="3"/>
  <c r="P342" i="3"/>
  <c r="M342" i="3"/>
  <c r="V392" i="3"/>
  <c r="T392" i="3"/>
  <c r="L484" i="3"/>
  <c r="U484" i="3" s="1"/>
  <c r="Q484" i="3"/>
  <c r="P484" i="3"/>
  <c r="O484" i="3"/>
  <c r="N484" i="3"/>
  <c r="M484" i="3"/>
  <c r="V484" i="3" s="1"/>
  <c r="R484" i="3"/>
  <c r="W182" i="3"/>
  <c r="T184" i="3"/>
  <c r="T193" i="3"/>
  <c r="M220" i="3"/>
  <c r="P220" i="3"/>
  <c r="O220" i="3"/>
  <c r="N220" i="3"/>
  <c r="L220" i="3"/>
  <c r="M237" i="3"/>
  <c r="Q237" i="3"/>
  <c r="P237" i="3"/>
  <c r="O237" i="3"/>
  <c r="N237" i="3"/>
  <c r="L237" i="3"/>
  <c r="W242" i="3"/>
  <c r="U242" i="3"/>
  <c r="T242" i="3"/>
  <c r="N274" i="3"/>
  <c r="L274" i="3"/>
  <c r="R274" i="3"/>
  <c r="Q274" i="3"/>
  <c r="P274" i="3"/>
  <c r="O274" i="3"/>
  <c r="M274" i="3"/>
  <c r="V274" i="3" s="1"/>
  <c r="R278" i="3"/>
  <c r="O278" i="3"/>
  <c r="Q278" i="3"/>
  <c r="P278" i="3"/>
  <c r="N278" i="3"/>
  <c r="M278" i="3"/>
  <c r="L278" i="3"/>
  <c r="P338" i="3"/>
  <c r="R338" i="3"/>
  <c r="Q338" i="3"/>
  <c r="O338" i="3"/>
  <c r="N338" i="3"/>
  <c r="M338" i="3"/>
  <c r="L338" i="3"/>
  <c r="L348" i="3"/>
  <c r="U348" i="3" s="1"/>
  <c r="R348" i="3"/>
  <c r="Q348" i="3"/>
  <c r="P348" i="3"/>
  <c r="O348" i="3"/>
  <c r="N348" i="3"/>
  <c r="W348" i="3" s="1"/>
  <c r="M348" i="3"/>
  <c r="V348" i="3" s="1"/>
  <c r="W358" i="3"/>
  <c r="T358" i="3"/>
  <c r="T373" i="3"/>
  <c r="W379" i="3"/>
  <c r="V379" i="3"/>
  <c r="T383" i="3"/>
  <c r="V142" i="3"/>
  <c r="V148" i="3"/>
  <c r="M152" i="3"/>
  <c r="V152" i="3" s="1"/>
  <c r="M153" i="3"/>
  <c r="V153" i="3" s="1"/>
  <c r="N157" i="3"/>
  <c r="W157" i="3" s="1"/>
  <c r="W158" i="3"/>
  <c r="U164" i="3"/>
  <c r="M166" i="3"/>
  <c r="V166" i="3" s="1"/>
  <c r="V171" i="3"/>
  <c r="U173" i="3"/>
  <c r="M175" i="3"/>
  <c r="V175" i="3" s="1"/>
  <c r="N177" i="3"/>
  <c r="W177" i="3" s="1"/>
  <c r="M179" i="3"/>
  <c r="W179" i="3"/>
  <c r="O181" i="3"/>
  <c r="T182" i="3"/>
  <c r="L184" i="3"/>
  <c r="U184" i="3" s="1"/>
  <c r="V184" i="3"/>
  <c r="M188" i="3"/>
  <c r="V188" i="3"/>
  <c r="N190" i="3"/>
  <c r="W190" i="3" s="1"/>
  <c r="T191" i="3"/>
  <c r="L193" i="3"/>
  <c r="U193" i="3" s="1"/>
  <c r="O195" i="3"/>
  <c r="O196" i="3"/>
  <c r="M197" i="3"/>
  <c r="V197" i="3" s="1"/>
  <c r="M199" i="3"/>
  <c r="V199" i="3" s="1"/>
  <c r="P199" i="3"/>
  <c r="T200" i="3"/>
  <c r="W202" i="3"/>
  <c r="U210" i="3"/>
  <c r="W211" i="3"/>
  <c r="U211" i="3"/>
  <c r="T211" i="3"/>
  <c r="L218" i="3"/>
  <c r="U218" i="3" s="1"/>
  <c r="R218" i="3"/>
  <c r="Q218" i="3"/>
  <c r="P218" i="3"/>
  <c r="Q220" i="3"/>
  <c r="R237" i="3"/>
  <c r="U240" i="3"/>
  <c r="U241" i="3"/>
  <c r="V241" i="3"/>
  <c r="T241" i="3"/>
  <c r="M247" i="3"/>
  <c r="V247" i="3" s="1"/>
  <c r="L249" i="3"/>
  <c r="M249" i="3"/>
  <c r="R249" i="3"/>
  <c r="Q249" i="3"/>
  <c r="P249" i="3"/>
  <c r="M250" i="3"/>
  <c r="V250" i="3" s="1"/>
  <c r="Q250" i="3"/>
  <c r="R250" i="3"/>
  <c r="P250" i="3"/>
  <c r="O250" i="3"/>
  <c r="N250" i="3"/>
  <c r="W250" i="3" s="1"/>
  <c r="O261" i="3"/>
  <c r="L261" i="3"/>
  <c r="U261" i="3" s="1"/>
  <c r="R261" i="3"/>
  <c r="Q261" i="3"/>
  <c r="P261" i="3"/>
  <c r="N261" i="3"/>
  <c r="W261" i="3" s="1"/>
  <c r="U262" i="3"/>
  <c r="Q267" i="3"/>
  <c r="N267" i="3"/>
  <c r="W267" i="3" s="1"/>
  <c r="R267" i="3"/>
  <c r="P267" i="3"/>
  <c r="O267" i="3"/>
  <c r="U274" i="3"/>
  <c r="W278" i="3"/>
  <c r="V278" i="3"/>
  <c r="M293" i="3"/>
  <c r="W302" i="3"/>
  <c r="T379" i="3"/>
  <c r="T142" i="3"/>
  <c r="T144" i="3"/>
  <c r="T146" i="3"/>
  <c r="T148" i="3"/>
  <c r="M150" i="3"/>
  <c r="V150" i="3" s="1"/>
  <c r="N152" i="3"/>
  <c r="N153" i="3"/>
  <c r="W153" i="3" s="1"/>
  <c r="W155" i="3"/>
  <c r="O157" i="3"/>
  <c r="T158" i="3"/>
  <c r="L160" i="3"/>
  <c r="U160" i="3" s="1"/>
  <c r="V164" i="3"/>
  <c r="N166" i="3"/>
  <c r="T167" i="3"/>
  <c r="L169" i="3"/>
  <c r="U169" i="3" s="1"/>
  <c r="T171" i="3"/>
  <c r="M173" i="3"/>
  <c r="V173" i="3" s="1"/>
  <c r="N175" i="3"/>
  <c r="W175" i="3" s="1"/>
  <c r="U176" i="3"/>
  <c r="O177" i="3"/>
  <c r="O179" i="3"/>
  <c r="T180" i="3"/>
  <c r="P181" i="3"/>
  <c r="L182" i="3"/>
  <c r="U182" i="3" s="1"/>
  <c r="N184" i="3"/>
  <c r="W184" i="3"/>
  <c r="N188" i="3"/>
  <c r="W188" i="3" s="1"/>
  <c r="P190" i="3"/>
  <c r="L191" i="3"/>
  <c r="U191" i="3" s="1"/>
  <c r="M193" i="3"/>
  <c r="V193" i="3" s="1"/>
  <c r="R195" i="3"/>
  <c r="P196" i="3"/>
  <c r="P197" i="3"/>
  <c r="L199" i="3"/>
  <c r="V200" i="3"/>
  <c r="U203" i="3"/>
  <c r="T204" i="3"/>
  <c r="V204" i="3"/>
  <c r="T206" i="3"/>
  <c r="W210" i="3"/>
  <c r="V211" i="3"/>
  <c r="M217" i="3"/>
  <c r="R217" i="3"/>
  <c r="Q217" i="3"/>
  <c r="P217" i="3"/>
  <c r="O217" i="3"/>
  <c r="M218" i="3"/>
  <c r="V218" i="3" s="1"/>
  <c r="R220" i="3"/>
  <c r="R316" i="3" s="1"/>
  <c r="G244" i="3" s="1"/>
  <c r="Q222" i="3"/>
  <c r="R222" i="3"/>
  <c r="P222" i="3"/>
  <c r="O222" i="3"/>
  <c r="N222" i="3"/>
  <c r="M222" i="3"/>
  <c r="T240" i="3"/>
  <c r="N249" i="3"/>
  <c r="W249" i="3" s="1"/>
  <c r="L250" i="3"/>
  <c r="T251" i="3"/>
  <c r="V252" i="3"/>
  <c r="T252" i="3"/>
  <c r="O254" i="3"/>
  <c r="R254" i="3"/>
  <c r="Q254" i="3"/>
  <c r="P254" i="3"/>
  <c r="N254" i="3"/>
  <c r="M261" i="3"/>
  <c r="V261" i="3" s="1"/>
  <c r="L267" i="3"/>
  <c r="U267" i="3" s="1"/>
  <c r="M271" i="3"/>
  <c r="V271" i="3" s="1"/>
  <c r="Q271" i="3"/>
  <c r="R271" i="3"/>
  <c r="P271" i="3"/>
  <c r="O271" i="3"/>
  <c r="N271" i="3"/>
  <c r="W271" i="3" s="1"/>
  <c r="T274" i="3"/>
  <c r="T278" i="3"/>
  <c r="U280" i="3"/>
  <c r="M287" i="3"/>
  <c r="V287" i="3" s="1"/>
  <c r="O287" i="3"/>
  <c r="N287" i="3"/>
  <c r="W287" i="3" s="1"/>
  <c r="R287" i="3"/>
  <c r="Q287" i="3"/>
  <c r="P287" i="3"/>
  <c r="T302" i="3"/>
  <c r="T89" i="3"/>
  <c r="L119" i="3"/>
  <c r="M124" i="3"/>
  <c r="L130" i="3"/>
  <c r="L139" i="3"/>
  <c r="U139" i="3" s="1"/>
  <c r="L140" i="3"/>
  <c r="L142" i="3"/>
  <c r="U142" i="3" s="1"/>
  <c r="L144" i="3"/>
  <c r="U144" i="3" s="1"/>
  <c r="L146" i="3"/>
  <c r="U146" i="3" s="1"/>
  <c r="L148" i="3"/>
  <c r="U148" i="3"/>
  <c r="N150" i="3"/>
  <c r="W151" i="3"/>
  <c r="O152" i="3"/>
  <c r="O153" i="3"/>
  <c r="P157" i="3"/>
  <c r="L158" i="3"/>
  <c r="U158" i="3" s="1"/>
  <c r="N160" i="3"/>
  <c r="W160" i="3" s="1"/>
  <c r="T165" i="3"/>
  <c r="P166" i="3"/>
  <c r="L167" i="3"/>
  <c r="U167" i="3" s="1"/>
  <c r="M169" i="3"/>
  <c r="V169" i="3" s="1"/>
  <c r="L171" i="3"/>
  <c r="U171" i="3"/>
  <c r="N173" i="3"/>
  <c r="W173" i="3"/>
  <c r="W174" i="3"/>
  <c r="O175" i="3"/>
  <c r="T176" i="3"/>
  <c r="Q177" i="3"/>
  <c r="P179" i="3"/>
  <c r="L180" i="3"/>
  <c r="U180" i="3" s="1"/>
  <c r="Q181" i="3"/>
  <c r="M182" i="3"/>
  <c r="V182" i="3" s="1"/>
  <c r="O184" i="3"/>
  <c r="V187" i="3"/>
  <c r="O188" i="3"/>
  <c r="U189" i="3"/>
  <c r="Q190" i="3"/>
  <c r="M191" i="3"/>
  <c r="V191" i="3" s="1"/>
  <c r="N193" i="3"/>
  <c r="W193" i="3" s="1"/>
  <c r="V194" i="3"/>
  <c r="T194" i="3"/>
  <c r="V195" i="3"/>
  <c r="Q196" i="3"/>
  <c r="Q197" i="3"/>
  <c r="N199" i="3"/>
  <c r="W199" i="3" s="1"/>
  <c r="P200" i="3"/>
  <c r="O200" i="3"/>
  <c r="L200" i="3"/>
  <c r="U200" i="3" s="1"/>
  <c r="W200" i="3"/>
  <c r="V203" i="3"/>
  <c r="U206" i="3"/>
  <c r="N210" i="3"/>
  <c r="R210" i="3"/>
  <c r="P210" i="3"/>
  <c r="O210" i="3"/>
  <c r="O215" i="3"/>
  <c r="K316" i="3"/>
  <c r="P215" i="3"/>
  <c r="N215" i="3"/>
  <c r="M215" i="3"/>
  <c r="L215" i="3"/>
  <c r="N216" i="3"/>
  <c r="W216" i="3" s="1"/>
  <c r="Q216" i="3"/>
  <c r="Q316" i="3" s="1"/>
  <c r="P216" i="3"/>
  <c r="O216" i="3"/>
  <c r="M216" i="3"/>
  <c r="L217" i="3"/>
  <c r="N218" i="3"/>
  <c r="L222" i="3"/>
  <c r="T247" i="3"/>
  <c r="O249" i="3"/>
  <c r="L254" i="3"/>
  <c r="U254" i="3" s="1"/>
  <c r="U255" i="3"/>
  <c r="M267" i="3"/>
  <c r="V267" i="3" s="1"/>
  <c r="L271" i="3"/>
  <c r="T272" i="3"/>
  <c r="W274" i="3"/>
  <c r="U278" i="3"/>
  <c r="Q283" i="3"/>
  <c r="L283" i="3"/>
  <c r="R283" i="3"/>
  <c r="P283" i="3"/>
  <c r="O283" i="3"/>
  <c r="N283" i="3"/>
  <c r="W283" i="3" s="1"/>
  <c r="T284" i="3"/>
  <c r="L287" i="3"/>
  <c r="V315" i="3"/>
  <c r="N320" i="3"/>
  <c r="W320" i="3" s="1"/>
  <c r="R320" i="3"/>
  <c r="Q320" i="3"/>
  <c r="P320" i="3"/>
  <c r="O320" i="3"/>
  <c r="P251" i="3"/>
  <c r="M251" i="3"/>
  <c r="V251" i="3" s="1"/>
  <c r="R255" i="3"/>
  <c r="O255" i="3"/>
  <c r="U263" i="3"/>
  <c r="W263" i="3"/>
  <c r="W269" i="3"/>
  <c r="P272" i="3"/>
  <c r="M272" i="3"/>
  <c r="V272" i="3" s="1"/>
  <c r="Q275" i="3"/>
  <c r="R275" i="3"/>
  <c r="L284" i="3"/>
  <c r="U284" i="3" s="1"/>
  <c r="Q284" i="3"/>
  <c r="U295" i="3"/>
  <c r="W296" i="3"/>
  <c r="U296" i="3"/>
  <c r="T296" i="3"/>
  <c r="T300" i="3"/>
  <c r="U300" i="3"/>
  <c r="M311" i="3"/>
  <c r="P311" i="3"/>
  <c r="O311" i="3"/>
  <c r="N311" i="3"/>
  <c r="W311" i="3" s="1"/>
  <c r="L311" i="3"/>
  <c r="Q329" i="3"/>
  <c r="R329" i="3"/>
  <c r="P329" i="3"/>
  <c r="O329" i="3"/>
  <c r="N329" i="3"/>
  <c r="L329" i="3"/>
  <c r="U207" i="3"/>
  <c r="R221" i="3"/>
  <c r="L225" i="3"/>
  <c r="L229" i="3"/>
  <c r="R233" i="3"/>
  <c r="L236" i="3"/>
  <c r="L241" i="3"/>
  <c r="L242" i="3"/>
  <c r="T243" i="3"/>
  <c r="T246" i="3"/>
  <c r="T248" i="3"/>
  <c r="L251" i="3"/>
  <c r="U251" i="3" s="1"/>
  <c r="Q252" i="3"/>
  <c r="R252" i="3"/>
  <c r="L255" i="3"/>
  <c r="U259" i="3"/>
  <c r="T263" i="3"/>
  <c r="R264" i="3"/>
  <c r="V266" i="3"/>
  <c r="T269" i="3"/>
  <c r="L272" i="3"/>
  <c r="U272" i="3" s="1"/>
  <c r="L275" i="3"/>
  <c r="U275" i="3" s="1"/>
  <c r="T276" i="3"/>
  <c r="U279" i="3"/>
  <c r="T279" i="3"/>
  <c r="M284" i="3"/>
  <c r="V284" i="3" s="1"/>
  <c r="T285" i="3"/>
  <c r="T291" i="3"/>
  <c r="W293" i="3"/>
  <c r="T295" i="3"/>
  <c r="P304" i="3"/>
  <c r="R304" i="3"/>
  <c r="Q304" i="3"/>
  <c r="O304" i="3"/>
  <c r="N304" i="3"/>
  <c r="L308" i="3"/>
  <c r="U308" i="3" s="1"/>
  <c r="R308" i="3"/>
  <c r="Q308" i="3"/>
  <c r="P308" i="3"/>
  <c r="O308" i="3"/>
  <c r="Q311" i="3"/>
  <c r="T319" i="3"/>
  <c r="M329" i="3"/>
  <c r="N365" i="3"/>
  <c r="W365" i="3" s="1"/>
  <c r="R365" i="3"/>
  <c r="T365" i="3"/>
  <c r="Q365" i="3"/>
  <c r="P365" i="3"/>
  <c r="O365" i="3"/>
  <c r="M365" i="3"/>
  <c r="W386" i="3"/>
  <c r="Q390" i="3"/>
  <c r="P390" i="3"/>
  <c r="O390" i="3"/>
  <c r="N390" i="3"/>
  <c r="M390" i="3"/>
  <c r="R390" i="3"/>
  <c r="T399" i="3"/>
  <c r="U399" i="3"/>
  <c r="K524" i="3"/>
  <c r="P423" i="3"/>
  <c r="O423" i="3"/>
  <c r="R423" i="3"/>
  <c r="Q423" i="3"/>
  <c r="N423" i="3"/>
  <c r="M423" i="3"/>
  <c r="T423" i="3"/>
  <c r="L423" i="3"/>
  <c r="P429" i="3"/>
  <c r="L429" i="3"/>
  <c r="R429" i="3"/>
  <c r="Q429" i="3"/>
  <c r="O429" i="3"/>
  <c r="N429" i="3"/>
  <c r="M429" i="3"/>
  <c r="L439" i="3"/>
  <c r="R439" i="3"/>
  <c r="Q439" i="3"/>
  <c r="P439" i="3"/>
  <c r="N439" i="3"/>
  <c r="O439" i="3"/>
  <c r="M439" i="3"/>
  <c r="T461" i="3"/>
  <c r="Q499" i="3"/>
  <c r="P499" i="3"/>
  <c r="O499" i="3"/>
  <c r="N499" i="3"/>
  <c r="R499" i="3"/>
  <c r="M499" i="3"/>
  <c r="V499" i="3" s="1"/>
  <c r="L499" i="3"/>
  <c r="W205" i="3"/>
  <c r="T207" i="3"/>
  <c r="M225" i="3"/>
  <c r="N229" i="3"/>
  <c r="L235" i="3"/>
  <c r="M236" i="3"/>
  <c r="N241" i="3"/>
  <c r="W241" i="3" s="1"/>
  <c r="M242" i="3"/>
  <c r="V242" i="3" s="1"/>
  <c r="L243" i="3"/>
  <c r="U243" i="3" s="1"/>
  <c r="U244" i="3"/>
  <c r="L246" i="3"/>
  <c r="U246" i="3" s="1"/>
  <c r="L248" i="3"/>
  <c r="U248" i="3" s="1"/>
  <c r="N251" i="3"/>
  <c r="W251" i="3" s="1"/>
  <c r="L252" i="3"/>
  <c r="U252" i="3" s="1"/>
  <c r="T253" i="3"/>
  <c r="W253" i="3"/>
  <c r="M255" i="3"/>
  <c r="V255" i="3" s="1"/>
  <c r="U256" i="3"/>
  <c r="T256" i="3"/>
  <c r="V259" i="3"/>
  <c r="M263" i="3"/>
  <c r="N263" i="3"/>
  <c r="V263" i="3"/>
  <c r="T266" i="3"/>
  <c r="O269" i="3"/>
  <c r="P269" i="3"/>
  <c r="U269" i="3"/>
  <c r="N272" i="3"/>
  <c r="W272" i="3" s="1"/>
  <c r="M275" i="3"/>
  <c r="V275" i="3" s="1"/>
  <c r="U276" i="3"/>
  <c r="V279" i="3"/>
  <c r="V282" i="3"/>
  <c r="N284" i="3"/>
  <c r="W284" i="3" s="1"/>
  <c r="O285" i="3"/>
  <c r="M285" i="3"/>
  <c r="V285" i="3" s="1"/>
  <c r="U285" i="3"/>
  <c r="U291" i="3"/>
  <c r="T293" i="3"/>
  <c r="U294" i="3"/>
  <c r="T294" i="3"/>
  <c r="L304" i="3"/>
  <c r="U304" i="3" s="1"/>
  <c r="M308" i="3"/>
  <c r="V308" i="3" s="1"/>
  <c r="R311" i="3"/>
  <c r="Q315" i="3"/>
  <c r="P315" i="3"/>
  <c r="O315" i="3"/>
  <c r="N315" i="3"/>
  <c r="W315" i="3" s="1"/>
  <c r="M315" i="3"/>
  <c r="W356" i="3"/>
  <c r="L365" i="3"/>
  <c r="U365" i="3" s="1"/>
  <c r="N381" i="3"/>
  <c r="W381" i="3" s="1"/>
  <c r="Q381" i="3"/>
  <c r="P381" i="3"/>
  <c r="O381" i="3"/>
  <c r="M381" i="3"/>
  <c r="R381" i="3"/>
  <c r="T386" i="3"/>
  <c r="L390" i="3"/>
  <c r="W405" i="3"/>
  <c r="U405" i="3"/>
  <c r="T405" i="3"/>
  <c r="R463" i="3"/>
  <c r="Q463" i="3"/>
  <c r="P463" i="3"/>
  <c r="O463" i="3"/>
  <c r="N463" i="3"/>
  <c r="W463" i="3" s="1"/>
  <c r="T463" i="3"/>
  <c r="M463" i="3"/>
  <c r="V463" i="3" s="1"/>
  <c r="L463" i="3"/>
  <c r="U463" i="3" s="1"/>
  <c r="N225" i="3"/>
  <c r="O229" i="3"/>
  <c r="O236" i="3"/>
  <c r="O241" i="3"/>
  <c r="N242" i="3"/>
  <c r="V243" i="3"/>
  <c r="V246" i="3"/>
  <c r="M248" i="3"/>
  <c r="V248" i="3" s="1"/>
  <c r="T249" i="3"/>
  <c r="V249" i="3"/>
  <c r="O251" i="3"/>
  <c r="N255" i="3"/>
  <c r="W255" i="3" s="1"/>
  <c r="W259" i="3"/>
  <c r="T264" i="3"/>
  <c r="N266" i="3"/>
  <c r="R266" i="3"/>
  <c r="O272" i="3"/>
  <c r="N275" i="3"/>
  <c r="L276" i="3"/>
  <c r="N276" i="3"/>
  <c r="W276" i="3" s="1"/>
  <c r="W279" i="3"/>
  <c r="O284" i="3"/>
  <c r="R286" i="3"/>
  <c r="Q286" i="3"/>
  <c r="U287" i="3"/>
  <c r="N290" i="3"/>
  <c r="W290" i="3" s="1"/>
  <c r="R290" i="3"/>
  <c r="Q290" i="3"/>
  <c r="U293" i="3"/>
  <c r="W295" i="3"/>
  <c r="Q299" i="3"/>
  <c r="R299" i="3"/>
  <c r="P299" i="3"/>
  <c r="O299" i="3"/>
  <c r="R302" i="3"/>
  <c r="P302" i="3"/>
  <c r="O302" i="3"/>
  <c r="N302" i="3"/>
  <c r="M302" i="3"/>
  <c r="V302" i="3" s="1"/>
  <c r="M304" i="3"/>
  <c r="V304" i="3" s="1"/>
  <c r="N308" i="3"/>
  <c r="W308" i="3" s="1"/>
  <c r="U311" i="3"/>
  <c r="V311" i="3"/>
  <c r="U312" i="3"/>
  <c r="V319" i="3"/>
  <c r="M324" i="3"/>
  <c r="M420" i="3" s="1"/>
  <c r="R324" i="3"/>
  <c r="Q324" i="3"/>
  <c r="P324" i="3"/>
  <c r="O324" i="3"/>
  <c r="L324" i="3"/>
  <c r="T359" i="3"/>
  <c r="N198" i="3"/>
  <c r="W198" i="3" s="1"/>
  <c r="U199" i="3"/>
  <c r="O202" i="3"/>
  <c r="U205" i="3"/>
  <c r="N207" i="3"/>
  <c r="W207" i="3"/>
  <c r="N211" i="3"/>
  <c r="L221" i="3"/>
  <c r="N224" i="3"/>
  <c r="O225" i="3"/>
  <c r="M228" i="3"/>
  <c r="P229" i="3"/>
  <c r="L233" i="3"/>
  <c r="M234" i="3"/>
  <c r="N235" i="3"/>
  <c r="P236" i="3"/>
  <c r="P241" i="3"/>
  <c r="O242" i="3"/>
  <c r="N243" i="3"/>
  <c r="W243" i="3" s="1"/>
  <c r="N244" i="3"/>
  <c r="W244" i="3" s="1"/>
  <c r="N246" i="3"/>
  <c r="W246" i="3" s="1"/>
  <c r="N248" i="3"/>
  <c r="W248" i="3" s="1"/>
  <c r="U249" i="3"/>
  <c r="U250" i="3"/>
  <c r="Q251" i="3"/>
  <c r="N252" i="3"/>
  <c r="W252" i="3" s="1"/>
  <c r="L253" i="3"/>
  <c r="U253" i="3" s="1"/>
  <c r="N253" i="3"/>
  <c r="V253" i="3"/>
  <c r="P255" i="3"/>
  <c r="W256" i="3"/>
  <c r="L260" i="3"/>
  <c r="U260" i="3" s="1"/>
  <c r="P260" i="3"/>
  <c r="V260" i="3"/>
  <c r="O263" i="3"/>
  <c r="L264" i="3"/>
  <c r="U264" i="3" s="1"/>
  <c r="L266" i="3"/>
  <c r="U266" i="3" s="1"/>
  <c r="W266" i="3"/>
  <c r="T267" i="3"/>
  <c r="M269" i="3"/>
  <c r="V269" i="3" s="1"/>
  <c r="R270" i="3"/>
  <c r="L270" i="3"/>
  <c r="U270" i="3" s="1"/>
  <c r="V270" i="3"/>
  <c r="U271" i="3"/>
  <c r="Q272" i="3"/>
  <c r="O275" i="3"/>
  <c r="M276" i="3"/>
  <c r="V276" i="3" s="1"/>
  <c r="T277" i="3"/>
  <c r="P280" i="3"/>
  <c r="Q280" i="3"/>
  <c r="N282" i="3"/>
  <c r="W282" i="3" s="1"/>
  <c r="P282" i="3"/>
  <c r="U282" i="3"/>
  <c r="U283" i="3"/>
  <c r="P284" i="3"/>
  <c r="N285" i="3"/>
  <c r="W285" i="3" s="1"/>
  <c r="L286" i="3"/>
  <c r="U286" i="3" s="1"/>
  <c r="T287" i="3"/>
  <c r="L290" i="3"/>
  <c r="U290" i="3" s="1"/>
  <c r="Q291" i="3"/>
  <c r="O291" i="3"/>
  <c r="N291" i="3"/>
  <c r="W291" i="3" s="1"/>
  <c r="M291" i="3"/>
  <c r="V291" i="3" s="1"/>
  <c r="V293" i="3"/>
  <c r="M295" i="3"/>
  <c r="V295" i="3" s="1"/>
  <c r="R295" i="3"/>
  <c r="Q295" i="3"/>
  <c r="P295" i="3"/>
  <c r="L299" i="3"/>
  <c r="U299" i="3" s="1"/>
  <c r="L302" i="3"/>
  <c r="U302" i="3" s="1"/>
  <c r="W304" i="3"/>
  <c r="N306" i="3"/>
  <c r="W306" i="3" s="1"/>
  <c r="Q306" i="3"/>
  <c r="P306" i="3"/>
  <c r="O306" i="3"/>
  <c r="M306" i="3"/>
  <c r="V306" i="3" s="1"/>
  <c r="T308" i="3"/>
  <c r="W309" i="3"/>
  <c r="V309" i="3"/>
  <c r="U309" i="3"/>
  <c r="T309" i="3"/>
  <c r="T311" i="3"/>
  <c r="R315" i="3"/>
  <c r="N324" i="3"/>
  <c r="T349" i="3"/>
  <c r="W351" i="3"/>
  <c r="U351" i="3"/>
  <c r="U384" i="3"/>
  <c r="T384" i="3"/>
  <c r="O424" i="3"/>
  <c r="P424" i="3"/>
  <c r="R424" i="3"/>
  <c r="Q424" i="3"/>
  <c r="N424" i="3"/>
  <c r="W424" i="3" s="1"/>
  <c r="M424" i="3"/>
  <c r="V424" i="3" s="1"/>
  <c r="M333" i="3"/>
  <c r="L333" i="3"/>
  <c r="M362" i="3"/>
  <c r="V362" i="3" s="1"/>
  <c r="O362" i="3"/>
  <c r="N362" i="3"/>
  <c r="Q366" i="3"/>
  <c r="O366" i="3"/>
  <c r="N366" i="3"/>
  <c r="W368" i="3"/>
  <c r="T375" i="3"/>
  <c r="W375" i="3"/>
  <c r="V375" i="3"/>
  <c r="W377" i="3"/>
  <c r="V377" i="3"/>
  <c r="U393" i="3"/>
  <c r="T393" i="3"/>
  <c r="W397" i="3"/>
  <c r="U397" i="3"/>
  <c r="T397" i="3"/>
  <c r="R401" i="3"/>
  <c r="Q401" i="3"/>
  <c r="P401" i="3"/>
  <c r="O401" i="3"/>
  <c r="N401" i="3"/>
  <c r="M401" i="3"/>
  <c r="L407" i="3"/>
  <c r="U407" i="3" s="1"/>
  <c r="R407" i="3"/>
  <c r="Q407" i="3"/>
  <c r="P407" i="3"/>
  <c r="O407" i="3"/>
  <c r="N428" i="3"/>
  <c r="P428" i="3"/>
  <c r="R428" i="3"/>
  <c r="Q428" i="3"/>
  <c r="O428" i="3"/>
  <c r="R336" i="3"/>
  <c r="P336" i="3"/>
  <c r="O336" i="3"/>
  <c r="O349" i="3"/>
  <c r="P349" i="3"/>
  <c r="N349" i="3"/>
  <c r="W349" i="3" s="1"/>
  <c r="Q351" i="3"/>
  <c r="O351" i="3"/>
  <c r="N351" i="3"/>
  <c r="T356" i="3"/>
  <c r="N358" i="3"/>
  <c r="Q358" i="3"/>
  <c r="P358" i="3"/>
  <c r="L362" i="3"/>
  <c r="L366" i="3"/>
  <c r="U366" i="3" s="1"/>
  <c r="T368" i="3"/>
  <c r="Q374" i="3"/>
  <c r="R374" i="3"/>
  <c r="T377" i="3"/>
  <c r="V381" i="3"/>
  <c r="W390" i="3"/>
  <c r="V390" i="3"/>
  <c r="M394" i="3"/>
  <c r="V394" i="3" s="1"/>
  <c r="R394" i="3"/>
  <c r="Q394" i="3"/>
  <c r="P394" i="3"/>
  <c r="P395" i="3"/>
  <c r="O395" i="3"/>
  <c r="N395" i="3"/>
  <c r="M395" i="3"/>
  <c r="V395" i="3" s="1"/>
  <c r="L395" i="3"/>
  <c r="U395" i="3" s="1"/>
  <c r="L401" i="3"/>
  <c r="M407" i="3"/>
  <c r="V407" i="3" s="1"/>
  <c r="U409" i="3"/>
  <c r="Q475" i="3"/>
  <c r="R475" i="3"/>
  <c r="P475" i="3"/>
  <c r="O475" i="3"/>
  <c r="N475" i="3"/>
  <c r="M475" i="3"/>
  <c r="V475" i="3" s="1"/>
  <c r="T484" i="3"/>
  <c r="W484" i="3"/>
  <c r="O493" i="3"/>
  <c r="Q493" i="3"/>
  <c r="P493" i="3"/>
  <c r="N493" i="3"/>
  <c r="M493" i="3"/>
  <c r="V493" i="3" s="1"/>
  <c r="L493" i="3"/>
  <c r="U493" i="3" s="1"/>
  <c r="R493" i="3"/>
  <c r="V298" i="3"/>
  <c r="M328" i="3"/>
  <c r="O331" i="3"/>
  <c r="N331" i="3"/>
  <c r="O333" i="3"/>
  <c r="L336" i="3"/>
  <c r="P344" i="3"/>
  <c r="M344" i="3"/>
  <c r="V344" i="3" s="1"/>
  <c r="L344" i="3"/>
  <c r="U344" i="3" s="1"/>
  <c r="T346" i="3"/>
  <c r="L349" i="3"/>
  <c r="U349" i="3" s="1"/>
  <c r="L351" i="3"/>
  <c r="W355" i="3"/>
  <c r="U356" i="3"/>
  <c r="L358" i="3"/>
  <c r="U358" i="3" s="1"/>
  <c r="Q359" i="3"/>
  <c r="M359" i="3"/>
  <c r="V359" i="3" s="1"/>
  <c r="L359" i="3"/>
  <c r="U359" i="3" s="1"/>
  <c r="L360" i="3"/>
  <c r="U360" i="3" s="1"/>
  <c r="R360" i="3"/>
  <c r="Q360" i="3"/>
  <c r="P362" i="3"/>
  <c r="M366" i="3"/>
  <c r="V366" i="3" s="1"/>
  <c r="U368" i="3"/>
  <c r="T369" i="3"/>
  <c r="T370" i="3"/>
  <c r="N373" i="3"/>
  <c r="W373" i="3" s="1"/>
  <c r="M373" i="3"/>
  <c r="V373" i="3" s="1"/>
  <c r="L373" i="3"/>
  <c r="U373" i="3" s="1"/>
  <c r="L374" i="3"/>
  <c r="U374" i="3" s="1"/>
  <c r="T381" i="3"/>
  <c r="T390" i="3"/>
  <c r="L394" i="3"/>
  <c r="Q395" i="3"/>
  <c r="W401" i="3"/>
  <c r="V401" i="3"/>
  <c r="N407" i="3"/>
  <c r="W407" i="3" s="1"/>
  <c r="U408" i="3"/>
  <c r="T408" i="3"/>
  <c r="Q414" i="3"/>
  <c r="R414" i="3"/>
  <c r="P414" i="3"/>
  <c r="O414" i="3"/>
  <c r="N414" i="3"/>
  <c r="M414" i="3"/>
  <c r="M426" i="3"/>
  <c r="R426" i="3"/>
  <c r="Q426" i="3"/>
  <c r="P426" i="3"/>
  <c r="O426" i="3"/>
  <c r="N426" i="3"/>
  <c r="L426" i="3"/>
  <c r="Q434" i="3"/>
  <c r="R434" i="3"/>
  <c r="O434" i="3"/>
  <c r="P434" i="3"/>
  <c r="N434" i="3"/>
  <c r="M434" i="3"/>
  <c r="M446" i="3"/>
  <c r="R446" i="3"/>
  <c r="Q446" i="3"/>
  <c r="P446" i="3"/>
  <c r="O446" i="3"/>
  <c r="N446" i="3"/>
  <c r="V459" i="3"/>
  <c r="U459" i="3"/>
  <c r="L475" i="3"/>
  <c r="T503" i="3"/>
  <c r="P511" i="3"/>
  <c r="R511" i="3"/>
  <c r="Q511" i="3"/>
  <c r="O511" i="3"/>
  <c r="N511" i="3"/>
  <c r="W511" i="3" s="1"/>
  <c r="T511" i="3"/>
  <c r="M511" i="3"/>
  <c r="V511" i="3" s="1"/>
  <c r="L296" i="3"/>
  <c r="T298" i="3"/>
  <c r="M300" i="3"/>
  <c r="V300" i="3" s="1"/>
  <c r="T307" i="3"/>
  <c r="L309" i="3"/>
  <c r="L325" i="3"/>
  <c r="N328" i="3"/>
  <c r="L331" i="3"/>
  <c r="P333" i="3"/>
  <c r="M336" i="3"/>
  <c r="N344" i="3"/>
  <c r="V346" i="3"/>
  <c r="M349" i="3"/>
  <c r="V349" i="3" s="1"/>
  <c r="M351" i="3"/>
  <c r="V351" i="3" s="1"/>
  <c r="T355" i="3"/>
  <c r="P356" i="3"/>
  <c r="R356" i="3"/>
  <c r="Q356" i="3"/>
  <c r="V356" i="3"/>
  <c r="M358" i="3"/>
  <c r="V358" i="3" s="1"/>
  <c r="N359" i="3"/>
  <c r="W359" i="3" s="1"/>
  <c r="M360" i="3"/>
  <c r="V360" i="3" s="1"/>
  <c r="Q362" i="3"/>
  <c r="P366" i="3"/>
  <c r="O368" i="3"/>
  <c r="Q368" i="3"/>
  <c r="P368" i="3"/>
  <c r="V368" i="3"/>
  <c r="W369" i="3"/>
  <c r="T371" i="3"/>
  <c r="O373" i="3"/>
  <c r="M374" i="3"/>
  <c r="V374" i="3" s="1"/>
  <c r="P379" i="3"/>
  <c r="R379" i="3"/>
  <c r="Q379" i="3"/>
  <c r="O379" i="3"/>
  <c r="N379" i="3"/>
  <c r="U381" i="3"/>
  <c r="L383" i="3"/>
  <c r="U383" i="3" s="1"/>
  <c r="R383" i="3"/>
  <c r="Q383" i="3"/>
  <c r="P383" i="3"/>
  <c r="O383" i="3"/>
  <c r="M386" i="3"/>
  <c r="V386" i="3" s="1"/>
  <c r="P386" i="3"/>
  <c r="O386" i="3"/>
  <c r="N386" i="3"/>
  <c r="L386" i="3"/>
  <c r="U386" i="3" s="1"/>
  <c r="U390" i="3"/>
  <c r="N394" i="3"/>
  <c r="W394" i="3" s="1"/>
  <c r="R395" i="3"/>
  <c r="T401" i="3"/>
  <c r="P403" i="3"/>
  <c r="R403" i="3"/>
  <c r="Q403" i="3"/>
  <c r="O403" i="3"/>
  <c r="N403" i="3"/>
  <c r="W403" i="3" s="1"/>
  <c r="L414" i="3"/>
  <c r="U414" i="3" s="1"/>
  <c r="U416" i="3"/>
  <c r="L434" i="3"/>
  <c r="L446" i="3"/>
  <c r="T459" i="3"/>
  <c r="U470" i="3"/>
  <c r="L511" i="3"/>
  <c r="U511" i="3" s="1"/>
  <c r="L294" i="3"/>
  <c r="M296" i="3"/>
  <c r="V296" i="3" s="1"/>
  <c r="L298" i="3"/>
  <c r="U298" i="3"/>
  <c r="N300" i="3"/>
  <c r="W300" i="3" s="1"/>
  <c r="W301" i="3"/>
  <c r="T303" i="3"/>
  <c r="L307" i="3"/>
  <c r="U307" i="3"/>
  <c r="M309" i="3"/>
  <c r="T312" i="3"/>
  <c r="V314" i="3"/>
  <c r="M325" i="3"/>
  <c r="O328" i="3"/>
  <c r="M331" i="3"/>
  <c r="Q333" i="3"/>
  <c r="L334" i="3"/>
  <c r="N334" i="3"/>
  <c r="M334" i="3"/>
  <c r="N336" i="3"/>
  <c r="Q337" i="3"/>
  <c r="R337" i="3"/>
  <c r="P337" i="3"/>
  <c r="M341" i="3"/>
  <c r="N341" i="3"/>
  <c r="L341" i="3"/>
  <c r="O344" i="3"/>
  <c r="W346" i="3"/>
  <c r="Q349" i="3"/>
  <c r="P351" i="3"/>
  <c r="L354" i="3"/>
  <c r="U354" i="3" s="1"/>
  <c r="Q354" i="3"/>
  <c r="P354" i="3"/>
  <c r="W354" i="3"/>
  <c r="O358" i="3"/>
  <c r="O359" i="3"/>
  <c r="N360" i="3"/>
  <c r="W360" i="3" s="1"/>
  <c r="R362" i="3"/>
  <c r="R366" i="3"/>
  <c r="L368" i="3"/>
  <c r="R369" i="3"/>
  <c r="M369" i="3"/>
  <c r="V369" i="3" s="1"/>
  <c r="L369" i="3"/>
  <c r="U369" i="3" s="1"/>
  <c r="M370" i="3"/>
  <c r="V370" i="3" s="1"/>
  <c r="R370" i="3"/>
  <c r="Q370" i="3"/>
  <c r="W370" i="3"/>
  <c r="U371" i="3"/>
  <c r="P373" i="3"/>
  <c r="N374" i="3"/>
  <c r="W374" i="3" s="1"/>
  <c r="L375" i="3"/>
  <c r="U375" i="3" s="1"/>
  <c r="O375" i="3"/>
  <c r="N375" i="3"/>
  <c r="M375" i="3"/>
  <c r="R377" i="3"/>
  <c r="P377" i="3"/>
  <c r="O377" i="3"/>
  <c r="N377" i="3"/>
  <c r="L379" i="3"/>
  <c r="U379" i="3" s="1"/>
  <c r="M383" i="3"/>
  <c r="V383" i="3" s="1"/>
  <c r="Q386" i="3"/>
  <c r="O392" i="3"/>
  <c r="R392" i="3"/>
  <c r="Q392" i="3"/>
  <c r="P392" i="3"/>
  <c r="N392" i="3"/>
  <c r="W392" i="3" s="1"/>
  <c r="O394" i="3"/>
  <c r="W395" i="3"/>
  <c r="U401" i="3"/>
  <c r="L403" i="3"/>
  <c r="U403" i="3" s="1"/>
  <c r="M410" i="3"/>
  <c r="V410" i="3" s="1"/>
  <c r="Q410" i="3"/>
  <c r="P410" i="3"/>
  <c r="O410" i="3"/>
  <c r="N410" i="3"/>
  <c r="W410" i="3" s="1"/>
  <c r="L410" i="3"/>
  <c r="U410" i="3" s="1"/>
  <c r="W414" i="3"/>
  <c r="V414" i="3"/>
  <c r="V418" i="3"/>
  <c r="U418" i="3"/>
  <c r="R430" i="3"/>
  <c r="Q430" i="3"/>
  <c r="O430" i="3"/>
  <c r="P430" i="3"/>
  <c r="N430" i="3"/>
  <c r="R433" i="3"/>
  <c r="O433" i="3"/>
  <c r="M433" i="3"/>
  <c r="Q433" i="3"/>
  <c r="P433" i="3"/>
  <c r="N433" i="3"/>
  <c r="T457" i="3"/>
  <c r="V457" i="3"/>
  <c r="U457" i="3"/>
  <c r="W469" i="3"/>
  <c r="V469" i="3"/>
  <c r="T469" i="3"/>
  <c r="W254" i="3"/>
  <c r="T268" i="3"/>
  <c r="W277" i="3"/>
  <c r="V290" i="3"/>
  <c r="U292" i="3"/>
  <c r="M294" i="3"/>
  <c r="V294" i="3" s="1"/>
  <c r="N296" i="3"/>
  <c r="M298" i="3"/>
  <c r="W298" i="3"/>
  <c r="O300" i="3"/>
  <c r="T301" i="3"/>
  <c r="L303" i="3"/>
  <c r="U303" i="3" s="1"/>
  <c r="V303" i="3"/>
  <c r="M307" i="3"/>
  <c r="V307" i="3" s="1"/>
  <c r="N309" i="3"/>
  <c r="L312" i="3"/>
  <c r="T314" i="3"/>
  <c r="M322" i="3"/>
  <c r="N325" i="3"/>
  <c r="P328" i="3"/>
  <c r="P331" i="3"/>
  <c r="N332" i="3"/>
  <c r="M332" i="3"/>
  <c r="R333" i="3"/>
  <c r="O334" i="3"/>
  <c r="Q336" i="3"/>
  <c r="L337" i="3"/>
  <c r="O341" i="3"/>
  <c r="Q344" i="3"/>
  <c r="U345" i="3"/>
  <c r="V345" i="3"/>
  <c r="T345" i="3"/>
  <c r="R349" i="3"/>
  <c r="R351" i="3"/>
  <c r="M354" i="3"/>
  <c r="V354" i="3" s="1"/>
  <c r="O355" i="3"/>
  <c r="M355" i="3"/>
  <c r="V355" i="3" s="1"/>
  <c r="L355" i="3"/>
  <c r="U355" i="3" s="1"/>
  <c r="M356" i="3"/>
  <c r="R358" i="3"/>
  <c r="P359" i="3"/>
  <c r="O360" i="3"/>
  <c r="R361" i="3"/>
  <c r="Q361" i="3"/>
  <c r="U362" i="3"/>
  <c r="W362" i="3"/>
  <c r="W366" i="3"/>
  <c r="M368" i="3"/>
  <c r="N369" i="3"/>
  <c r="L370" i="3"/>
  <c r="U370" i="3" s="1"/>
  <c r="P371" i="3"/>
  <c r="N371" i="3"/>
  <c r="W371" i="3" s="1"/>
  <c r="M371" i="3"/>
  <c r="V371" i="3" s="1"/>
  <c r="Q373" i="3"/>
  <c r="O374" i="3"/>
  <c r="P375" i="3"/>
  <c r="L377" i="3"/>
  <c r="U377" i="3" s="1"/>
  <c r="M379" i="3"/>
  <c r="N383" i="3"/>
  <c r="W383" i="3" s="1"/>
  <c r="R386" i="3"/>
  <c r="L392" i="3"/>
  <c r="U392" i="3" s="1"/>
  <c r="T395" i="3"/>
  <c r="M403" i="3"/>
  <c r="V403" i="3" s="1"/>
  <c r="N405" i="3"/>
  <c r="R405" i="3"/>
  <c r="Q405" i="3"/>
  <c r="P405" i="3"/>
  <c r="O405" i="3"/>
  <c r="M405" i="3"/>
  <c r="V405" i="3" s="1"/>
  <c r="R410" i="3"/>
  <c r="T414" i="3"/>
  <c r="T418" i="3"/>
  <c r="L430" i="3"/>
  <c r="L433" i="3"/>
  <c r="P480" i="3"/>
  <c r="Q480" i="3"/>
  <c r="O480" i="3"/>
  <c r="N480" i="3"/>
  <c r="M480" i="3"/>
  <c r="L480" i="3"/>
  <c r="T480" i="3"/>
  <c r="R480" i="3"/>
  <c r="T620" i="3"/>
  <c r="O418" i="3"/>
  <c r="R418" i="3"/>
  <c r="N437" i="3"/>
  <c r="P437" i="3"/>
  <c r="O437" i="3"/>
  <c r="M437" i="3"/>
  <c r="M438" i="3"/>
  <c r="Q438" i="3"/>
  <c r="P438" i="3"/>
  <c r="O438" i="3"/>
  <c r="L438" i="3"/>
  <c r="N445" i="3"/>
  <c r="Q445" i="3"/>
  <c r="P445" i="3"/>
  <c r="O445" i="3"/>
  <c r="M445" i="3"/>
  <c r="L445" i="3"/>
  <c r="R455" i="3"/>
  <c r="Q455" i="3"/>
  <c r="P455" i="3"/>
  <c r="O455" i="3"/>
  <c r="N455" i="3"/>
  <c r="W455" i="3" s="1"/>
  <c r="M471" i="3"/>
  <c r="Q471" i="3"/>
  <c r="P471" i="3"/>
  <c r="O471" i="3"/>
  <c r="N471" i="3"/>
  <c r="W471" i="3" s="1"/>
  <c r="L471" i="3"/>
  <c r="W475" i="3"/>
  <c r="R486" i="3"/>
  <c r="Q486" i="3"/>
  <c r="P486" i="3"/>
  <c r="O486" i="3"/>
  <c r="N486" i="3"/>
  <c r="W486" i="3" s="1"/>
  <c r="M399" i="3"/>
  <c r="V399" i="3" s="1"/>
  <c r="U402" i="3"/>
  <c r="T406" i="3"/>
  <c r="L408" i="3"/>
  <c r="T415" i="3"/>
  <c r="L418" i="3"/>
  <c r="T419" i="3"/>
  <c r="L437" i="3"/>
  <c r="N438" i="3"/>
  <c r="R445" i="3"/>
  <c r="Q448" i="3"/>
  <c r="R448" i="3"/>
  <c r="P448" i="3"/>
  <c r="O448" i="3"/>
  <c r="N448" i="3"/>
  <c r="W448" i="3" s="1"/>
  <c r="N449" i="3"/>
  <c r="W449" i="3" s="1"/>
  <c r="R449" i="3"/>
  <c r="Q449" i="3"/>
  <c r="P449" i="3"/>
  <c r="O449" i="3"/>
  <c r="M449" i="3"/>
  <c r="L455" i="3"/>
  <c r="U455" i="3" s="1"/>
  <c r="U460" i="3"/>
  <c r="R471" i="3"/>
  <c r="T475" i="3"/>
  <c r="W480" i="3"/>
  <c r="V480" i="3"/>
  <c r="U480" i="3"/>
  <c r="L486" i="3"/>
  <c r="U486" i="3" s="1"/>
  <c r="W493" i="3"/>
  <c r="T493" i="3"/>
  <c r="U378" i="3"/>
  <c r="T382" i="3"/>
  <c r="N399" i="3"/>
  <c r="W399" i="3" s="1"/>
  <c r="W400" i="3"/>
  <c r="T402" i="3"/>
  <c r="U406" i="3"/>
  <c r="M408" i="3"/>
  <c r="V408" i="3" s="1"/>
  <c r="T411" i="3"/>
  <c r="V413" i="3"/>
  <c r="U415" i="3"/>
  <c r="M418" i="3"/>
  <c r="R419" i="3"/>
  <c r="N419" i="3"/>
  <c r="W419" i="3" s="1"/>
  <c r="N425" i="3"/>
  <c r="W425" i="3" s="1"/>
  <c r="Q425" i="3"/>
  <c r="Q437" i="3"/>
  <c r="R438" i="3"/>
  <c r="L447" i="3"/>
  <c r="U447" i="3" s="1"/>
  <c r="R447" i="3"/>
  <c r="Q447" i="3"/>
  <c r="P447" i="3"/>
  <c r="O447" i="3"/>
  <c r="L448" i="3"/>
  <c r="U448" i="3" s="1"/>
  <c r="L449" i="3"/>
  <c r="U449" i="3" s="1"/>
  <c r="M455" i="3"/>
  <c r="V455" i="3" s="1"/>
  <c r="N466" i="3"/>
  <c r="R466" i="3"/>
  <c r="Q466" i="3"/>
  <c r="P466" i="3"/>
  <c r="O466" i="3"/>
  <c r="M466" i="3"/>
  <c r="V466" i="3" s="1"/>
  <c r="U471" i="3"/>
  <c r="V471" i="3"/>
  <c r="V472" i="3"/>
  <c r="U475" i="3"/>
  <c r="O477" i="3"/>
  <c r="R477" i="3"/>
  <c r="Q477" i="3"/>
  <c r="P477" i="3"/>
  <c r="N477" i="3"/>
  <c r="M486" i="3"/>
  <c r="V486" i="3" s="1"/>
  <c r="N490" i="3"/>
  <c r="W490" i="3" s="1"/>
  <c r="R490" i="3"/>
  <c r="Q490" i="3"/>
  <c r="P490" i="3"/>
  <c r="O490" i="3"/>
  <c r="O501" i="3"/>
  <c r="N501" i="3"/>
  <c r="M501" i="3"/>
  <c r="L501" i="3"/>
  <c r="R501" i="3"/>
  <c r="R539" i="3"/>
  <c r="M539" i="3"/>
  <c r="Q539" i="3"/>
  <c r="P539" i="3"/>
  <c r="O539" i="3"/>
  <c r="N539" i="3"/>
  <c r="W347" i="3"/>
  <c r="W376" i="3"/>
  <c r="T378" i="3"/>
  <c r="L382" i="3"/>
  <c r="U382" i="3" s="1"/>
  <c r="M384" i="3"/>
  <c r="V384" i="3" s="1"/>
  <c r="T387" i="3"/>
  <c r="V389" i="3"/>
  <c r="U391" i="3"/>
  <c r="M393" i="3"/>
  <c r="V393" i="3" s="1"/>
  <c r="M397" i="3"/>
  <c r="V397" i="3" s="1"/>
  <c r="O399" i="3"/>
  <c r="T400" i="3"/>
  <c r="L402" i="3"/>
  <c r="V402" i="3"/>
  <c r="M406" i="3"/>
  <c r="V406" i="3"/>
  <c r="N408" i="3"/>
  <c r="W408" i="3" s="1"/>
  <c r="T409" i="3"/>
  <c r="L411" i="3"/>
  <c r="U411" i="3" s="1"/>
  <c r="T413" i="3"/>
  <c r="M415" i="3"/>
  <c r="V415" i="3" s="1"/>
  <c r="W415" i="3"/>
  <c r="T416" i="3"/>
  <c r="N418" i="3"/>
  <c r="W418" i="3" s="1"/>
  <c r="L419" i="3"/>
  <c r="U419" i="3" s="1"/>
  <c r="V419" i="3"/>
  <c r="L425" i="3"/>
  <c r="U425" i="3" s="1"/>
  <c r="R437" i="3"/>
  <c r="M447" i="3"/>
  <c r="V447" i="3" s="1"/>
  <c r="M448" i="3"/>
  <c r="V448" i="3" s="1"/>
  <c r="V449" i="3"/>
  <c r="W451" i="3"/>
  <c r="L466" i="3"/>
  <c r="U466" i="3" s="1"/>
  <c r="T471" i="3"/>
  <c r="L477" i="3"/>
  <c r="U477" i="3" s="1"/>
  <c r="V482" i="3"/>
  <c r="W482" i="3"/>
  <c r="T482" i="3"/>
  <c r="L490" i="3"/>
  <c r="U490" i="3" s="1"/>
  <c r="P501" i="3"/>
  <c r="L539" i="3"/>
  <c r="L340" i="3"/>
  <c r="L345" i="3"/>
  <c r="L346" i="3"/>
  <c r="U346" i="3" s="1"/>
  <c r="T347" i="3"/>
  <c r="T348" i="3"/>
  <c r="V365" i="3"/>
  <c r="U367" i="3"/>
  <c r="T376" i="3"/>
  <c r="L378" i="3"/>
  <c r="V378" i="3"/>
  <c r="M382" i="3"/>
  <c r="V382" i="3" s="1"/>
  <c r="N384" i="3"/>
  <c r="W384" i="3" s="1"/>
  <c r="L387" i="3"/>
  <c r="U387" i="3" s="1"/>
  <c r="T389" i="3"/>
  <c r="M391" i="3"/>
  <c r="V391" i="3"/>
  <c r="N393" i="3"/>
  <c r="W393" i="3" s="1"/>
  <c r="U394" i="3"/>
  <c r="O397" i="3"/>
  <c r="P399" i="3"/>
  <c r="L400" i="3"/>
  <c r="U400" i="3"/>
  <c r="N402" i="3"/>
  <c r="W402" i="3"/>
  <c r="N406" i="3"/>
  <c r="W406" i="3" s="1"/>
  <c r="T407" i="3"/>
  <c r="P408" i="3"/>
  <c r="L409" i="3"/>
  <c r="M411" i="3"/>
  <c r="V411" i="3" s="1"/>
  <c r="L413" i="3"/>
  <c r="U413" i="3" s="1"/>
  <c r="N415" i="3"/>
  <c r="Q416" i="3"/>
  <c r="P416" i="3"/>
  <c r="P418" i="3"/>
  <c r="M419" i="3"/>
  <c r="M425" i="3"/>
  <c r="V425" i="3" s="1"/>
  <c r="N447" i="3"/>
  <c r="W447" i="3" s="1"/>
  <c r="T449" i="3"/>
  <c r="T455" i="3"/>
  <c r="P459" i="3"/>
  <c r="Q459" i="3"/>
  <c r="O459" i="3"/>
  <c r="N459" i="3"/>
  <c r="W459" i="3" s="1"/>
  <c r="M459" i="3"/>
  <c r="L459" i="3"/>
  <c r="L461" i="3"/>
  <c r="U461" i="3" s="1"/>
  <c r="Q461" i="3"/>
  <c r="P461" i="3"/>
  <c r="O461" i="3"/>
  <c r="N461" i="3"/>
  <c r="W461" i="3" s="1"/>
  <c r="M461" i="3"/>
  <c r="V461" i="3" s="1"/>
  <c r="W466" i="3"/>
  <c r="L468" i="3"/>
  <c r="U468" i="3" s="1"/>
  <c r="R468" i="3"/>
  <c r="Q468" i="3"/>
  <c r="P468" i="3"/>
  <c r="O468" i="3"/>
  <c r="M477" i="3"/>
  <c r="V477" i="3" s="1"/>
  <c r="T478" i="3"/>
  <c r="T486" i="3"/>
  <c r="M490" i="3"/>
  <c r="W491" i="3"/>
  <c r="V491" i="3"/>
  <c r="T491" i="3"/>
  <c r="T496" i="3"/>
  <c r="Q501" i="3"/>
  <c r="R494" i="3"/>
  <c r="Q494" i="3"/>
  <c r="P494" i="3"/>
  <c r="O494" i="3"/>
  <c r="T507" i="3"/>
  <c r="V507" i="3"/>
  <c r="U507" i="3"/>
  <c r="R509" i="3"/>
  <c r="Q509" i="3"/>
  <c r="P509" i="3"/>
  <c r="O509" i="3"/>
  <c r="N509" i="3"/>
  <c r="W509" i="3" s="1"/>
  <c r="M509" i="3"/>
  <c r="V509" i="3" s="1"/>
  <c r="N513" i="3"/>
  <c r="W513" i="3" s="1"/>
  <c r="R513" i="3"/>
  <c r="Q513" i="3"/>
  <c r="P513" i="3"/>
  <c r="O513" i="3"/>
  <c r="M513" i="3"/>
  <c r="V551" i="3"/>
  <c r="T551" i="3"/>
  <c r="V591" i="3"/>
  <c r="U591" i="3"/>
  <c r="T591" i="3"/>
  <c r="T451" i="3"/>
  <c r="T454" i="3"/>
  <c r="W462" i="3"/>
  <c r="T464" i="3"/>
  <c r="T467" i="3"/>
  <c r="L469" i="3"/>
  <c r="U469" i="3" s="1"/>
  <c r="L478" i="3"/>
  <c r="U478" i="3" s="1"/>
  <c r="L482" i="3"/>
  <c r="U482" i="3" s="1"/>
  <c r="W485" i="3"/>
  <c r="T487" i="3"/>
  <c r="L491" i="3"/>
  <c r="U491" i="3" s="1"/>
  <c r="L494" i="3"/>
  <c r="U494" i="3" s="1"/>
  <c r="W499" i="3"/>
  <c r="W501" i="3"/>
  <c r="V501" i="3"/>
  <c r="U501" i="3"/>
  <c r="T501" i="3"/>
  <c r="V505" i="3"/>
  <c r="W505" i="3"/>
  <c r="T505" i="3"/>
  <c r="L509" i="3"/>
  <c r="L513" i="3"/>
  <c r="U513" i="3" s="1"/>
  <c r="V514" i="3"/>
  <c r="U514" i="3"/>
  <c r="T514" i="3"/>
  <c r="T523" i="3"/>
  <c r="M544" i="3"/>
  <c r="O544" i="3"/>
  <c r="N544" i="3"/>
  <c r="R544" i="3"/>
  <c r="Q544" i="3"/>
  <c r="P544" i="3"/>
  <c r="U551" i="3"/>
  <c r="W562" i="3"/>
  <c r="V562" i="3"/>
  <c r="U562" i="3"/>
  <c r="L443" i="3"/>
  <c r="M444" i="3"/>
  <c r="L451" i="3"/>
  <c r="U451" i="3"/>
  <c r="T452" i="3"/>
  <c r="L454" i="3"/>
  <c r="U454" i="3"/>
  <c r="N457" i="3"/>
  <c r="W457" i="3" s="1"/>
  <c r="T462" i="3"/>
  <c r="L464" i="3"/>
  <c r="U464" i="3" s="1"/>
  <c r="V464" i="3"/>
  <c r="L467" i="3"/>
  <c r="U467" i="3"/>
  <c r="M469" i="3"/>
  <c r="T472" i="3"/>
  <c r="V474" i="3"/>
  <c r="U476" i="3"/>
  <c r="M478" i="3"/>
  <c r="V478" i="3" s="1"/>
  <c r="M482" i="3"/>
  <c r="T485" i="3"/>
  <c r="L487" i="3"/>
  <c r="U487" i="3" s="1"/>
  <c r="V487" i="3"/>
  <c r="M491" i="3"/>
  <c r="M494" i="3"/>
  <c r="V494" i="3" s="1"/>
  <c r="T499" i="3"/>
  <c r="M502" i="3"/>
  <c r="V502" i="3" s="1"/>
  <c r="R502" i="3"/>
  <c r="Q502" i="3"/>
  <c r="P502" i="3"/>
  <c r="P503" i="3"/>
  <c r="O503" i="3"/>
  <c r="N503" i="3"/>
  <c r="W503" i="3" s="1"/>
  <c r="M503" i="3"/>
  <c r="V503" i="3" s="1"/>
  <c r="L503" i="3"/>
  <c r="U503" i="3" s="1"/>
  <c r="L537" i="3"/>
  <c r="R537" i="3"/>
  <c r="Q537" i="3"/>
  <c r="P537" i="3"/>
  <c r="O537" i="3"/>
  <c r="N537" i="3"/>
  <c r="L544" i="3"/>
  <c r="W551" i="3"/>
  <c r="T562" i="3"/>
  <c r="W566" i="3"/>
  <c r="T566" i="3"/>
  <c r="M443" i="3"/>
  <c r="N444" i="3"/>
  <c r="M451" i="3"/>
  <c r="V451" i="3"/>
  <c r="V452" i="3"/>
  <c r="M454" i="3"/>
  <c r="V454" i="3"/>
  <c r="O457" i="3"/>
  <c r="U458" i="3"/>
  <c r="T460" i="3"/>
  <c r="U462" i="3"/>
  <c r="N464" i="3"/>
  <c r="W464" i="3"/>
  <c r="M467" i="3"/>
  <c r="V467" i="3"/>
  <c r="N469" i="3"/>
  <c r="T470" i="3"/>
  <c r="U472" i="3"/>
  <c r="T474" i="3"/>
  <c r="V476" i="3"/>
  <c r="N478" i="3"/>
  <c r="W478" i="3" s="1"/>
  <c r="U479" i="3"/>
  <c r="O482" i="3"/>
  <c r="T483" i="3"/>
  <c r="U485" i="3"/>
  <c r="N487" i="3"/>
  <c r="W487" i="3" s="1"/>
  <c r="N491" i="3"/>
  <c r="N494" i="3"/>
  <c r="W494" i="3" s="1"/>
  <c r="P496" i="3"/>
  <c r="O496" i="3"/>
  <c r="N496" i="3"/>
  <c r="W496" i="3" s="1"/>
  <c r="M496" i="3"/>
  <c r="V496" i="3" s="1"/>
  <c r="V498" i="3"/>
  <c r="U499" i="3"/>
  <c r="T509" i="3"/>
  <c r="T513" i="3"/>
  <c r="O516" i="3"/>
  <c r="Q516" i="3"/>
  <c r="R516" i="3"/>
  <c r="P516" i="3"/>
  <c r="N516" i="3"/>
  <c r="W516" i="3" s="1"/>
  <c r="M516" i="3"/>
  <c r="V516" i="3" s="1"/>
  <c r="U517" i="3"/>
  <c r="P529" i="3"/>
  <c r="R529" i="3"/>
  <c r="Q529" i="3"/>
  <c r="O529" i="3"/>
  <c r="N529" i="3"/>
  <c r="U553" i="3"/>
  <c r="R557" i="3"/>
  <c r="P557" i="3"/>
  <c r="Q557" i="3"/>
  <c r="T557" i="3"/>
  <c r="O557" i="3"/>
  <c r="N557" i="3"/>
  <c r="W557" i="3" s="1"/>
  <c r="M557" i="3"/>
  <c r="V557" i="3" s="1"/>
  <c r="R563" i="3"/>
  <c r="Q563" i="3"/>
  <c r="P563" i="3"/>
  <c r="M563" i="3"/>
  <c r="V563" i="3" s="1"/>
  <c r="L563" i="3"/>
  <c r="U563" i="3" s="1"/>
  <c r="T563" i="3"/>
  <c r="O563" i="3"/>
  <c r="N563" i="3"/>
  <c r="N431" i="3"/>
  <c r="M436" i="3"/>
  <c r="L441" i="3"/>
  <c r="M442" i="3"/>
  <c r="N443" i="3"/>
  <c r="P444" i="3"/>
  <c r="T447" i="3"/>
  <c r="N451" i="3"/>
  <c r="N452" i="3"/>
  <c r="W452" i="3" s="1"/>
  <c r="N454" i="3"/>
  <c r="W454" i="3" s="1"/>
  <c r="P457" i="3"/>
  <c r="T458" i="3"/>
  <c r="L460" i="3"/>
  <c r="M462" i="3"/>
  <c r="V462" i="3"/>
  <c r="O464" i="3"/>
  <c r="N467" i="3"/>
  <c r="W467" i="3" s="1"/>
  <c r="T468" i="3"/>
  <c r="P469" i="3"/>
  <c r="L470" i="3"/>
  <c r="M472" i="3"/>
  <c r="L474" i="3"/>
  <c r="U474" i="3"/>
  <c r="N476" i="3"/>
  <c r="W476" i="3" s="1"/>
  <c r="W477" i="3"/>
  <c r="O478" i="3"/>
  <c r="T479" i="3"/>
  <c r="P482" i="3"/>
  <c r="L483" i="3"/>
  <c r="U483" i="3" s="1"/>
  <c r="M485" i="3"/>
  <c r="V485" i="3"/>
  <c r="O487" i="3"/>
  <c r="V490" i="3"/>
  <c r="O491" i="3"/>
  <c r="U492" i="3"/>
  <c r="L496" i="3"/>
  <c r="U496" i="3" s="1"/>
  <c r="N502" i="3"/>
  <c r="W502" i="3" s="1"/>
  <c r="R503" i="3"/>
  <c r="U509" i="3"/>
  <c r="L516" i="3"/>
  <c r="U516" i="3" s="1"/>
  <c r="T517" i="3"/>
  <c r="W527" i="3"/>
  <c r="L529" i="3"/>
  <c r="T553" i="3"/>
  <c r="L557" i="3"/>
  <c r="U557" i="3" s="1"/>
  <c r="V566" i="3"/>
  <c r="R517" i="3"/>
  <c r="M517" i="3"/>
  <c r="V517" i="3" s="1"/>
  <c r="L523" i="3"/>
  <c r="U523" i="3" s="1"/>
  <c r="O523" i="3"/>
  <c r="Q528" i="3"/>
  <c r="Q628" i="3" s="1"/>
  <c r="R528" i="3"/>
  <c r="R621" i="3"/>
  <c r="Q621" i="3"/>
  <c r="P621" i="3"/>
  <c r="O621" i="3"/>
  <c r="T621" i="3"/>
  <c r="N621" i="3"/>
  <c r="M621" i="3"/>
  <c r="V621" i="3" s="1"/>
  <c r="L621" i="3"/>
  <c r="U621" i="3" s="1"/>
  <c r="Q500" i="3"/>
  <c r="M507" i="3"/>
  <c r="R508" i="3"/>
  <c r="U510" i="3"/>
  <c r="Q514" i="3"/>
  <c r="O514" i="3"/>
  <c r="L517" i="3"/>
  <c r="T518" i="3"/>
  <c r="M523" i="3"/>
  <c r="V523" i="3" s="1"/>
  <c r="L528" i="3"/>
  <c r="N531" i="3"/>
  <c r="L531" i="3"/>
  <c r="P532" i="3"/>
  <c r="R532" i="3"/>
  <c r="R534" i="3"/>
  <c r="M536" i="3"/>
  <c r="Q536" i="3"/>
  <c r="Q540" i="3"/>
  <c r="O540" i="3"/>
  <c r="L545" i="3"/>
  <c r="P545" i="3"/>
  <c r="O545" i="3"/>
  <c r="R547" i="3"/>
  <c r="Q547" i="3"/>
  <c r="P547" i="3"/>
  <c r="N551" i="3"/>
  <c r="L551" i="3"/>
  <c r="P551" i="3"/>
  <c r="O551" i="3"/>
  <c r="V561" i="3"/>
  <c r="T561" i="3"/>
  <c r="W561" i="3"/>
  <c r="T565" i="3"/>
  <c r="O568" i="3"/>
  <c r="N568" i="3"/>
  <c r="M568" i="3"/>
  <c r="L568" i="3"/>
  <c r="R568" i="3"/>
  <c r="Q568" i="3"/>
  <c r="P568" i="3"/>
  <c r="L498" i="3"/>
  <c r="U498" i="3" s="1"/>
  <c r="T498" i="3"/>
  <c r="R500" i="3"/>
  <c r="L505" i="3"/>
  <c r="U505" i="3" s="1"/>
  <c r="N507" i="3"/>
  <c r="W507" i="3" s="1"/>
  <c r="W508" i="3"/>
  <c r="T510" i="3"/>
  <c r="L514" i="3"/>
  <c r="N517" i="3"/>
  <c r="W517" i="3" s="1"/>
  <c r="M518" i="3"/>
  <c r="R518" i="3"/>
  <c r="V518" i="3"/>
  <c r="W519" i="3"/>
  <c r="T521" i="3"/>
  <c r="N523" i="3"/>
  <c r="W523" i="3" s="1"/>
  <c r="T527" i="3"/>
  <c r="M528" i="3"/>
  <c r="M628" i="3" s="1"/>
  <c r="M531" i="3"/>
  <c r="L532" i="3"/>
  <c r="R533" i="3"/>
  <c r="N533" i="3"/>
  <c r="N628" i="3" s="1"/>
  <c r="L536" i="3"/>
  <c r="L540" i="3"/>
  <c r="M545" i="3"/>
  <c r="L547" i="3"/>
  <c r="M551" i="3"/>
  <c r="P553" i="3"/>
  <c r="N553" i="3"/>
  <c r="W553" i="3" s="1"/>
  <c r="Q553" i="3"/>
  <c r="O553" i="3"/>
  <c r="R555" i="3"/>
  <c r="P555" i="3"/>
  <c r="Q555" i="3"/>
  <c r="W563" i="3"/>
  <c r="W568" i="3"/>
  <c r="V568" i="3"/>
  <c r="U568" i="3"/>
  <c r="T568" i="3"/>
  <c r="U577" i="3"/>
  <c r="V583" i="3"/>
  <c r="M590" i="3"/>
  <c r="V590" i="3" s="1"/>
  <c r="L590" i="3"/>
  <c r="U590" i="3" s="1"/>
  <c r="R590" i="3"/>
  <c r="Q590" i="3"/>
  <c r="P590" i="3"/>
  <c r="O590" i="3"/>
  <c r="N590" i="3"/>
  <c r="W590" i="3" s="1"/>
  <c r="M498" i="3"/>
  <c r="O507" i="3"/>
  <c r="T508" i="3"/>
  <c r="T515" i="3"/>
  <c r="U515" i="3"/>
  <c r="O517" i="3"/>
  <c r="N521" i="3"/>
  <c r="W521" i="3" s="1"/>
  <c r="M521" i="3"/>
  <c r="V521" i="3" s="1"/>
  <c r="P523" i="3"/>
  <c r="K628" i="3"/>
  <c r="R527" i="3"/>
  <c r="P527" i="3"/>
  <c r="N528" i="3"/>
  <c r="W528" i="3" s="1"/>
  <c r="P541" i="3"/>
  <c r="R541" i="3"/>
  <c r="Q566" i="3"/>
  <c r="P566" i="3"/>
  <c r="O566" i="3"/>
  <c r="L566" i="3"/>
  <c r="U566" i="3" s="1"/>
  <c r="N566" i="3"/>
  <c r="M566" i="3"/>
  <c r="T577" i="3"/>
  <c r="U502" i="3"/>
  <c r="O505" i="3"/>
  <c r="P507" i="3"/>
  <c r="L508" i="3"/>
  <c r="U508" i="3"/>
  <c r="N510" i="3"/>
  <c r="W510" i="3" s="1"/>
  <c r="N514" i="3"/>
  <c r="W514" i="3" s="1"/>
  <c r="V515" i="3"/>
  <c r="P517" i="3"/>
  <c r="N518" i="3"/>
  <c r="W518" i="3" s="1"/>
  <c r="P519" i="3"/>
  <c r="N519" i="3"/>
  <c r="U519" i="3"/>
  <c r="L521" i="3"/>
  <c r="U521" i="3" s="1"/>
  <c r="T522" i="3"/>
  <c r="Q523" i="3"/>
  <c r="L527" i="3"/>
  <c r="V527" i="3"/>
  <c r="O528" i="3"/>
  <c r="O628" i="3" s="1"/>
  <c r="P531" i="3"/>
  <c r="N532" i="3"/>
  <c r="M533" i="3"/>
  <c r="M534" i="3"/>
  <c r="N535" i="3"/>
  <c r="P535" i="3"/>
  <c r="O536" i="3"/>
  <c r="N540" i="3"/>
  <c r="L541" i="3"/>
  <c r="Q545" i="3"/>
  <c r="N547" i="3"/>
  <c r="Q548" i="3"/>
  <c r="R548" i="3"/>
  <c r="R551" i="3"/>
  <c r="M553" i="3"/>
  <c r="V553" i="3" s="1"/>
  <c r="U554" i="3"/>
  <c r="M555" i="3"/>
  <c r="V555" i="3" s="1"/>
  <c r="N561" i="3"/>
  <c r="M561" i="3"/>
  <c r="L561" i="3"/>
  <c r="U561" i="3" s="1"/>
  <c r="R566" i="3"/>
  <c r="U582" i="3"/>
  <c r="W582" i="3"/>
  <c r="V582" i="3"/>
  <c r="T582" i="3"/>
  <c r="R597" i="3"/>
  <c r="Q597" i="3"/>
  <c r="P597" i="3"/>
  <c r="O597" i="3"/>
  <c r="N597" i="3"/>
  <c r="W597" i="3" s="1"/>
  <c r="M597" i="3"/>
  <c r="V597" i="3" s="1"/>
  <c r="L597" i="3"/>
  <c r="U597" i="3" s="1"/>
  <c r="U604" i="3"/>
  <c r="T604" i="3"/>
  <c r="U581" i="3"/>
  <c r="W594" i="3"/>
  <c r="V594" i="3"/>
  <c r="U594" i="3"/>
  <c r="T597" i="3"/>
  <c r="W602" i="3"/>
  <c r="V513" i="3"/>
  <c r="U556" i="3"/>
  <c r="O562" i="3"/>
  <c r="N562" i="3"/>
  <c r="M562" i="3"/>
  <c r="R573" i="3"/>
  <c r="Q573" i="3"/>
  <c r="P573" i="3"/>
  <c r="O573" i="3"/>
  <c r="N573" i="3"/>
  <c r="W573" i="3" s="1"/>
  <c r="M573" i="3"/>
  <c r="V573" i="3" s="1"/>
  <c r="L573" i="3"/>
  <c r="L579" i="3"/>
  <c r="U579" i="3" s="1"/>
  <c r="R579" i="3"/>
  <c r="Q579" i="3"/>
  <c r="P579" i="3"/>
  <c r="O579" i="3"/>
  <c r="N579" i="3"/>
  <c r="W579" i="3" s="1"/>
  <c r="N593" i="3"/>
  <c r="W593" i="3" s="1"/>
  <c r="M593" i="3"/>
  <c r="R593" i="3"/>
  <c r="Q593" i="3"/>
  <c r="P593" i="3"/>
  <c r="O593" i="3"/>
  <c r="L593" i="3"/>
  <c r="T594" i="3"/>
  <c r="N565" i="3"/>
  <c r="W565" i="3" s="1"/>
  <c r="M565" i="3"/>
  <c r="V565" i="3" s="1"/>
  <c r="L565" i="3"/>
  <c r="U565" i="3" s="1"/>
  <c r="Q565" i="3"/>
  <c r="U573" i="3"/>
  <c r="P575" i="3"/>
  <c r="R575" i="3"/>
  <c r="Q575" i="3"/>
  <c r="O575" i="3"/>
  <c r="N575" i="3"/>
  <c r="W575" i="3" s="1"/>
  <c r="M575" i="3"/>
  <c r="V575" i="3" s="1"/>
  <c r="N577" i="3"/>
  <c r="W577" i="3" s="1"/>
  <c r="R577" i="3"/>
  <c r="Q577" i="3"/>
  <c r="P577" i="3"/>
  <c r="O577" i="3"/>
  <c r="M577" i="3"/>
  <c r="V577" i="3" s="1"/>
  <c r="L577" i="3"/>
  <c r="O596" i="3"/>
  <c r="N596" i="3"/>
  <c r="W596" i="3" s="1"/>
  <c r="R596" i="3"/>
  <c r="Q596" i="3"/>
  <c r="P596" i="3"/>
  <c r="M596" i="3"/>
  <c r="O612" i="3"/>
  <c r="N612" i="3"/>
  <c r="M612" i="3"/>
  <c r="L612" i="3"/>
  <c r="R612" i="3"/>
  <c r="Q612" i="3"/>
  <c r="P612" i="3"/>
  <c r="P615" i="3"/>
  <c r="O615" i="3"/>
  <c r="N615" i="3"/>
  <c r="M615" i="3"/>
  <c r="T615" i="3"/>
  <c r="R615" i="3"/>
  <c r="Q615" i="3"/>
  <c r="L615" i="3"/>
  <c r="U615" i="3" s="1"/>
  <c r="U623" i="3"/>
  <c r="R569" i="3"/>
  <c r="T571" i="3"/>
  <c r="R578" i="3"/>
  <c r="W580" i="3"/>
  <c r="P591" i="3"/>
  <c r="O591" i="3"/>
  <c r="Q594" i="3"/>
  <c r="P594" i="3"/>
  <c r="T598" i="3"/>
  <c r="U601" i="3"/>
  <c r="V609" i="3"/>
  <c r="W613" i="3"/>
  <c r="V626" i="3"/>
  <c r="V569" i="3"/>
  <c r="T580" i="3"/>
  <c r="V588" i="3"/>
  <c r="W599" i="3"/>
  <c r="O604" i="3"/>
  <c r="N604" i="3"/>
  <c r="W604" i="3" s="1"/>
  <c r="T605" i="3"/>
  <c r="T610" i="3"/>
  <c r="T613" i="3"/>
  <c r="Q618" i="3"/>
  <c r="P618" i="3"/>
  <c r="O618" i="3"/>
  <c r="N618" i="3"/>
  <c r="T626" i="3"/>
  <c r="T569" i="3"/>
  <c r="M571" i="3"/>
  <c r="V571" i="3" s="1"/>
  <c r="T578" i="3"/>
  <c r="L580" i="3"/>
  <c r="U580" i="3" s="1"/>
  <c r="T588" i="3"/>
  <c r="M598" i="3"/>
  <c r="V598" i="3" s="1"/>
  <c r="L598" i="3"/>
  <c r="U598" i="3" s="1"/>
  <c r="N601" i="3"/>
  <c r="W601" i="3" s="1"/>
  <c r="M601" i="3"/>
  <c r="V601" i="3" s="1"/>
  <c r="R605" i="3"/>
  <c r="Q605" i="3"/>
  <c r="T606" i="3"/>
  <c r="W607" i="3"/>
  <c r="U607" i="3"/>
  <c r="O620" i="3"/>
  <c r="N620" i="3"/>
  <c r="W620" i="3" s="1"/>
  <c r="M620" i="3"/>
  <c r="V620" i="3" s="1"/>
  <c r="L620" i="3"/>
  <c r="U620" i="3" s="1"/>
  <c r="P623" i="3"/>
  <c r="O623" i="3"/>
  <c r="N623" i="3"/>
  <c r="W623" i="3" s="1"/>
  <c r="M623" i="3"/>
  <c r="V623" i="3" s="1"/>
  <c r="U626" i="3"/>
  <c r="R559" i="3"/>
  <c r="R567" i="3"/>
  <c r="L569" i="3"/>
  <c r="U569" i="3"/>
  <c r="N571" i="3"/>
  <c r="W571" i="3"/>
  <c r="W572" i="3"/>
  <c r="T574" i="3"/>
  <c r="L578" i="3"/>
  <c r="U578" i="3" s="1"/>
  <c r="M580" i="3"/>
  <c r="V580" i="3"/>
  <c r="O582" i="3"/>
  <c r="T583" i="3"/>
  <c r="T585" i="3"/>
  <c r="O588" i="3"/>
  <c r="N588" i="3"/>
  <c r="W588" i="3" s="1"/>
  <c r="T589" i="3"/>
  <c r="N591" i="3"/>
  <c r="W591" i="3" s="1"/>
  <c r="N594" i="3"/>
  <c r="N598" i="3"/>
  <c r="W598" i="3" s="1"/>
  <c r="P599" i="3"/>
  <c r="O599" i="3"/>
  <c r="U599" i="3"/>
  <c r="L601" i="3"/>
  <c r="Q602" i="3"/>
  <c r="P602" i="3"/>
  <c r="M604" i="3"/>
  <c r="V604" i="3" s="1"/>
  <c r="L605" i="3"/>
  <c r="U605" i="3" s="1"/>
  <c r="V605" i="3"/>
  <c r="V606" i="3"/>
  <c r="T607" i="3"/>
  <c r="Q610" i="3"/>
  <c r="P610" i="3"/>
  <c r="N610" i="3"/>
  <c r="W610" i="3"/>
  <c r="W612" i="3"/>
  <c r="V612" i="3"/>
  <c r="U612" i="3"/>
  <c r="T612" i="3"/>
  <c r="V613" i="3"/>
  <c r="W615" i="3"/>
  <c r="V615" i="3"/>
  <c r="M618" i="3"/>
  <c r="P620" i="3"/>
  <c r="W621" i="3"/>
  <c r="L623" i="3"/>
  <c r="M569" i="3"/>
  <c r="W569" i="3"/>
  <c r="O571" i="3"/>
  <c r="T572" i="3"/>
  <c r="L574" i="3"/>
  <c r="U574" i="3" s="1"/>
  <c r="V574" i="3"/>
  <c r="M578" i="3"/>
  <c r="V578" i="3" s="1"/>
  <c r="N580" i="3"/>
  <c r="T581" i="3"/>
  <c r="P582" i="3"/>
  <c r="L583" i="3"/>
  <c r="U583" i="3"/>
  <c r="N585" i="3"/>
  <c r="W585" i="3" s="1"/>
  <c r="M585" i="3"/>
  <c r="V585" i="3" s="1"/>
  <c r="T586" i="3"/>
  <c r="L588" i="3"/>
  <c r="U588" i="3" s="1"/>
  <c r="R589" i="3"/>
  <c r="Q589" i="3"/>
  <c r="Q591" i="3"/>
  <c r="O594" i="3"/>
  <c r="V596" i="3"/>
  <c r="O598" i="3"/>
  <c r="L599" i="3"/>
  <c r="V599" i="3"/>
  <c r="O601" i="3"/>
  <c r="L602" i="3"/>
  <c r="U602" i="3" s="1"/>
  <c r="V602" i="3"/>
  <c r="P604" i="3"/>
  <c r="M605" i="3"/>
  <c r="W606" i="3"/>
  <c r="V607" i="3"/>
  <c r="R613" i="3"/>
  <c r="Q613" i="3"/>
  <c r="P613" i="3"/>
  <c r="O613" i="3"/>
  <c r="R618" i="3"/>
  <c r="Q620" i="3"/>
  <c r="Q623" i="3"/>
  <c r="Q626" i="3"/>
  <c r="P626" i="3"/>
  <c r="O626" i="3"/>
  <c r="N626" i="3"/>
  <c r="W626" i="3" s="1"/>
  <c r="O569" i="3"/>
  <c r="P571" i="3"/>
  <c r="L572" i="3"/>
  <c r="U572" i="3"/>
  <c r="N574" i="3"/>
  <c r="W574" i="3"/>
  <c r="N578" i="3"/>
  <c r="W578" i="3" s="1"/>
  <c r="T579" i="3"/>
  <c r="P580" i="3"/>
  <c r="L581" i="3"/>
  <c r="Q582" i="3"/>
  <c r="M583" i="3"/>
  <c r="L585" i="3"/>
  <c r="U585" i="3" s="1"/>
  <c r="Q586" i="3"/>
  <c r="P586" i="3"/>
  <c r="M588" i="3"/>
  <c r="L589" i="3"/>
  <c r="U589" i="3" s="1"/>
  <c r="T590" i="3"/>
  <c r="R591" i="3"/>
  <c r="V593" i="3"/>
  <c r="U593" i="3"/>
  <c r="R594" i="3"/>
  <c r="T596" i="3"/>
  <c r="P598" i="3"/>
  <c r="M599" i="3"/>
  <c r="P601" i="3"/>
  <c r="M602" i="3"/>
  <c r="Q604" i="3"/>
  <c r="N605" i="3"/>
  <c r="W605" i="3" s="1"/>
  <c r="M606" i="3"/>
  <c r="L606" i="3"/>
  <c r="U606" i="3" s="1"/>
  <c r="R606" i="3"/>
  <c r="P607" i="3"/>
  <c r="O607" i="3"/>
  <c r="M607" i="3"/>
  <c r="M610" i="3"/>
  <c r="V610" i="3" s="1"/>
  <c r="L613" i="3"/>
  <c r="U613" i="3" s="1"/>
  <c r="W618" i="3"/>
  <c r="V618" i="3"/>
  <c r="R620" i="3"/>
  <c r="R623" i="3"/>
  <c r="L626" i="3"/>
  <c r="L617" i="3"/>
  <c r="T617" i="3"/>
  <c r="R619" i="3"/>
  <c r="L625" i="3"/>
  <c r="T625" i="3"/>
  <c r="R627" i="3"/>
  <c r="M609" i="3"/>
  <c r="U609" i="3"/>
  <c r="M617" i="3"/>
  <c r="V617" i="3" s="1"/>
  <c r="U617" i="3"/>
  <c r="M625" i="3"/>
  <c r="V625" i="3" s="1"/>
  <c r="U625" i="3"/>
  <c r="F33" i="3" l="1"/>
  <c r="G32" i="3"/>
  <c r="F13" i="3"/>
  <c r="D35" i="3"/>
  <c r="E34" i="3"/>
  <c r="E14" i="3"/>
  <c r="C35" i="3"/>
  <c r="G31" i="3"/>
  <c r="F12" i="3"/>
  <c r="E33" i="3"/>
  <c r="F32" i="3"/>
  <c r="D34" i="3"/>
  <c r="D14" i="3"/>
  <c r="E13" i="3"/>
  <c r="F344" i="3"/>
  <c r="C347" i="3"/>
  <c r="F324" i="3"/>
  <c r="C327" i="3"/>
  <c r="E345" i="3"/>
  <c r="D326" i="3"/>
  <c r="D346" i="3"/>
  <c r="E325" i="3"/>
  <c r="G243" i="3"/>
  <c r="F244" i="3"/>
  <c r="F34" i="3"/>
  <c r="F14" i="3"/>
  <c r="G33" i="3"/>
  <c r="E35" i="3"/>
  <c r="C34" i="3"/>
  <c r="F31" i="3"/>
  <c r="E12" i="3"/>
  <c r="D33" i="3"/>
  <c r="E32" i="3"/>
  <c r="C14" i="3"/>
  <c r="D13" i="3"/>
  <c r="F11" i="3"/>
  <c r="G34" i="3"/>
  <c r="F35" i="3"/>
  <c r="F553" i="3"/>
  <c r="C556" i="3"/>
  <c r="G552" i="3"/>
  <c r="D555" i="3"/>
  <c r="E554" i="3"/>
  <c r="D535" i="3"/>
  <c r="E534" i="3"/>
  <c r="F533" i="3"/>
  <c r="H12" i="3"/>
  <c r="H32" i="3"/>
  <c r="G555" i="3"/>
  <c r="F556" i="3"/>
  <c r="F119" i="3"/>
  <c r="F139" i="3"/>
  <c r="E140" i="3"/>
  <c r="G138" i="3"/>
  <c r="C535" i="3"/>
  <c r="F532" i="3"/>
  <c r="D554" i="3"/>
  <c r="F552" i="3"/>
  <c r="C555" i="3"/>
  <c r="D534" i="3"/>
  <c r="E533" i="3"/>
  <c r="E553" i="3"/>
  <c r="G139" i="3"/>
  <c r="F140" i="3"/>
  <c r="E555" i="3"/>
  <c r="F554" i="3"/>
  <c r="D556" i="3"/>
  <c r="F534" i="3"/>
  <c r="E535" i="3"/>
  <c r="G553" i="3"/>
  <c r="L628" i="3"/>
  <c r="U527" i="3"/>
  <c r="O524" i="3"/>
  <c r="P420" i="3"/>
  <c r="S529" i="3"/>
  <c r="P14" i="2"/>
  <c r="V8" i="3"/>
  <c r="R524" i="3"/>
  <c r="G452" i="3" s="1"/>
  <c r="P524" i="3"/>
  <c r="Q420" i="3"/>
  <c r="L212" i="3"/>
  <c r="W8" i="3"/>
  <c r="W107" i="3" s="1"/>
  <c r="H35" i="3" s="1"/>
  <c r="U107" i="3"/>
  <c r="L107" i="3"/>
  <c r="C241" i="3"/>
  <c r="D220" i="3"/>
  <c r="D240" i="3"/>
  <c r="C221" i="3"/>
  <c r="C553" i="3"/>
  <c r="D552" i="3"/>
  <c r="D532" i="3"/>
  <c r="C533" i="3"/>
  <c r="L524" i="3"/>
  <c r="U423" i="3"/>
  <c r="D428" i="3"/>
  <c r="C449" i="3"/>
  <c r="D448" i="3"/>
  <c r="C429" i="3"/>
  <c r="L316" i="3"/>
  <c r="R420" i="3"/>
  <c r="G348" i="3" s="1"/>
  <c r="N212" i="3"/>
  <c r="H31" i="3"/>
  <c r="H11" i="3"/>
  <c r="V107" i="3"/>
  <c r="Q524" i="3"/>
  <c r="M316" i="3"/>
  <c r="L420" i="3"/>
  <c r="O420" i="3"/>
  <c r="U215" i="3"/>
  <c r="S322" i="3"/>
  <c r="N15" i="2"/>
  <c r="M212" i="3"/>
  <c r="T219" i="3"/>
  <c r="W219" i="3"/>
  <c r="V219" i="3"/>
  <c r="U219" i="3"/>
  <c r="O316" i="3"/>
  <c r="N420" i="3"/>
  <c r="D11" i="3"/>
  <c r="C32" i="3"/>
  <c r="D31" i="3"/>
  <c r="C12" i="3"/>
  <c r="U319" i="3"/>
  <c r="M524" i="3"/>
  <c r="V423" i="3"/>
  <c r="N316" i="3"/>
  <c r="C345" i="3"/>
  <c r="D324" i="3"/>
  <c r="D344" i="3"/>
  <c r="C325" i="3"/>
  <c r="V215" i="3"/>
  <c r="O212" i="3"/>
  <c r="S112" i="3"/>
  <c r="Q13" i="2"/>
  <c r="U321" i="3"/>
  <c r="T321" i="3"/>
  <c r="W321" i="3"/>
  <c r="V321" i="3"/>
  <c r="R628" i="3"/>
  <c r="G556" i="3" s="1"/>
  <c r="S426" i="3"/>
  <c r="O15" i="2"/>
  <c r="P628" i="3"/>
  <c r="N524" i="3"/>
  <c r="W423" i="3"/>
  <c r="P316" i="3"/>
  <c r="D136" i="3"/>
  <c r="C137" i="3"/>
  <c r="C117" i="3"/>
  <c r="D116" i="3"/>
  <c r="S220" i="3"/>
  <c r="M17" i="2"/>
  <c r="U217" i="3"/>
  <c r="W217" i="3"/>
  <c r="V217" i="3"/>
  <c r="T217" i="3"/>
  <c r="E347" i="3" l="1"/>
  <c r="E354" i="3" s="1" a="1"/>
  <c r="E354" i="3" s="1"/>
  <c r="F326" i="3"/>
  <c r="G345" i="3"/>
  <c r="D348" i="3"/>
  <c r="F346" i="3"/>
  <c r="E327" i="3"/>
  <c r="S530" i="3"/>
  <c r="P15" i="2"/>
  <c r="E556" i="3"/>
  <c r="F555" i="3"/>
  <c r="G554" i="3"/>
  <c r="F535" i="3"/>
  <c r="D325" i="3"/>
  <c r="E324" i="3"/>
  <c r="C333" i="3" s="1" a="1"/>
  <c r="C333" i="3" s="1"/>
  <c r="D345" i="3"/>
  <c r="E344" i="3"/>
  <c r="D354" i="3" s="1" a="1"/>
  <c r="D354" i="3" s="1"/>
  <c r="C326" i="3"/>
  <c r="D330" i="3" s="1" a="1"/>
  <c r="D330" i="3" s="1"/>
  <c r="C346" i="3"/>
  <c r="C118" i="3"/>
  <c r="D137" i="3"/>
  <c r="E136" i="3"/>
  <c r="F146" i="3" s="1" a="1"/>
  <c r="F146" i="3" s="1"/>
  <c r="C138" i="3"/>
  <c r="D117" i="3"/>
  <c r="E116" i="3"/>
  <c r="T529" i="3"/>
  <c r="W529" i="3"/>
  <c r="V529" i="3"/>
  <c r="U529" i="3"/>
  <c r="S427" i="3"/>
  <c r="O16" i="2"/>
  <c r="S113" i="3"/>
  <c r="Q14" i="2"/>
  <c r="C39" i="3" a="1"/>
  <c r="C39" i="3" s="1"/>
  <c r="C41" i="3" a="1"/>
  <c r="C41" i="3" s="1"/>
  <c r="C37" i="3" a="1"/>
  <c r="C37" i="3" s="1"/>
  <c r="F240" i="3"/>
  <c r="C243" i="3"/>
  <c r="D242" i="3"/>
  <c r="E241" i="3"/>
  <c r="D222" i="3"/>
  <c r="E221" i="3"/>
  <c r="C223" i="3"/>
  <c r="F220" i="3"/>
  <c r="G347" i="3"/>
  <c r="F348" i="3"/>
  <c r="G350" i="3" s="1" a="1"/>
  <c r="G350" i="3" s="1"/>
  <c r="E348" i="3"/>
  <c r="G346" i="3"/>
  <c r="F347" i="3"/>
  <c r="F327" i="3"/>
  <c r="U426" i="3"/>
  <c r="W426" i="3"/>
  <c r="V426" i="3"/>
  <c r="T426" i="3"/>
  <c r="T112" i="3"/>
  <c r="W112" i="3"/>
  <c r="V112" i="3"/>
  <c r="U112" i="3"/>
  <c r="C244" i="3"/>
  <c r="E222" i="3"/>
  <c r="F221" i="3"/>
  <c r="F241" i="3"/>
  <c r="E242" i="3"/>
  <c r="D243" i="3"/>
  <c r="D223" i="3"/>
  <c r="G240" i="3"/>
  <c r="C139" i="3"/>
  <c r="D118" i="3"/>
  <c r="E137" i="3"/>
  <c r="F136" i="3"/>
  <c r="E146" i="3" s="1" a="1"/>
  <c r="E146" i="3" s="1"/>
  <c r="D138" i="3"/>
  <c r="E117" i="3"/>
  <c r="F116" i="3"/>
  <c r="C119" i="3"/>
  <c r="F117" i="3"/>
  <c r="C123" i="3" s="1" a="1"/>
  <c r="C123" i="3" s="1"/>
  <c r="G136" i="3"/>
  <c r="D139" i="3"/>
  <c r="E118" i="3"/>
  <c r="E138" i="3"/>
  <c r="D119" i="3"/>
  <c r="C140" i="3"/>
  <c r="F137" i="3"/>
  <c r="D449" i="3"/>
  <c r="E448" i="3"/>
  <c r="C430" i="3"/>
  <c r="C450" i="3"/>
  <c r="D429" i="3"/>
  <c r="E428" i="3"/>
  <c r="C353" i="3" a="1"/>
  <c r="C353" i="3" s="1"/>
  <c r="F450" i="3"/>
  <c r="G449" i="3"/>
  <c r="D452" i="3"/>
  <c r="F430" i="3"/>
  <c r="E431" i="3"/>
  <c r="E451" i="3"/>
  <c r="S323" i="3"/>
  <c r="N16" i="2"/>
  <c r="F451" i="3"/>
  <c r="F431" i="3"/>
  <c r="G450" i="3"/>
  <c r="E452" i="3"/>
  <c r="D125" i="3" a="1"/>
  <c r="D125" i="3" s="1"/>
  <c r="F223" i="3"/>
  <c r="E244" i="3"/>
  <c r="F243" i="3"/>
  <c r="G242" i="3"/>
  <c r="F138" i="3"/>
  <c r="E139" i="3"/>
  <c r="F118" i="3"/>
  <c r="E119" i="3"/>
  <c r="D140" i="3"/>
  <c r="G137" i="3"/>
  <c r="E429" i="3"/>
  <c r="C451" i="3"/>
  <c r="F448" i="3"/>
  <c r="D450" i="3"/>
  <c r="E449" i="3"/>
  <c r="D430" i="3"/>
  <c r="F428" i="3"/>
  <c r="C431" i="3"/>
  <c r="D327" i="3"/>
  <c r="F345" i="3"/>
  <c r="D353" i="3" s="1" a="1"/>
  <c r="D353" i="3" s="1"/>
  <c r="C348" i="3"/>
  <c r="E326" i="3"/>
  <c r="D331" i="3" s="1" a="1"/>
  <c r="D331" i="3" s="1"/>
  <c r="E346" i="3"/>
  <c r="G344" i="3"/>
  <c r="F325" i="3"/>
  <c r="C330" i="3" s="1" a="1"/>
  <c r="C330" i="3" s="1"/>
  <c r="D347" i="3"/>
  <c r="T322" i="3"/>
  <c r="V322" i="3"/>
  <c r="U322" i="3"/>
  <c r="W322" i="3"/>
  <c r="D221" i="3"/>
  <c r="E240" i="3"/>
  <c r="C242" i="3"/>
  <c r="D241" i="3"/>
  <c r="E246" i="3" s="1" a="1"/>
  <c r="E246" i="3" s="1"/>
  <c r="C222" i="3"/>
  <c r="E220" i="3"/>
  <c r="D32" i="3"/>
  <c r="E31" i="3"/>
  <c r="D38" i="3" s="1" a="1"/>
  <c r="D38" i="3" s="1"/>
  <c r="C33" i="3"/>
  <c r="D12" i="3"/>
  <c r="C18" i="3" s="1" a="1"/>
  <c r="C18" i="3" s="1"/>
  <c r="C13" i="3"/>
  <c r="E11" i="3"/>
  <c r="F18" i="3" s="1" a="1"/>
  <c r="F18" i="3" s="1"/>
  <c r="C554" i="3"/>
  <c r="E532" i="3"/>
  <c r="D553" i="3"/>
  <c r="E552" i="3"/>
  <c r="C534" i="3"/>
  <c r="D533" i="3"/>
  <c r="S221" i="3"/>
  <c r="M18" i="2"/>
  <c r="D122" i="3" a="1"/>
  <c r="D122" i="3" s="1"/>
  <c r="E243" i="3"/>
  <c r="F222" i="3"/>
  <c r="F242" i="3"/>
  <c r="D244" i="3"/>
  <c r="E223" i="3"/>
  <c r="G241" i="3"/>
  <c r="G451" i="3"/>
  <c r="F452" i="3"/>
  <c r="H13" i="3"/>
  <c r="H33" i="3"/>
  <c r="C352" i="3" a="1"/>
  <c r="C352" i="3" s="1"/>
  <c r="U220" i="3"/>
  <c r="W220" i="3"/>
  <c r="V220" i="3"/>
  <c r="T220" i="3"/>
  <c r="C452" i="3"/>
  <c r="G448" i="3"/>
  <c r="E430" i="3"/>
  <c r="E450" i="3"/>
  <c r="F449" i="3"/>
  <c r="D451" i="3"/>
  <c r="F429" i="3"/>
  <c r="D431" i="3"/>
  <c r="D17" i="3" a="1"/>
  <c r="D17" i="3" s="1"/>
  <c r="H14" i="3"/>
  <c r="H34" i="3"/>
  <c r="D350" i="3" a="1"/>
  <c r="D350" i="3" s="1"/>
  <c r="E144" i="3" l="1" a="1"/>
  <c r="E144" i="3" s="1"/>
  <c r="D246" i="3" a="1"/>
  <c r="D246" i="3" s="1"/>
  <c r="E352" i="3" a="1"/>
  <c r="E352" i="3" s="1"/>
  <c r="G146" i="3" a="1"/>
  <c r="G146" i="3" s="1"/>
  <c r="E125" i="3" a="1"/>
  <c r="E125" i="3" s="1"/>
  <c r="E124" i="3" a="1"/>
  <c r="E124" i="3" s="1"/>
  <c r="F353" i="3" a="1"/>
  <c r="F353" i="3" s="1"/>
  <c r="E142" i="3" a="1"/>
  <c r="E142" i="3" s="1"/>
  <c r="F122" i="3" a="1"/>
  <c r="F122" i="3" s="1"/>
  <c r="D37" i="3" a="1"/>
  <c r="D37" i="3" s="1"/>
  <c r="E40" i="3" a="1"/>
  <c r="E40" i="3" s="1"/>
  <c r="D41" i="3" a="1"/>
  <c r="D41" i="3" s="1"/>
  <c r="G38" i="3" a="1"/>
  <c r="G38" i="3" s="1"/>
  <c r="E43" i="3" s="1" a="1"/>
  <c r="E43" i="3" s="1"/>
  <c r="E48" i="3" s="1"/>
  <c r="C125" i="3" a="1"/>
  <c r="C125" i="3" s="1"/>
  <c r="F123" i="3" a="1"/>
  <c r="F123" i="3" s="1"/>
  <c r="E123" i="3" a="1"/>
  <c r="E123" i="3" s="1"/>
  <c r="D123" i="3" a="1"/>
  <c r="D123" i="3" s="1"/>
  <c r="F125" i="3" a="1"/>
  <c r="F125" i="3" s="1"/>
  <c r="C354" i="3" a="1"/>
  <c r="C354" i="3" s="1"/>
  <c r="D144" i="3" a="1"/>
  <c r="D144" i="3" s="1"/>
  <c r="C122" i="3" a="1"/>
  <c r="C122" i="3" s="1"/>
  <c r="C351" i="3" a="1"/>
  <c r="C351" i="3" s="1"/>
  <c r="C144" i="3" a="1"/>
  <c r="C144" i="3" s="1"/>
  <c r="E143" i="3" a="1"/>
  <c r="E143" i="3" s="1"/>
  <c r="S222" i="3"/>
  <c r="M19" i="2"/>
  <c r="E333" i="3" a="1"/>
  <c r="E333" i="3" s="1"/>
  <c r="G250" i="3" a="1"/>
  <c r="G250" i="3" s="1"/>
  <c r="F249" i="3" a="1"/>
  <c r="F249" i="3" s="1"/>
  <c r="F248" i="3" a="1"/>
  <c r="F248" i="3" s="1"/>
  <c r="F246" i="3" a="1"/>
  <c r="F246" i="3" s="1"/>
  <c r="D250" i="3" a="1"/>
  <c r="D250" i="3" s="1"/>
  <c r="C250" i="3" a="1"/>
  <c r="C250" i="3" s="1"/>
  <c r="E247" i="3" a="1"/>
  <c r="E247" i="3" s="1"/>
  <c r="C249" i="3" a="1"/>
  <c r="C249" i="3" s="1"/>
  <c r="G247" i="3" a="1"/>
  <c r="G247" i="3" s="1"/>
  <c r="C246" i="3" a="1"/>
  <c r="C246" i="3" s="1"/>
  <c r="E248" i="3" a="1"/>
  <c r="E248" i="3" s="1"/>
  <c r="D248" i="3" a="1"/>
  <c r="D248" i="3" s="1"/>
  <c r="E249" i="3" a="1"/>
  <c r="E249" i="3" s="1"/>
  <c r="D247" i="3" a="1"/>
  <c r="D247" i="3" s="1"/>
  <c r="D249" i="3" a="1"/>
  <c r="D249" i="3" s="1"/>
  <c r="F247" i="3" a="1"/>
  <c r="F247" i="3" s="1"/>
  <c r="G246" i="3" a="1"/>
  <c r="G246" i="3" s="1"/>
  <c r="C247" i="3" a="1"/>
  <c r="C247" i="3" s="1"/>
  <c r="C20" i="3" a="1"/>
  <c r="C20" i="3" s="1"/>
  <c r="F354" i="3" a="1"/>
  <c r="F354" i="3" s="1"/>
  <c r="G249" i="3" a="1"/>
  <c r="G249" i="3" s="1"/>
  <c r="F142" i="3" a="1"/>
  <c r="F142" i="3" s="1"/>
  <c r="E351" i="3" a="1"/>
  <c r="E351" i="3" s="1"/>
  <c r="F38" i="3" a="1"/>
  <c r="F38" i="3" s="1"/>
  <c r="F43" i="3" s="1" a="1"/>
  <c r="F43" i="3" s="1"/>
  <c r="F48" i="3" s="1"/>
  <c r="G40" i="3" a="1"/>
  <c r="G40" i="3" s="1"/>
  <c r="E39" i="3" a="1"/>
  <c r="E39" i="3" s="1"/>
  <c r="E19" i="3" a="1"/>
  <c r="E19" i="3" s="1"/>
  <c r="D332" i="3" a="1"/>
  <c r="D332" i="3" s="1"/>
  <c r="D142" i="3" a="1"/>
  <c r="D142" i="3" s="1"/>
  <c r="D124" i="3" a="1"/>
  <c r="D124" i="3" s="1"/>
  <c r="F352" i="3" a="1"/>
  <c r="F352" i="3" s="1"/>
  <c r="D146" i="3" a="1"/>
  <c r="D146" i="3" s="1"/>
  <c r="E539" i="3" a="1"/>
  <c r="E539" i="3" s="1"/>
  <c r="C541" i="3" a="1"/>
  <c r="C541" i="3" s="1"/>
  <c r="C538" i="3" a="1"/>
  <c r="C538" i="3" s="1"/>
  <c r="D538" i="3" a="1"/>
  <c r="D538" i="3" s="1"/>
  <c r="D541" i="3" a="1"/>
  <c r="D541" i="3" s="1"/>
  <c r="E541" i="3" a="1"/>
  <c r="E541" i="3" s="1"/>
  <c r="D539" i="3" a="1"/>
  <c r="D539" i="3" s="1"/>
  <c r="F539" i="3" a="1"/>
  <c r="F539" i="3" s="1"/>
  <c r="F541" i="3" a="1"/>
  <c r="F541" i="3" s="1"/>
  <c r="F538" i="3" a="1"/>
  <c r="F538" i="3" s="1"/>
  <c r="D540" i="3" a="1"/>
  <c r="D540" i="3" s="1"/>
  <c r="F540" i="3" a="1"/>
  <c r="F540" i="3" s="1"/>
  <c r="C539" i="3" a="1"/>
  <c r="C539" i="3" s="1"/>
  <c r="E538" i="3" a="1"/>
  <c r="E538" i="3" s="1"/>
  <c r="C540" i="3" a="1"/>
  <c r="C540" i="3" s="1"/>
  <c r="E540" i="3" a="1"/>
  <c r="E540" i="3" s="1"/>
  <c r="E122" i="3" a="1"/>
  <c r="E122" i="3" s="1"/>
  <c r="D352" i="3" a="1"/>
  <c r="D352" i="3" s="1"/>
  <c r="W221" i="3"/>
  <c r="U221" i="3"/>
  <c r="T221" i="3"/>
  <c r="V221" i="3"/>
  <c r="C17" i="3" a="1"/>
  <c r="C17" i="3" s="1"/>
  <c r="E350" i="3" a="1"/>
  <c r="E350" i="3" s="1"/>
  <c r="D437" i="3" a="1"/>
  <c r="D437" i="3" s="1"/>
  <c r="C434" i="3" a="1"/>
  <c r="C434" i="3" s="1"/>
  <c r="E436" i="3" a="1"/>
  <c r="E436" i="3" s="1"/>
  <c r="E435" i="3" a="1"/>
  <c r="E435" i="3" s="1"/>
  <c r="F436" i="3" a="1"/>
  <c r="F436" i="3" s="1"/>
  <c r="E434" i="3" a="1"/>
  <c r="E434" i="3" s="1"/>
  <c r="C436" i="3" a="1"/>
  <c r="C436" i="3" s="1"/>
  <c r="E437" i="3" a="1"/>
  <c r="E437" i="3" s="1"/>
  <c r="C437" i="3" a="1"/>
  <c r="C437" i="3" s="1"/>
  <c r="D436" i="3" a="1"/>
  <c r="D436" i="3" s="1"/>
  <c r="D434" i="3" a="1"/>
  <c r="D434" i="3" s="1"/>
  <c r="F434" i="3" a="1"/>
  <c r="F434" i="3" s="1"/>
  <c r="D435" i="3" a="1"/>
  <c r="D435" i="3" s="1"/>
  <c r="F435" i="3" a="1"/>
  <c r="F435" i="3" s="1"/>
  <c r="C435" i="3" a="1"/>
  <c r="C435" i="3" s="1"/>
  <c r="F437" i="3" a="1"/>
  <c r="F437" i="3" s="1"/>
  <c r="C145" i="3" a="1"/>
  <c r="C145" i="3" s="1"/>
  <c r="G354" i="3" a="1"/>
  <c r="G354" i="3" s="1"/>
  <c r="F37" i="3" a="1"/>
  <c r="F37" i="3" s="1"/>
  <c r="E38" i="3" a="1"/>
  <c r="E38" i="3" s="1"/>
  <c r="F41" i="3" a="1"/>
  <c r="F41" i="3" s="1"/>
  <c r="F20" i="3" a="1"/>
  <c r="F20" i="3" s="1"/>
  <c r="D333" i="3" a="1"/>
  <c r="D333" i="3" s="1"/>
  <c r="F17" i="3" a="1"/>
  <c r="F17" i="3" s="1"/>
  <c r="E330" i="3" a="1"/>
  <c r="E330" i="3" s="1"/>
  <c r="F250" i="3" a="1"/>
  <c r="F250" i="3" s="1"/>
  <c r="F350" i="3" a="1"/>
  <c r="F350" i="3" s="1"/>
  <c r="G351" i="3" a="1"/>
  <c r="G351" i="3" s="1"/>
  <c r="E20" i="3" a="1"/>
  <c r="E20" i="3" s="1"/>
  <c r="F351" i="3" a="1"/>
  <c r="F351" i="3" s="1"/>
  <c r="E41" i="3" a="1"/>
  <c r="E41" i="3" s="1"/>
  <c r="D43" i="3" s="1" a="1"/>
  <c r="D43" i="3" s="1"/>
  <c r="D48" i="3" s="1"/>
  <c r="G41" i="3" a="1"/>
  <c r="G41" i="3" s="1"/>
  <c r="C38" i="3" a="1"/>
  <c r="C38" i="3" s="1"/>
  <c r="Q15" i="2"/>
  <c r="S114" i="3"/>
  <c r="C143" i="3" a="1"/>
  <c r="C143" i="3" s="1"/>
  <c r="F144" i="3" a="1"/>
  <c r="F144" i="3" s="1"/>
  <c r="G142" i="3" a="1"/>
  <c r="G142" i="3" s="1"/>
  <c r="F19" i="3" a="1"/>
  <c r="F19" i="3" s="1"/>
  <c r="E332" i="3" a="1"/>
  <c r="E332" i="3" s="1"/>
  <c r="E18" i="3" a="1"/>
  <c r="E18" i="3" s="1"/>
  <c r="D19" i="3" a="1"/>
  <c r="D19" i="3" s="1"/>
  <c r="F124" i="3" a="1"/>
  <c r="F124" i="3" s="1"/>
  <c r="D143" i="3" a="1"/>
  <c r="D143" i="3" s="1"/>
  <c r="G143" i="3" a="1"/>
  <c r="G143" i="3" s="1"/>
  <c r="C331" i="3" a="1"/>
  <c r="C331" i="3" s="1"/>
  <c r="G248" i="3" a="1"/>
  <c r="G248" i="3" s="1"/>
  <c r="E17" i="3" a="1"/>
  <c r="E17" i="3" s="1"/>
  <c r="D351" i="3" a="1"/>
  <c r="D351" i="3" s="1"/>
  <c r="C248" i="3" a="1"/>
  <c r="C248" i="3" s="1"/>
  <c r="G144" i="3" a="1"/>
  <c r="G144" i="3" s="1"/>
  <c r="E331" i="3" a="1"/>
  <c r="E331" i="3" s="1"/>
  <c r="S324" i="3"/>
  <c r="N17" i="2"/>
  <c r="F332" i="3" a="1"/>
  <c r="F332" i="3" s="1"/>
  <c r="C19" i="3" a="1"/>
  <c r="C19" i="3" s="1"/>
  <c r="D39" i="3" a="1"/>
  <c r="D39" i="3" s="1"/>
  <c r="E37" i="3" a="1"/>
  <c r="E37" i="3" s="1"/>
  <c r="G43" i="3" s="1" a="1"/>
  <c r="G43" i="3" s="1"/>
  <c r="G48" i="3" s="1"/>
  <c r="F39" i="3" a="1"/>
  <c r="F39" i="3" s="1"/>
  <c r="U113" i="3"/>
  <c r="T113" i="3"/>
  <c r="W113" i="3"/>
  <c r="V113" i="3"/>
  <c r="S531" i="3"/>
  <c r="P16" i="2"/>
  <c r="C124" i="3" a="1"/>
  <c r="C124" i="3" s="1"/>
  <c r="E145" i="3" a="1"/>
  <c r="E145" i="3" s="1"/>
  <c r="C332" i="3" a="1"/>
  <c r="C332" i="3" s="1"/>
  <c r="C146" i="3" a="1"/>
  <c r="C146" i="3" s="1"/>
  <c r="F331" i="3" a="1"/>
  <c r="F331" i="3" s="1"/>
  <c r="F145" i="3" a="1"/>
  <c r="F145" i="3" s="1"/>
  <c r="E250" i="3" a="1"/>
  <c r="E250" i="3" s="1"/>
  <c r="D561" i="3" a="1"/>
  <c r="D561" i="3" s="1"/>
  <c r="F559" i="3" a="1"/>
  <c r="F559" i="3" s="1"/>
  <c r="G562" i="3" a="1"/>
  <c r="G562" i="3" s="1"/>
  <c r="G561" i="3" a="1"/>
  <c r="G561" i="3" s="1"/>
  <c r="G559" i="3" a="1"/>
  <c r="G559" i="3" s="1"/>
  <c r="F558" i="3" a="1"/>
  <c r="F558" i="3" s="1"/>
  <c r="F562" i="3" a="1"/>
  <c r="F562" i="3" s="1"/>
  <c r="C559" i="3" a="1"/>
  <c r="C559" i="3" s="1"/>
  <c r="C562" i="3" a="1"/>
  <c r="C562" i="3" s="1"/>
  <c r="E560" i="3" a="1"/>
  <c r="E560" i="3" s="1"/>
  <c r="D559" i="3" a="1"/>
  <c r="D559" i="3" s="1"/>
  <c r="E558" i="3" a="1"/>
  <c r="E558" i="3" s="1"/>
  <c r="E559" i="3" a="1"/>
  <c r="E559" i="3" s="1"/>
  <c r="F560" i="3" a="1"/>
  <c r="F560" i="3" s="1"/>
  <c r="E562" i="3" a="1"/>
  <c r="E562" i="3" s="1"/>
  <c r="D562" i="3" a="1"/>
  <c r="D562" i="3" s="1"/>
  <c r="D558" i="3" a="1"/>
  <c r="D558" i="3" s="1"/>
  <c r="C560" i="3" a="1"/>
  <c r="C560" i="3" s="1"/>
  <c r="D560" i="3" a="1"/>
  <c r="D560" i="3" s="1"/>
  <c r="F561" i="3" a="1"/>
  <c r="F561" i="3" s="1"/>
  <c r="C561" i="3" a="1"/>
  <c r="C561" i="3" s="1"/>
  <c r="E561" i="3" a="1"/>
  <c r="E561" i="3" s="1"/>
  <c r="G558" i="3" a="1"/>
  <c r="G558" i="3" s="1"/>
  <c r="G560" i="3" a="1"/>
  <c r="G560" i="3" s="1"/>
  <c r="C558" i="3" a="1"/>
  <c r="C558" i="3" s="1"/>
  <c r="G353" i="3" a="1"/>
  <c r="G353" i="3" s="1"/>
  <c r="F227" i="3" a="1"/>
  <c r="F227" i="3" s="1"/>
  <c r="F229" i="3" a="1"/>
  <c r="F229" i="3" s="1"/>
  <c r="C229" i="3" a="1"/>
  <c r="C229" i="3" s="1"/>
  <c r="F226" i="3" a="1"/>
  <c r="F226" i="3" s="1"/>
  <c r="D226" i="3" a="1"/>
  <c r="D226" i="3" s="1"/>
  <c r="E229" i="3" a="1"/>
  <c r="E229" i="3" s="1"/>
  <c r="F228" i="3" a="1"/>
  <c r="F228" i="3" s="1"/>
  <c r="C227" i="3" a="1"/>
  <c r="C227" i="3" s="1"/>
  <c r="D228" i="3" a="1"/>
  <c r="D228" i="3" s="1"/>
  <c r="E227" i="3" a="1"/>
  <c r="E227" i="3" s="1"/>
  <c r="E226" i="3" a="1"/>
  <c r="E226" i="3" s="1"/>
  <c r="D227" i="3" a="1"/>
  <c r="D227" i="3" s="1"/>
  <c r="C228" i="3" a="1"/>
  <c r="C228" i="3" s="1"/>
  <c r="C226" i="3" a="1"/>
  <c r="C226" i="3" s="1"/>
  <c r="D229" i="3" a="1"/>
  <c r="D229" i="3" s="1"/>
  <c r="E228" i="3" a="1"/>
  <c r="E228" i="3" s="1"/>
  <c r="D145" i="3" a="1"/>
  <c r="D145" i="3" s="1"/>
  <c r="V323" i="3"/>
  <c r="U323" i="3"/>
  <c r="T323" i="3"/>
  <c r="W323" i="3"/>
  <c r="F333" i="3" a="1"/>
  <c r="F333" i="3" s="1"/>
  <c r="F330" i="3" a="1"/>
  <c r="F330" i="3" s="1"/>
  <c r="F143" i="3" a="1"/>
  <c r="F143" i="3" s="1"/>
  <c r="D40" i="3" a="1"/>
  <c r="D40" i="3" s="1"/>
  <c r="F40" i="3" a="1"/>
  <c r="F40" i="3" s="1"/>
  <c r="G37" i="3" a="1"/>
  <c r="G37" i="3" s="1"/>
  <c r="C43" i="3" s="1" a="1"/>
  <c r="C43" i="3" s="1"/>
  <c r="S428" i="3"/>
  <c r="O17" i="2"/>
  <c r="W530" i="3"/>
  <c r="T530" i="3"/>
  <c r="V530" i="3"/>
  <c r="U530" i="3"/>
  <c r="G352" i="3" a="1"/>
  <c r="G352" i="3" s="1"/>
  <c r="C142" i="3" a="1"/>
  <c r="C142" i="3" s="1"/>
  <c r="D20" i="3" a="1"/>
  <c r="D20" i="3" s="1"/>
  <c r="D18" i="3" a="1"/>
  <c r="D18" i="3" s="1"/>
  <c r="E353" i="3" a="1"/>
  <c r="E353" i="3" s="1"/>
  <c r="G455" i="3" a="1"/>
  <c r="G455" i="3" s="1"/>
  <c r="C456" i="3" a="1"/>
  <c r="C456" i="3" s="1"/>
  <c r="G457" i="3" a="1"/>
  <c r="G457" i="3" s="1"/>
  <c r="C455" i="3" a="1"/>
  <c r="C455" i="3" s="1"/>
  <c r="F458" i="3" a="1"/>
  <c r="F458" i="3" s="1"/>
  <c r="F456" i="3" a="1"/>
  <c r="F456" i="3" s="1"/>
  <c r="C458" i="3" a="1"/>
  <c r="C458" i="3" s="1"/>
  <c r="G456" i="3" a="1"/>
  <c r="G456" i="3" s="1"/>
  <c r="D458" i="3" a="1"/>
  <c r="D458" i="3" s="1"/>
  <c r="G458" i="3" a="1"/>
  <c r="G458" i="3" s="1"/>
  <c r="E455" i="3" a="1"/>
  <c r="E455" i="3" s="1"/>
  <c r="D455" i="3" a="1"/>
  <c r="D455" i="3" s="1"/>
  <c r="E457" i="3" a="1"/>
  <c r="E457" i="3" s="1"/>
  <c r="C454" i="3" a="1"/>
  <c r="C454" i="3" s="1"/>
  <c r="F454" i="3" a="1"/>
  <c r="F454" i="3" s="1"/>
  <c r="D456" i="3" a="1"/>
  <c r="D456" i="3" s="1"/>
  <c r="C457" i="3" a="1"/>
  <c r="C457" i="3" s="1"/>
  <c r="E454" i="3" a="1"/>
  <c r="E454" i="3" s="1"/>
  <c r="F455" i="3" a="1"/>
  <c r="F455" i="3" s="1"/>
  <c r="G454" i="3" a="1"/>
  <c r="G454" i="3" s="1"/>
  <c r="E456" i="3" a="1"/>
  <c r="E456" i="3" s="1"/>
  <c r="D457" i="3" a="1"/>
  <c r="D457" i="3" s="1"/>
  <c r="D454" i="3" a="1"/>
  <c r="D454" i="3" s="1"/>
  <c r="E458" i="3" a="1"/>
  <c r="E458" i="3" s="1"/>
  <c r="F457" i="3" a="1"/>
  <c r="F457" i="3" s="1"/>
  <c r="G145" i="3" a="1"/>
  <c r="G145" i="3" s="1"/>
  <c r="C40" i="3" a="1"/>
  <c r="C40" i="3" s="1"/>
  <c r="G39" i="3" a="1"/>
  <c r="G39" i="3" s="1"/>
  <c r="T427" i="3"/>
  <c r="V427" i="3"/>
  <c r="U427" i="3"/>
  <c r="W427" i="3"/>
  <c r="C350" i="3" a="1"/>
  <c r="C350" i="3" s="1"/>
  <c r="AA24" i="3" l="1"/>
  <c r="AB24" i="3" s="1"/>
  <c r="C48" i="3"/>
  <c r="AA28" i="3"/>
  <c r="AB28" i="3" s="1"/>
  <c r="AA20" i="3"/>
  <c r="AB20" i="3" s="1"/>
  <c r="AA17" i="3"/>
  <c r="AB17" i="3" s="1"/>
  <c r="AA29" i="3"/>
  <c r="AB29" i="3" s="1"/>
  <c r="AA21" i="3"/>
  <c r="AB21" i="3" s="1"/>
  <c r="AA16" i="3"/>
  <c r="AB16" i="3" s="1"/>
  <c r="AA13" i="3"/>
  <c r="AB13" i="3" s="1"/>
  <c r="AA23" i="3"/>
  <c r="AB23" i="3" s="1"/>
  <c r="AA22" i="3"/>
  <c r="AB22" i="3" s="1"/>
  <c r="AA15" i="3"/>
  <c r="AB15" i="3" s="1"/>
  <c r="AA8" i="3"/>
  <c r="AB8" i="3" s="1"/>
  <c r="AA6" i="3"/>
  <c r="AB6" i="3" s="1"/>
  <c r="AA14" i="3"/>
  <c r="AB14" i="3" s="1"/>
  <c r="AA9" i="3"/>
  <c r="AB9" i="3" s="1"/>
  <c r="AA18" i="3"/>
  <c r="AB18" i="3" s="1"/>
  <c r="AA19" i="3"/>
  <c r="AB19" i="3" s="1"/>
  <c r="AA7" i="3"/>
  <c r="AB7" i="3" s="1"/>
  <c r="AA27" i="3"/>
  <c r="AB27" i="3" s="1"/>
  <c r="AA26" i="3"/>
  <c r="AB26" i="3" s="1"/>
  <c r="AA25" i="3"/>
  <c r="AB25" i="3" s="1"/>
  <c r="AA12" i="3"/>
  <c r="AB12" i="3" s="1"/>
  <c r="AA11" i="3"/>
  <c r="AB11" i="3" s="1"/>
  <c r="AA10" i="3"/>
  <c r="AB10" i="3" s="1"/>
  <c r="C23" i="3" a="1"/>
  <c r="C23" i="3" s="1"/>
  <c r="F23" i="3" a="1"/>
  <c r="F23" i="3" s="1"/>
  <c r="E23" i="3" a="1"/>
  <c r="E23" i="3" s="1"/>
  <c r="D23" i="3" a="1"/>
  <c r="D23" i="3" s="1"/>
  <c r="S429" i="3"/>
  <c r="O18" i="2"/>
  <c r="U324" i="3"/>
  <c r="V324" i="3"/>
  <c r="W324" i="3"/>
  <c r="T324" i="3"/>
  <c r="V428" i="3"/>
  <c r="T428" i="3"/>
  <c r="W428" i="3"/>
  <c r="U428" i="3"/>
  <c r="S223" i="3"/>
  <c r="M20" i="2"/>
  <c r="W114" i="3"/>
  <c r="V114" i="3"/>
  <c r="U114" i="3"/>
  <c r="T114" i="3"/>
  <c r="W222" i="3"/>
  <c r="V222" i="3"/>
  <c r="U222" i="3"/>
  <c r="T222" i="3"/>
  <c r="S325" i="3"/>
  <c r="N18" i="2"/>
  <c r="S115" i="3"/>
  <c r="Q16" i="2"/>
  <c r="S532" i="3"/>
  <c r="P17" i="2"/>
  <c r="V531" i="3"/>
  <c r="U531" i="3"/>
  <c r="W531" i="3"/>
  <c r="T531" i="3"/>
  <c r="W532" i="3" l="1"/>
  <c r="V532" i="3"/>
  <c r="U532" i="3"/>
  <c r="T532" i="3"/>
  <c r="W325" i="3"/>
  <c r="V325" i="3"/>
  <c r="U325" i="3"/>
  <c r="T325" i="3"/>
  <c r="Z25" i="3"/>
  <c r="Z27" i="3"/>
  <c r="Z18" i="3"/>
  <c r="Z12" i="3"/>
  <c r="Z6" i="3"/>
  <c r="Z28" i="3"/>
  <c r="Z20" i="3"/>
  <c r="Z17" i="3"/>
  <c r="Z29" i="3"/>
  <c r="Z21" i="3"/>
  <c r="Z16" i="3"/>
  <c r="Z13" i="3"/>
  <c r="Z23" i="3"/>
  <c r="Z22" i="3"/>
  <c r="Z19" i="3"/>
  <c r="Z26" i="3"/>
  <c r="Z10" i="3"/>
  <c r="Z8" i="3"/>
  <c r="Z11" i="3"/>
  <c r="Z24" i="3"/>
  <c r="Z14" i="3"/>
  <c r="Z9" i="3"/>
  <c r="Z15" i="3"/>
  <c r="Z7" i="3"/>
  <c r="S533" i="3"/>
  <c r="P18" i="2"/>
  <c r="S326" i="3"/>
  <c r="N19" i="2"/>
  <c r="S430" i="3"/>
  <c r="O19" i="2"/>
  <c r="S224" i="3"/>
  <c r="M21" i="2"/>
  <c r="S116" i="3"/>
  <c r="Q17" i="2"/>
  <c r="V223" i="3"/>
  <c r="U223" i="3"/>
  <c r="T223" i="3"/>
  <c r="W223" i="3"/>
  <c r="U429" i="3"/>
  <c r="W429" i="3"/>
  <c r="V429" i="3"/>
  <c r="T429" i="3"/>
  <c r="W115" i="3"/>
  <c r="V115" i="3"/>
  <c r="U115" i="3"/>
  <c r="T115" i="3"/>
  <c r="S534" i="3" l="1"/>
  <c r="P19" i="2"/>
  <c r="S117" i="3"/>
  <c r="Q18" i="2"/>
  <c r="W533" i="3"/>
  <c r="V533" i="3"/>
  <c r="U533" i="3"/>
  <c r="T533" i="3"/>
  <c r="T326" i="3"/>
  <c r="W326" i="3"/>
  <c r="V326" i="3"/>
  <c r="U326" i="3"/>
  <c r="U430" i="3"/>
  <c r="T430" i="3"/>
  <c r="W430" i="3"/>
  <c r="V430" i="3"/>
  <c r="W116" i="3"/>
  <c r="V116" i="3"/>
  <c r="U116" i="3"/>
  <c r="T116" i="3"/>
  <c r="S225" i="3"/>
  <c r="M22" i="2"/>
  <c r="W224" i="3"/>
  <c r="V224" i="3"/>
  <c r="U224" i="3"/>
  <c r="T224" i="3"/>
  <c r="S431" i="3"/>
  <c r="O20" i="2"/>
  <c r="S327" i="3"/>
  <c r="N20" i="2"/>
  <c r="Q19" i="2" l="1"/>
  <c r="S118" i="3"/>
  <c r="S535" i="3"/>
  <c r="P20" i="2"/>
  <c r="U117" i="3"/>
  <c r="W117" i="3"/>
  <c r="V117" i="3"/>
  <c r="T117" i="3"/>
  <c r="S226" i="3"/>
  <c r="M23" i="2"/>
  <c r="W327" i="3"/>
  <c r="V327" i="3"/>
  <c r="U327" i="3"/>
  <c r="T327" i="3"/>
  <c r="W225" i="3"/>
  <c r="V225" i="3"/>
  <c r="U225" i="3"/>
  <c r="T225" i="3"/>
  <c r="T534" i="3"/>
  <c r="W534" i="3"/>
  <c r="V534" i="3"/>
  <c r="U534" i="3"/>
  <c r="S432" i="3"/>
  <c r="O21" i="2"/>
  <c r="S328" i="3"/>
  <c r="N21" i="2"/>
  <c r="T431" i="3"/>
  <c r="W431" i="3"/>
  <c r="U431" i="3"/>
  <c r="V431" i="3"/>
  <c r="W432" i="3" l="1"/>
  <c r="U432" i="3"/>
  <c r="V432" i="3"/>
  <c r="T432" i="3"/>
  <c r="S433" i="3"/>
  <c r="O22" i="2"/>
  <c r="S536" i="3"/>
  <c r="P21" i="2"/>
  <c r="V535" i="3"/>
  <c r="U535" i="3"/>
  <c r="T535" i="3"/>
  <c r="W535" i="3"/>
  <c r="S329" i="3"/>
  <c r="N22" i="2"/>
  <c r="S227" i="3"/>
  <c r="M24" i="2"/>
  <c r="W118" i="3"/>
  <c r="V118" i="3"/>
  <c r="U118" i="3"/>
  <c r="T118" i="3"/>
  <c r="W328" i="3"/>
  <c r="V328" i="3"/>
  <c r="T328" i="3"/>
  <c r="U328" i="3"/>
  <c r="W226" i="3"/>
  <c r="V226" i="3"/>
  <c r="U226" i="3"/>
  <c r="T226" i="3"/>
  <c r="S119" i="3"/>
  <c r="Q20" i="2"/>
  <c r="U536" i="3" l="1"/>
  <c r="W536" i="3"/>
  <c r="V536" i="3"/>
  <c r="T536" i="3"/>
  <c r="W227" i="3"/>
  <c r="T227" i="3"/>
  <c r="V227" i="3"/>
  <c r="U227" i="3"/>
  <c r="S228" i="3"/>
  <c r="M25" i="2"/>
  <c r="S537" i="3"/>
  <c r="P22" i="2"/>
  <c r="Q21" i="2"/>
  <c r="S120" i="3"/>
  <c r="S330" i="3"/>
  <c r="N23" i="2"/>
  <c r="S434" i="3"/>
  <c r="O23" i="2"/>
  <c r="U119" i="3"/>
  <c r="T119" i="3"/>
  <c r="W119" i="3"/>
  <c r="V119" i="3"/>
  <c r="W329" i="3"/>
  <c r="U329" i="3"/>
  <c r="V329" i="3"/>
  <c r="T329" i="3"/>
  <c r="V433" i="3"/>
  <c r="T433" i="3"/>
  <c r="U433" i="3"/>
  <c r="W433" i="3"/>
  <c r="T330" i="3" l="1"/>
  <c r="W330" i="3"/>
  <c r="U330" i="3"/>
  <c r="V330" i="3"/>
  <c r="S331" i="3"/>
  <c r="N24" i="2"/>
  <c r="V120" i="3"/>
  <c r="U120" i="3"/>
  <c r="W120" i="3"/>
  <c r="T120" i="3"/>
  <c r="Q22" i="2"/>
  <c r="S121" i="3"/>
  <c r="S538" i="3"/>
  <c r="P23" i="2"/>
  <c r="T537" i="3"/>
  <c r="U537" i="3"/>
  <c r="W537" i="3"/>
  <c r="V537" i="3"/>
  <c r="S435" i="3"/>
  <c r="O24" i="2"/>
  <c r="S229" i="3"/>
  <c r="M26" i="2"/>
  <c r="T434" i="3"/>
  <c r="V434" i="3"/>
  <c r="U434" i="3"/>
  <c r="W434" i="3"/>
  <c r="V228" i="3"/>
  <c r="W228" i="3"/>
  <c r="U228" i="3"/>
  <c r="T228" i="3"/>
  <c r="S332" i="3" l="1"/>
  <c r="N25" i="2"/>
  <c r="S230" i="3"/>
  <c r="M27" i="2"/>
  <c r="T435" i="3"/>
  <c r="W435" i="3"/>
  <c r="V435" i="3"/>
  <c r="U435" i="3"/>
  <c r="T538" i="3"/>
  <c r="W538" i="3"/>
  <c r="V538" i="3"/>
  <c r="U538" i="3"/>
  <c r="S539" i="3"/>
  <c r="P24" i="2"/>
  <c r="U229" i="3"/>
  <c r="W229" i="3"/>
  <c r="V229" i="3"/>
  <c r="T229" i="3"/>
  <c r="W331" i="3"/>
  <c r="V331" i="3"/>
  <c r="U331" i="3"/>
  <c r="T331" i="3"/>
  <c r="S436" i="3"/>
  <c r="O25" i="2"/>
  <c r="W121" i="3"/>
  <c r="V121" i="3"/>
  <c r="U121" i="3"/>
  <c r="T121" i="3"/>
  <c r="Q23" i="2"/>
  <c r="S122" i="3"/>
  <c r="S123" i="3" l="1"/>
  <c r="Q24" i="2"/>
  <c r="S540" i="3"/>
  <c r="P25" i="2"/>
  <c r="W436" i="3"/>
  <c r="V436" i="3"/>
  <c r="U436" i="3"/>
  <c r="T436" i="3"/>
  <c r="V539" i="3"/>
  <c r="W539" i="3"/>
  <c r="U539" i="3"/>
  <c r="T539" i="3"/>
  <c r="S333" i="3"/>
  <c r="N26" i="2"/>
  <c r="S437" i="3"/>
  <c r="O26" i="2"/>
  <c r="V122" i="3"/>
  <c r="W122" i="3"/>
  <c r="U122" i="3"/>
  <c r="T122" i="3"/>
  <c r="S231" i="3"/>
  <c r="M28" i="2"/>
  <c r="T230" i="3"/>
  <c r="W230" i="3"/>
  <c r="V230" i="3"/>
  <c r="U230" i="3"/>
  <c r="V332" i="3"/>
  <c r="U332" i="3"/>
  <c r="W332" i="3"/>
  <c r="T332" i="3"/>
  <c r="V437" i="3" l="1"/>
  <c r="W437" i="3"/>
  <c r="T437" i="3"/>
  <c r="U437" i="3"/>
  <c r="S334" i="3"/>
  <c r="N27" i="2"/>
  <c r="S541" i="3"/>
  <c r="P26" i="2"/>
  <c r="S438" i="3"/>
  <c r="O27" i="2"/>
  <c r="W540" i="3"/>
  <c r="V540" i="3"/>
  <c r="U540" i="3"/>
  <c r="T540" i="3"/>
  <c r="U333" i="3"/>
  <c r="V333" i="3"/>
  <c r="T333" i="3"/>
  <c r="W333" i="3"/>
  <c r="Q25" i="2"/>
  <c r="S124" i="3"/>
  <c r="S232" i="3"/>
  <c r="M29" i="2"/>
  <c r="W231" i="3"/>
  <c r="V231" i="3"/>
  <c r="U231" i="3"/>
  <c r="T231" i="3"/>
  <c r="U123" i="3"/>
  <c r="W123" i="3"/>
  <c r="V123" i="3"/>
  <c r="T123" i="3"/>
  <c r="W541" i="3" l="1"/>
  <c r="V541" i="3"/>
  <c r="U541" i="3"/>
  <c r="T541" i="3"/>
  <c r="S335" i="3"/>
  <c r="N28" i="2"/>
  <c r="T334" i="3"/>
  <c r="W334" i="3"/>
  <c r="V334" i="3"/>
  <c r="U334" i="3"/>
  <c r="S542" i="3"/>
  <c r="P27" i="2"/>
  <c r="S233" i="3"/>
  <c r="M30" i="2"/>
  <c r="S125" i="3"/>
  <c r="Q26" i="2"/>
  <c r="T232" i="3"/>
  <c r="W232" i="3"/>
  <c r="V232" i="3"/>
  <c r="U232" i="3"/>
  <c r="S439" i="3"/>
  <c r="O28" i="2"/>
  <c r="T124" i="3"/>
  <c r="V124" i="3"/>
  <c r="U124" i="3"/>
  <c r="W124" i="3"/>
  <c r="U438" i="3"/>
  <c r="V438" i="3"/>
  <c r="T438" i="3"/>
  <c r="W438" i="3"/>
  <c r="Q27" i="2" l="1"/>
  <c r="S126" i="3"/>
  <c r="W125" i="3"/>
  <c r="V125" i="3"/>
  <c r="U125" i="3"/>
  <c r="T125" i="3"/>
  <c r="S440" i="3"/>
  <c r="O29" i="2"/>
  <c r="S234" i="3"/>
  <c r="M31" i="2"/>
  <c r="S336" i="3"/>
  <c r="N29" i="2"/>
  <c r="U233" i="3"/>
  <c r="T233" i="3"/>
  <c r="W233" i="3"/>
  <c r="V233" i="3"/>
  <c r="W335" i="3"/>
  <c r="V335" i="3"/>
  <c r="U335" i="3"/>
  <c r="T335" i="3"/>
  <c r="S543" i="3"/>
  <c r="P28" i="2"/>
  <c r="W542" i="3"/>
  <c r="T542" i="3"/>
  <c r="U542" i="3"/>
  <c r="V542" i="3"/>
  <c r="T439" i="3"/>
  <c r="W439" i="3"/>
  <c r="V439" i="3"/>
  <c r="U439" i="3"/>
  <c r="S441" i="3" l="1"/>
  <c r="O30" i="2"/>
  <c r="T440" i="3"/>
  <c r="W440" i="3"/>
  <c r="V440" i="3"/>
  <c r="U440" i="3"/>
  <c r="S544" i="3"/>
  <c r="P29" i="2"/>
  <c r="S337" i="3"/>
  <c r="N30" i="2"/>
  <c r="W336" i="3"/>
  <c r="V336" i="3"/>
  <c r="U336" i="3"/>
  <c r="T336" i="3"/>
  <c r="S235" i="3"/>
  <c r="M32" i="2"/>
  <c r="W126" i="3"/>
  <c r="V126" i="3"/>
  <c r="U126" i="3"/>
  <c r="T126" i="3"/>
  <c r="V543" i="3"/>
  <c r="U543" i="3"/>
  <c r="T543" i="3"/>
  <c r="W543" i="3"/>
  <c r="V234" i="3"/>
  <c r="U234" i="3"/>
  <c r="T234" i="3"/>
  <c r="W234" i="3"/>
  <c r="S127" i="3"/>
  <c r="Q28" i="2"/>
  <c r="S236" i="3" l="1"/>
  <c r="M33" i="2"/>
  <c r="S545" i="3"/>
  <c r="P30" i="2"/>
  <c r="W235" i="3"/>
  <c r="V235" i="3"/>
  <c r="U235" i="3"/>
  <c r="T235" i="3"/>
  <c r="U544" i="3"/>
  <c r="W544" i="3"/>
  <c r="T544" i="3"/>
  <c r="V544" i="3"/>
  <c r="W127" i="3"/>
  <c r="V127" i="3"/>
  <c r="U127" i="3"/>
  <c r="T127" i="3"/>
  <c r="S128" i="3"/>
  <c r="Q29" i="2"/>
  <c r="S338" i="3"/>
  <c r="N31" i="2"/>
  <c r="S442" i="3"/>
  <c r="O31" i="2"/>
  <c r="W337" i="3"/>
  <c r="V337" i="3"/>
  <c r="U337" i="3"/>
  <c r="T337" i="3"/>
  <c r="U441" i="3"/>
  <c r="T441" i="3"/>
  <c r="V441" i="3"/>
  <c r="W441" i="3"/>
  <c r="S443" i="3" l="1"/>
  <c r="O32" i="2"/>
  <c r="V442" i="3"/>
  <c r="U442" i="3"/>
  <c r="T442" i="3"/>
  <c r="W442" i="3"/>
  <c r="S339" i="3"/>
  <c r="N32" i="2"/>
  <c r="S546" i="3"/>
  <c r="P31" i="2"/>
  <c r="T338" i="3"/>
  <c r="W338" i="3"/>
  <c r="V338" i="3"/>
  <c r="U338" i="3"/>
  <c r="T545" i="3"/>
  <c r="W545" i="3"/>
  <c r="V545" i="3"/>
  <c r="U545" i="3"/>
  <c r="S129" i="3"/>
  <c r="Q30" i="2"/>
  <c r="S237" i="3"/>
  <c r="M34" i="2"/>
  <c r="S238" i="3" s="1"/>
  <c r="W128" i="3"/>
  <c r="V128" i="3"/>
  <c r="U128" i="3"/>
  <c r="T128" i="3"/>
  <c r="V236" i="3"/>
  <c r="W236" i="3"/>
  <c r="U236" i="3"/>
  <c r="T236" i="3"/>
  <c r="S340" i="3" l="1"/>
  <c r="N33" i="2"/>
  <c r="W339" i="3"/>
  <c r="T339" i="3"/>
  <c r="V339" i="3"/>
  <c r="U339" i="3"/>
  <c r="T238" i="3"/>
  <c r="W238" i="3"/>
  <c r="W316" i="3" s="1"/>
  <c r="H244" i="3" s="1"/>
  <c r="V238" i="3"/>
  <c r="U238" i="3"/>
  <c r="S316" i="3"/>
  <c r="U237" i="3"/>
  <c r="W237" i="3"/>
  <c r="V237" i="3"/>
  <c r="T237" i="3"/>
  <c r="Q31" i="2"/>
  <c r="S130" i="3"/>
  <c r="W129" i="3"/>
  <c r="T129" i="3"/>
  <c r="V129" i="3"/>
  <c r="U129" i="3"/>
  <c r="S547" i="3"/>
  <c r="P32" i="2"/>
  <c r="S444" i="3"/>
  <c r="O33" i="2"/>
  <c r="T546" i="3"/>
  <c r="V546" i="3"/>
  <c r="U546" i="3"/>
  <c r="W546" i="3"/>
  <c r="W443" i="3"/>
  <c r="V443" i="3"/>
  <c r="U443" i="3"/>
  <c r="T443" i="3"/>
  <c r="W444" i="3" l="1"/>
  <c r="V444" i="3"/>
  <c r="U444" i="3"/>
  <c r="T444" i="3"/>
  <c r="S131" i="3"/>
  <c r="Q32" i="2"/>
  <c r="S548" i="3"/>
  <c r="P33" i="2"/>
  <c r="T316" i="3"/>
  <c r="W547" i="3"/>
  <c r="V547" i="3"/>
  <c r="U547" i="3"/>
  <c r="T547" i="3"/>
  <c r="H220" i="3"/>
  <c r="H240" i="3"/>
  <c r="U316" i="3"/>
  <c r="S341" i="3"/>
  <c r="N34" i="2"/>
  <c r="S342" i="3" s="1"/>
  <c r="S445" i="3"/>
  <c r="O34" i="2"/>
  <c r="S446" i="3" s="1"/>
  <c r="V130" i="3"/>
  <c r="U130" i="3"/>
  <c r="T130" i="3"/>
  <c r="W130" i="3"/>
  <c r="V316" i="3"/>
  <c r="V340" i="3"/>
  <c r="U340" i="3"/>
  <c r="T340" i="3"/>
  <c r="W340" i="3"/>
  <c r="H242" i="3" l="1"/>
  <c r="H222" i="3"/>
  <c r="S549" i="3"/>
  <c r="P34" i="2"/>
  <c r="S550" i="3" s="1"/>
  <c r="D252" i="3" a="1"/>
  <c r="D252" i="3" s="1"/>
  <c r="D257" i="3" s="1"/>
  <c r="V548" i="3"/>
  <c r="U548" i="3"/>
  <c r="T548" i="3"/>
  <c r="W548" i="3"/>
  <c r="F232" i="3" a="1"/>
  <c r="F232" i="3" s="1"/>
  <c r="Q33" i="2"/>
  <c r="S132" i="3"/>
  <c r="U131" i="3"/>
  <c r="W131" i="3"/>
  <c r="V131" i="3"/>
  <c r="T131" i="3"/>
  <c r="U446" i="3"/>
  <c r="U524" i="3" s="1"/>
  <c r="W446" i="3"/>
  <c r="V446" i="3"/>
  <c r="T446" i="3"/>
  <c r="S524" i="3"/>
  <c r="V445" i="3"/>
  <c r="W445" i="3"/>
  <c r="U445" i="3"/>
  <c r="T445" i="3"/>
  <c r="T342" i="3"/>
  <c r="T420" i="3" s="1"/>
  <c r="W342" i="3"/>
  <c r="U342" i="3"/>
  <c r="V342" i="3"/>
  <c r="V420" i="3" s="1"/>
  <c r="S420" i="3"/>
  <c r="H223" i="3"/>
  <c r="E232" i="3" s="1" a="1"/>
  <c r="E232" i="3" s="1"/>
  <c r="H243" i="3"/>
  <c r="G252" i="3" s="1" a="1"/>
  <c r="G252" i="3" s="1"/>
  <c r="G257" i="3" s="1"/>
  <c r="U341" i="3"/>
  <c r="W341" i="3"/>
  <c r="V341" i="3"/>
  <c r="T341" i="3"/>
  <c r="H221" i="3"/>
  <c r="C232" i="3" s="1" a="1"/>
  <c r="C232" i="3" s="1"/>
  <c r="H241" i="3"/>
  <c r="E252" i="3" s="1" a="1"/>
  <c r="E252" i="3" s="1"/>
  <c r="E257" i="3" s="1"/>
  <c r="Z233" i="3" l="1"/>
  <c r="Z229" i="3"/>
  <c r="Z215" i="3"/>
  <c r="Z237" i="3"/>
  <c r="Z231" i="3"/>
  <c r="Z226" i="3"/>
  <c r="Z232" i="3"/>
  <c r="Z219" i="3"/>
  <c r="Z218" i="3"/>
  <c r="Z221" i="3"/>
  <c r="Z223" i="3"/>
  <c r="Z224" i="3"/>
  <c r="H430" i="3"/>
  <c r="H450" i="3"/>
  <c r="D232" i="3" a="1"/>
  <c r="D232" i="3" s="1"/>
  <c r="Z225" i="3" s="1"/>
  <c r="C252" i="3" a="1"/>
  <c r="C252" i="3" s="1"/>
  <c r="H344" i="3"/>
  <c r="H324" i="3"/>
  <c r="F252" i="3" a="1"/>
  <c r="F252" i="3" s="1"/>
  <c r="F257" i="3" s="1"/>
  <c r="R33" i="2" s="1"/>
  <c r="H347" i="3"/>
  <c r="H327" i="3"/>
  <c r="H448" i="3"/>
  <c r="H428" i="3"/>
  <c r="W550" i="3"/>
  <c r="U550" i="3"/>
  <c r="U628" i="3" s="1"/>
  <c r="V550" i="3"/>
  <c r="T550" i="3"/>
  <c r="S628" i="3"/>
  <c r="U420" i="3"/>
  <c r="T524" i="3"/>
  <c r="T132" i="3"/>
  <c r="W132" i="3"/>
  <c r="V132" i="3"/>
  <c r="U132" i="3"/>
  <c r="T549" i="3"/>
  <c r="W549" i="3"/>
  <c r="V549" i="3"/>
  <c r="U549" i="3"/>
  <c r="W420" i="3"/>
  <c r="H348" i="3" s="1"/>
  <c r="V524" i="3"/>
  <c r="S133" i="3"/>
  <c r="Q34" i="2"/>
  <c r="S134" i="3" s="1"/>
  <c r="H325" i="3"/>
  <c r="H345" i="3"/>
  <c r="W524" i="3"/>
  <c r="H452" i="3" s="1"/>
  <c r="H346" i="3" l="1"/>
  <c r="H326" i="3"/>
  <c r="R20" i="2"/>
  <c r="R19" i="2"/>
  <c r="H552" i="3"/>
  <c r="H532" i="3"/>
  <c r="R16" i="2"/>
  <c r="R28" i="2"/>
  <c r="R21" i="2"/>
  <c r="R24" i="2"/>
  <c r="R14" i="2"/>
  <c r="R23" i="2"/>
  <c r="T628" i="3"/>
  <c r="W134" i="3"/>
  <c r="W212" i="3" s="1"/>
  <c r="H140" i="3" s="1"/>
  <c r="V134" i="3"/>
  <c r="U134" i="3"/>
  <c r="U212" i="3" s="1"/>
  <c r="T134" i="3"/>
  <c r="S212" i="3"/>
  <c r="V628" i="3"/>
  <c r="F336" i="3" a="1"/>
  <c r="F336" i="3" s="1"/>
  <c r="D336" i="3" a="1"/>
  <c r="D336" i="3" s="1"/>
  <c r="C336" i="3" a="1"/>
  <c r="C336" i="3" s="1"/>
  <c r="E336" i="3" a="1"/>
  <c r="E336" i="3" s="1"/>
  <c r="Z235" i="3"/>
  <c r="Z217" i="3"/>
  <c r="Z220" i="3"/>
  <c r="R32" i="2"/>
  <c r="R22" i="2"/>
  <c r="R25" i="2"/>
  <c r="H534" i="3"/>
  <c r="H554" i="3"/>
  <c r="R18" i="2"/>
  <c r="R30" i="2"/>
  <c r="R27" i="2"/>
  <c r="W133" i="3"/>
  <c r="V133" i="3"/>
  <c r="U133" i="3"/>
  <c r="T133" i="3"/>
  <c r="C356" i="3" a="1"/>
  <c r="C356" i="3" s="1"/>
  <c r="G356" i="3" a="1"/>
  <c r="G356" i="3" s="1"/>
  <c r="G361" i="3" s="1"/>
  <c r="E356" i="3" a="1"/>
  <c r="E356" i="3" s="1"/>
  <c r="E361" i="3" s="1"/>
  <c r="F356" i="3" a="1"/>
  <c r="F356" i="3" s="1"/>
  <c r="F361" i="3" s="1"/>
  <c r="D356" i="3" a="1"/>
  <c r="D356" i="3" s="1"/>
  <c r="D361" i="3" s="1"/>
  <c r="W628" i="3"/>
  <c r="H556" i="3" s="1"/>
  <c r="AA232" i="3"/>
  <c r="AB232" i="3" s="1"/>
  <c r="AA224" i="3"/>
  <c r="AB224" i="3" s="1"/>
  <c r="AA237" i="3"/>
  <c r="AB237" i="3" s="1"/>
  <c r="AA231" i="3"/>
  <c r="AB231" i="3" s="1"/>
  <c r="AA230" i="3"/>
  <c r="AB230" i="3" s="1"/>
  <c r="AA216" i="3"/>
  <c r="AB216" i="3" s="1"/>
  <c r="AA238" i="3"/>
  <c r="AB238" i="3" s="1"/>
  <c r="AA226" i="3"/>
  <c r="AB226" i="3" s="1"/>
  <c r="AA222" i="3"/>
  <c r="AB222" i="3" s="1"/>
  <c r="AA217" i="3"/>
  <c r="AB217" i="3" s="1"/>
  <c r="AA219" i="3"/>
  <c r="AB219" i="3" s="1"/>
  <c r="AA218" i="3"/>
  <c r="AB218" i="3" s="1"/>
  <c r="AA227" i="3"/>
  <c r="AB227" i="3" s="1"/>
  <c r="AA233" i="3"/>
  <c r="AB233" i="3" s="1"/>
  <c r="AA223" i="3"/>
  <c r="AB223" i="3" s="1"/>
  <c r="AA221" i="3"/>
  <c r="AB221" i="3" s="1"/>
  <c r="AA229" i="3"/>
  <c r="AB229" i="3" s="1"/>
  <c r="AA228" i="3"/>
  <c r="AB228" i="3" s="1"/>
  <c r="AA225" i="3"/>
  <c r="AB225" i="3" s="1"/>
  <c r="AA234" i="3"/>
  <c r="AB234" i="3" s="1"/>
  <c r="AA215" i="3"/>
  <c r="AB215" i="3" s="1"/>
  <c r="AA235" i="3"/>
  <c r="AB235" i="3" s="1"/>
  <c r="C257" i="3"/>
  <c r="AA236" i="3"/>
  <c r="AB236" i="3" s="1"/>
  <c r="AA220" i="3"/>
  <c r="AB220" i="3" s="1"/>
  <c r="Z234" i="3"/>
  <c r="Z238" i="3"/>
  <c r="Z236" i="3"/>
  <c r="R26" i="2"/>
  <c r="R13" i="2"/>
  <c r="R29" i="2"/>
  <c r="Z228" i="3"/>
  <c r="Z216" i="3"/>
  <c r="Z222" i="3"/>
  <c r="R34" i="2"/>
  <c r="R15" i="2"/>
  <c r="R31" i="2"/>
  <c r="H451" i="3"/>
  <c r="H431" i="3"/>
  <c r="D440" i="3" s="1" a="1"/>
  <c r="D440" i="3" s="1"/>
  <c r="H449" i="3"/>
  <c r="C460" i="3" s="1" a="1"/>
  <c r="C460" i="3" s="1"/>
  <c r="H429" i="3"/>
  <c r="Z227" i="3"/>
  <c r="Z230" i="3"/>
  <c r="R12" i="2"/>
  <c r="R17" i="2"/>
  <c r="C465" i="3" l="1"/>
  <c r="S29" i="2"/>
  <c r="S28" i="2"/>
  <c r="S21" i="2"/>
  <c r="S20" i="2"/>
  <c r="S13" i="2"/>
  <c r="S12" i="2"/>
  <c r="S31" i="2"/>
  <c r="S22" i="2"/>
  <c r="S15" i="2"/>
  <c r="S34" i="2"/>
  <c r="S27" i="2"/>
  <c r="S26" i="2"/>
  <c r="S19" i="2"/>
  <c r="S18" i="2"/>
  <c r="S14" i="2"/>
  <c r="S33" i="2"/>
  <c r="S32" i="2"/>
  <c r="S25" i="2"/>
  <c r="S24" i="2"/>
  <c r="S17" i="2"/>
  <c r="S16" i="2"/>
  <c r="S30" i="2"/>
  <c r="S23" i="2"/>
  <c r="H118" i="3"/>
  <c r="H138" i="3"/>
  <c r="C440" i="3" a="1"/>
  <c r="C440" i="3" s="1"/>
  <c r="AA336" i="3"/>
  <c r="AB336" i="3" s="1"/>
  <c r="AA328" i="3"/>
  <c r="AB328" i="3" s="1"/>
  <c r="AA337" i="3"/>
  <c r="AB337" i="3" s="1"/>
  <c r="AA341" i="3"/>
  <c r="AB341" i="3" s="1"/>
  <c r="AA334" i="3"/>
  <c r="AB334" i="3" s="1"/>
  <c r="AA331" i="3"/>
  <c r="AB331" i="3" s="1"/>
  <c r="AA329" i="3"/>
  <c r="AB329" i="3" s="1"/>
  <c r="AA324" i="3"/>
  <c r="AB324" i="3" s="1"/>
  <c r="AA319" i="3"/>
  <c r="AB319" i="3" s="1"/>
  <c r="C361" i="3"/>
  <c r="AA335" i="3"/>
  <c r="AB335" i="3" s="1"/>
  <c r="AA320" i="3"/>
  <c r="AB320" i="3" s="1"/>
  <c r="AA340" i="3"/>
  <c r="AB340" i="3" s="1"/>
  <c r="AA338" i="3"/>
  <c r="AB338" i="3" s="1"/>
  <c r="AA333" i="3"/>
  <c r="AB333" i="3" s="1"/>
  <c r="AA330" i="3"/>
  <c r="AB330" i="3" s="1"/>
  <c r="AA326" i="3"/>
  <c r="AB326" i="3" s="1"/>
  <c r="AA321" i="3"/>
  <c r="AB321" i="3" s="1"/>
  <c r="AA342" i="3"/>
  <c r="AB342" i="3" s="1"/>
  <c r="AA332" i="3"/>
  <c r="AB332" i="3" s="1"/>
  <c r="AA327" i="3"/>
  <c r="AB327" i="3" s="1"/>
  <c r="AA325" i="3"/>
  <c r="AB325" i="3" s="1"/>
  <c r="AA323" i="3"/>
  <c r="AB323" i="3" s="1"/>
  <c r="AA339" i="3"/>
  <c r="AB339" i="3" s="1"/>
  <c r="AA322" i="3"/>
  <c r="AB322" i="3" s="1"/>
  <c r="V212" i="3"/>
  <c r="Z337" i="3"/>
  <c r="Z336" i="3"/>
  <c r="Z329" i="3"/>
  <c r="Z326" i="3"/>
  <c r="Z339" i="3"/>
  <c r="Z328" i="3"/>
  <c r="Z341" i="3"/>
  <c r="Z334" i="3"/>
  <c r="Z331" i="3"/>
  <c r="Z324" i="3"/>
  <c r="Z319" i="3"/>
  <c r="Z335" i="3"/>
  <c r="Z320" i="3"/>
  <c r="Z340" i="3"/>
  <c r="Z338" i="3"/>
  <c r="Z333" i="3"/>
  <c r="Z330" i="3"/>
  <c r="Z323" i="3"/>
  <c r="Z322" i="3"/>
  <c r="Z342" i="3"/>
  <c r="Z327" i="3"/>
  <c r="Z325" i="3"/>
  <c r="Z332" i="3"/>
  <c r="Z321" i="3"/>
  <c r="F460" i="3" a="1"/>
  <c r="F460" i="3" s="1"/>
  <c r="F465" i="3" s="1"/>
  <c r="E440" i="3" a="1"/>
  <c r="E440" i="3" s="1"/>
  <c r="H533" i="3"/>
  <c r="E544" i="3" s="1" a="1"/>
  <c r="E544" i="3" s="1"/>
  <c r="H553" i="3"/>
  <c r="E564" i="3" s="1" a="1"/>
  <c r="E564" i="3" s="1"/>
  <c r="E569" i="3" s="1"/>
  <c r="G564" i="3" a="1"/>
  <c r="G564" i="3" s="1"/>
  <c r="G569" i="3" s="1"/>
  <c r="C564" i="3" a="1"/>
  <c r="C564" i="3" s="1"/>
  <c r="D460" i="3" a="1"/>
  <c r="D460" i="3" s="1"/>
  <c r="D465" i="3" s="1"/>
  <c r="E460" i="3" a="1"/>
  <c r="E460" i="3" s="1"/>
  <c r="E465" i="3" s="1"/>
  <c r="F440" i="3" a="1"/>
  <c r="F440" i="3" s="1"/>
  <c r="G460" i="3" a="1"/>
  <c r="G460" i="3" s="1"/>
  <c r="G465" i="3" s="1"/>
  <c r="H555" i="3"/>
  <c r="F564" i="3" s="1" a="1"/>
  <c r="F564" i="3" s="1"/>
  <c r="F569" i="3" s="1"/>
  <c r="H535" i="3"/>
  <c r="H136" i="3"/>
  <c r="H116" i="3"/>
  <c r="T212" i="3"/>
  <c r="C569" i="3" l="1"/>
  <c r="D544" i="3" a="1"/>
  <c r="D544" i="3" s="1"/>
  <c r="AA437" i="3"/>
  <c r="AB437" i="3" s="1"/>
  <c r="AA429" i="3"/>
  <c r="AB429" i="3" s="1"/>
  <c r="AA446" i="3"/>
  <c r="AB446" i="3" s="1"/>
  <c r="C544" i="3" a="1"/>
  <c r="C544" i="3" s="1"/>
  <c r="AA443" i="3"/>
  <c r="AB443" i="3" s="1"/>
  <c r="AA442" i="3"/>
  <c r="AB442" i="3" s="1"/>
  <c r="AA425" i="3"/>
  <c r="AB425" i="3" s="1"/>
  <c r="T29" i="2"/>
  <c r="T28" i="2"/>
  <c r="T21" i="2"/>
  <c r="T20" i="2"/>
  <c r="T13" i="2"/>
  <c r="T12" i="2"/>
  <c r="T34" i="2"/>
  <c r="T27" i="2"/>
  <c r="T26" i="2"/>
  <c r="T19" i="2"/>
  <c r="T18" i="2"/>
  <c r="T33" i="2"/>
  <c r="T32" i="2"/>
  <c r="T25" i="2"/>
  <c r="T24" i="2"/>
  <c r="T17" i="2"/>
  <c r="T16" i="2"/>
  <c r="T31" i="2"/>
  <c r="T30" i="2"/>
  <c r="T23" i="2"/>
  <c r="T22" i="2"/>
  <c r="T15" i="2"/>
  <c r="T14" i="2"/>
  <c r="F544" i="3" a="1"/>
  <c r="F544" i="3" s="1"/>
  <c r="AA431" i="3"/>
  <c r="AB431" i="3" s="1"/>
  <c r="AA436" i="3"/>
  <c r="AB436" i="3" s="1"/>
  <c r="AA438" i="3"/>
  <c r="AB438" i="3" s="1"/>
  <c r="H139" i="3"/>
  <c r="H119" i="3"/>
  <c r="AA432" i="3"/>
  <c r="AB432" i="3" s="1"/>
  <c r="AA423" i="3"/>
  <c r="AB423" i="3" s="1"/>
  <c r="AA445" i="3"/>
  <c r="AB445" i="3" s="1"/>
  <c r="AA424" i="3"/>
  <c r="AB424" i="3" s="1"/>
  <c r="AA426" i="3"/>
  <c r="AB426" i="3" s="1"/>
  <c r="Z442" i="3"/>
  <c r="Z434" i="3"/>
  <c r="Z444" i="3"/>
  <c r="Z437" i="3"/>
  <c r="Z428" i="3"/>
  <c r="Z424" i="3"/>
  <c r="Z445" i="3"/>
  <c r="Z438" i="3"/>
  <c r="Z446" i="3"/>
  <c r="Z439" i="3"/>
  <c r="Z441" i="3"/>
  <c r="Z432" i="3"/>
  <c r="Z435" i="3"/>
  <c r="Z426" i="3"/>
  <c r="Z423" i="3"/>
  <c r="Z436" i="3"/>
  <c r="Z429" i="3"/>
  <c r="Z440" i="3"/>
  <c r="Z431" i="3"/>
  <c r="Z430" i="3"/>
  <c r="Z443" i="3"/>
  <c r="Z433" i="3"/>
  <c r="Z425" i="3"/>
  <c r="Z427" i="3"/>
  <c r="AA427" i="3"/>
  <c r="AB427" i="3" s="1"/>
  <c r="AA435" i="3"/>
  <c r="AB435" i="3" s="1"/>
  <c r="AA430" i="3"/>
  <c r="AB430" i="3" s="1"/>
  <c r="H117" i="3"/>
  <c r="H137" i="3"/>
  <c r="C148" i="3" s="1" a="1"/>
  <c r="C148" i="3" s="1"/>
  <c r="D564" i="3" a="1"/>
  <c r="D564" i="3" s="1"/>
  <c r="D569" i="3" s="1"/>
  <c r="U28" i="2" s="1"/>
  <c r="AA428" i="3"/>
  <c r="AB428" i="3" s="1"/>
  <c r="AA440" i="3"/>
  <c r="AB440" i="3" s="1"/>
  <c r="AA433" i="3"/>
  <c r="AB433" i="3" s="1"/>
  <c r="E128" i="3" a="1"/>
  <c r="E128" i="3" s="1"/>
  <c r="F128" i="3" a="1"/>
  <c r="F128" i="3" s="1"/>
  <c r="D128" i="3" a="1"/>
  <c r="D128" i="3" s="1"/>
  <c r="C128" i="3" a="1"/>
  <c r="C128" i="3" s="1"/>
  <c r="E148" i="3" a="1"/>
  <c r="E148" i="3" s="1"/>
  <c r="E153" i="3" s="1"/>
  <c r="D148" i="3" a="1"/>
  <c r="D148" i="3" s="1"/>
  <c r="D153" i="3" s="1"/>
  <c r="AA444" i="3"/>
  <c r="AB444" i="3" s="1"/>
  <c r="AA434" i="3"/>
  <c r="AB434" i="3" s="1"/>
  <c r="AA439" i="3"/>
  <c r="AB439" i="3" s="1"/>
  <c r="AA441" i="3"/>
  <c r="AB441" i="3" s="1"/>
  <c r="C153" i="3" l="1"/>
  <c r="U17" i="2"/>
  <c r="U14" i="2"/>
  <c r="U30" i="2"/>
  <c r="AA543" i="3"/>
  <c r="AB543" i="3" s="1"/>
  <c r="AA541" i="3"/>
  <c r="AB541" i="3" s="1"/>
  <c r="AA531" i="3"/>
  <c r="AB531" i="3" s="1"/>
  <c r="Z127" i="3"/>
  <c r="Z119" i="3"/>
  <c r="Z115" i="3"/>
  <c r="Z134" i="3"/>
  <c r="Z118" i="3"/>
  <c r="Z113" i="3"/>
  <c r="Z112" i="3"/>
  <c r="Z122" i="3"/>
  <c r="Z114" i="3"/>
  <c r="Z111" i="3"/>
  <c r="Z132" i="3"/>
  <c r="Z124" i="3"/>
  <c r="Z123" i="3"/>
  <c r="Z133" i="3"/>
  <c r="Z129" i="3"/>
  <c r="Z126" i="3"/>
  <c r="Z131" i="3"/>
  <c r="Z121" i="3"/>
  <c r="Z120" i="3"/>
  <c r="Z128" i="3"/>
  <c r="Z117" i="3"/>
  <c r="Z116" i="3"/>
  <c r="Z125" i="3"/>
  <c r="Z130" i="3"/>
  <c r="U25" i="2"/>
  <c r="U16" i="2"/>
  <c r="U32" i="2"/>
  <c r="AA544" i="3"/>
  <c r="AB544" i="3" s="1"/>
  <c r="AA546" i="3"/>
  <c r="AB546" i="3" s="1"/>
  <c r="AA540" i="3"/>
  <c r="AB540" i="3" s="1"/>
  <c r="U33" i="2"/>
  <c r="U18" i="2"/>
  <c r="U34" i="2"/>
  <c r="AA532" i="3"/>
  <c r="AB532" i="3" s="1"/>
  <c r="AA529" i="3"/>
  <c r="AB529" i="3" s="1"/>
  <c r="AA536" i="3"/>
  <c r="AB536" i="3" s="1"/>
  <c r="Z548" i="3"/>
  <c r="Z540" i="3"/>
  <c r="Z528" i="3"/>
  <c r="Z546" i="3"/>
  <c r="Z545" i="3"/>
  <c r="Z547" i="3"/>
  <c r="Z535" i="3"/>
  <c r="Z527" i="3"/>
  <c r="Z536" i="3"/>
  <c r="Z532" i="3"/>
  <c r="Z531" i="3"/>
  <c r="Z549" i="3"/>
  <c r="Z542" i="3"/>
  <c r="Z539" i="3"/>
  <c r="Z537" i="3"/>
  <c r="Z529" i="3"/>
  <c r="Z550" i="3"/>
  <c r="Z544" i="3"/>
  <c r="Z541" i="3"/>
  <c r="Z538" i="3"/>
  <c r="Z534" i="3"/>
  <c r="Z530" i="3"/>
  <c r="Z533" i="3"/>
  <c r="Z543" i="3"/>
  <c r="U13" i="2"/>
  <c r="U20" i="2"/>
  <c r="AA530" i="3"/>
  <c r="AB530" i="3" s="1"/>
  <c r="AA537" i="3"/>
  <c r="AB537" i="3" s="1"/>
  <c r="AA527" i="3"/>
  <c r="AB527" i="3" s="1"/>
  <c r="U29" i="2"/>
  <c r="U21" i="2"/>
  <c r="U22" i="2"/>
  <c r="AA534" i="3"/>
  <c r="AB534" i="3" s="1"/>
  <c r="AA542" i="3"/>
  <c r="AB542" i="3" s="1"/>
  <c r="AA533" i="3"/>
  <c r="AB533" i="3" s="1"/>
  <c r="F148" i="3" a="1"/>
  <c r="F148" i="3" s="1"/>
  <c r="F153" i="3" s="1"/>
  <c r="U15" i="2"/>
  <c r="U19" i="2"/>
  <c r="U24" i="2"/>
  <c r="AA535" i="3"/>
  <c r="AB535" i="3" s="1"/>
  <c r="AA545" i="3"/>
  <c r="AB545" i="3" s="1"/>
  <c r="AA539" i="3"/>
  <c r="AB539" i="3" s="1"/>
  <c r="G148" i="3" a="1"/>
  <c r="G148" i="3" s="1"/>
  <c r="G153" i="3" s="1"/>
  <c r="U23" i="2"/>
  <c r="U27" i="2"/>
  <c r="U26" i="2"/>
  <c r="AA548" i="3"/>
  <c r="AB548" i="3" s="1"/>
  <c r="AA549" i="3"/>
  <c r="AB549" i="3" s="1"/>
  <c r="AA547" i="3"/>
  <c r="AB547" i="3" s="1"/>
  <c r="U31" i="2"/>
  <c r="U12" i="2"/>
  <c r="AA550" i="3"/>
  <c r="AB550" i="3" s="1"/>
  <c r="AA538" i="3"/>
  <c r="AB538" i="3" s="1"/>
  <c r="AA528" i="3"/>
  <c r="AB528" i="3" s="1"/>
  <c r="AA128" i="3" l="1"/>
  <c r="AB128" i="3" s="1"/>
  <c r="AA112" i="3"/>
  <c r="AB112" i="3" s="1"/>
  <c r="AA124" i="3"/>
  <c r="AB124" i="3" s="1"/>
  <c r="AA130" i="3"/>
  <c r="AB130" i="3" s="1"/>
  <c r="AA121" i="3"/>
  <c r="AB121" i="3" s="1"/>
  <c r="AA132" i="3"/>
  <c r="AB132" i="3" s="1"/>
  <c r="AA115" i="3"/>
  <c r="AB115" i="3" s="1"/>
  <c r="AA131" i="3"/>
  <c r="AB131" i="3" s="1"/>
  <c r="AA122" i="3"/>
  <c r="AB122" i="3" s="1"/>
  <c r="AA120" i="3"/>
  <c r="AB120" i="3" s="1"/>
  <c r="AA129" i="3"/>
  <c r="AB129" i="3" s="1"/>
  <c r="AA127" i="3"/>
  <c r="AB127" i="3" s="1"/>
  <c r="AA111" i="3"/>
  <c r="AB111" i="3" s="1"/>
  <c r="AA133" i="3"/>
  <c r="AB133" i="3" s="1"/>
  <c r="AA113" i="3"/>
  <c r="AB113" i="3" s="1"/>
  <c r="AA118" i="3"/>
  <c r="AB118" i="3" s="1"/>
  <c r="AA114" i="3"/>
  <c r="AB114" i="3" s="1"/>
  <c r="AA116" i="3"/>
  <c r="AB116" i="3" s="1"/>
  <c r="AA119" i="3"/>
  <c r="AB119" i="3" s="1"/>
  <c r="AA126" i="3"/>
  <c r="AB126" i="3" s="1"/>
  <c r="AA117" i="3"/>
  <c r="AB117" i="3" s="1"/>
  <c r="AA125" i="3"/>
  <c r="AB125" i="3" s="1"/>
  <c r="AA123" i="3"/>
  <c r="AB123" i="3" s="1"/>
  <c r="AA134" i="3"/>
  <c r="AB13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0" authorId="0" shapeId="0" xr:uid="{00000000-0006-0000-0100-000002000000}">
      <text>
        <r>
          <rPr>
            <sz val="10"/>
            <color rgb="FF000000"/>
            <rFont val="Arial"/>
            <family val="2"/>
            <scheme val="minor"/>
          </rPr>
          <t>======
ID#AAAAzaZh6rk
kao    (2023-06-17 12:16:09)
These formulas are based on a polynomial regression from the chart at the bottom of the worksheet.
The polynomial expression from the trendline was entered into these cells, and divided by the viable cell concentration to obtain a smooth curve for the specific rate.</t>
        </r>
      </text>
    </comment>
    <comment ref="S10" authorId="0" shapeId="0" xr:uid="{00000000-0006-0000-0100-000001000000}">
      <text>
        <r>
          <rPr>
            <sz val="10"/>
            <color rgb="FF000000"/>
            <rFont val="Arial"/>
            <family val="2"/>
          </rPr>
          <t xml:space="preserve">======
</t>
        </r>
        <r>
          <rPr>
            <sz val="10"/>
            <color rgb="FF000000"/>
            <rFont val="Arial"/>
            <family val="2"/>
          </rPr>
          <t xml:space="preserve">ID#AAAAzaZh6ro
</t>
        </r>
        <r>
          <rPr>
            <sz val="10"/>
            <color rgb="FF000000"/>
            <rFont val="Arial"/>
            <family val="2"/>
          </rPr>
          <t xml:space="preserve">kao    (2023-06-17 12:16:09)
</t>
        </r>
        <r>
          <rPr>
            <sz val="10"/>
            <color rgb="FF000000"/>
            <rFont val="Arial"/>
            <family val="2"/>
          </rPr>
          <t xml:space="preserve">These formulas are based on a polynomial regression from the chart at the bottom of the worksheet.
</t>
        </r>
        <r>
          <rPr>
            <sz val="10"/>
            <color rgb="FF000000"/>
            <rFont val="Arial"/>
            <family val="2"/>
          </rPr>
          <t xml:space="preserve">
</t>
        </r>
        <r>
          <rPr>
            <sz val="10"/>
            <color rgb="FF000000"/>
            <rFont val="Arial"/>
            <family val="2"/>
          </rPr>
          <t>The polynomial expression from the trendline was entered into these cells, and divided by the viable cell concentration to obtain a smooth curve for the specific rate.</t>
        </r>
      </text>
    </comment>
  </commentList>
  <extLst>
    <ext xmlns:r="http://schemas.openxmlformats.org/officeDocument/2006/relationships" uri="GoogleSheetsCustomDataVersion2">
      <go:sheetsCustomData xmlns:go="http://customooxmlschemas.google.com/" r:id="rId1" roundtripDataSignature="AMtx7mhCjSelqSbXkbNJtdhqMN+0tN6V1A=="/>
    </ext>
  </extLst>
</comments>
</file>

<file path=xl/sharedStrings.xml><?xml version="1.0" encoding="utf-8"?>
<sst xmlns="http://schemas.openxmlformats.org/spreadsheetml/2006/main" count="355" uniqueCount="131">
  <si>
    <t>Perfusion Culture:</t>
  </si>
  <si>
    <t>© Cellular Bioprocess Technology 2016, University of Minnesota</t>
  </si>
  <si>
    <t xml:space="preserve">This worksheet shows some data analysis that has been performed on a perfusion culture.  The notable </t>
  </si>
  <si>
    <t xml:space="preserve">difference between a perfusion culture and the chemostat or continuous reactor is that cells are not </t>
  </si>
  <si>
    <t>allowed to leave the reactor.</t>
  </si>
  <si>
    <t>Some features of the experiment are described below:</t>
  </si>
  <si>
    <t xml:space="preserve">Working Volume:  </t>
  </si>
  <si>
    <t>500 ml</t>
  </si>
  <si>
    <t xml:space="preserve">Starting time for perfusion:  </t>
  </si>
  <si>
    <t>25 hours</t>
  </si>
  <si>
    <t xml:space="preserve">Flow rate:  </t>
  </si>
  <si>
    <t>variable during the experiment</t>
  </si>
  <si>
    <t>Equations:</t>
  </si>
  <si>
    <r>
      <rPr>
        <sz val="10"/>
        <color theme="1"/>
        <rFont val="Arial"/>
        <family val="2"/>
      </rPr>
      <t xml:space="preserve">        dX</t>
    </r>
    <r>
      <rPr>
        <vertAlign val="subscript"/>
        <sz val="10"/>
        <color theme="1"/>
        <rFont val="Arial"/>
        <family val="2"/>
      </rPr>
      <t>v</t>
    </r>
  </si>
  <si>
    <t xml:space="preserve">         dt</t>
  </si>
  <si>
    <r>
      <rPr>
        <sz val="10"/>
        <color theme="1"/>
        <rFont val="Arial"/>
        <family val="2"/>
      </rPr>
      <t xml:space="preserve">    dX</t>
    </r>
    <r>
      <rPr>
        <vertAlign val="subscript"/>
        <sz val="10"/>
        <color theme="1"/>
        <rFont val="Arial"/>
        <family val="2"/>
      </rPr>
      <t>d</t>
    </r>
  </si>
  <si>
    <t xml:space="preserve">   dt</t>
  </si>
  <si>
    <t xml:space="preserve">       dS</t>
  </si>
  <si>
    <t xml:space="preserve">        dt</t>
  </si>
  <si>
    <t xml:space="preserve">     dL</t>
  </si>
  <si>
    <t>V</t>
  </si>
  <si>
    <t>: culture volume (ml)</t>
  </si>
  <si>
    <t>F</t>
  </si>
  <si>
    <r>
      <rPr>
        <sz val="10"/>
        <color theme="1"/>
        <rFont val="Arial"/>
        <family val="2"/>
      </rPr>
      <t>: feed flowrate (ml/hr</t>
    </r>
    <r>
      <rPr>
        <sz val="10"/>
        <color theme="1"/>
        <rFont val="Arial"/>
        <family val="2"/>
      </rPr>
      <t>)</t>
    </r>
  </si>
  <si>
    <t>D</t>
  </si>
  <si>
    <r>
      <rPr>
        <sz val="10"/>
        <color theme="1"/>
        <rFont val="Arial"/>
        <family val="2"/>
      </rPr>
      <t>: dilution rate ( = F/V) (hr</t>
    </r>
    <r>
      <rPr>
        <vertAlign val="superscript"/>
        <sz val="10"/>
        <color theme="1"/>
        <rFont val="Calibri"/>
        <family val="2"/>
      </rPr>
      <t>-1</t>
    </r>
    <r>
      <rPr>
        <sz val="10"/>
        <color theme="1"/>
        <rFont val="Arial"/>
        <family val="2"/>
      </rPr>
      <t>)</t>
    </r>
  </si>
  <si>
    <r>
      <rPr>
        <sz val="10"/>
        <color theme="1"/>
        <rFont val="Arial"/>
        <family val="2"/>
      </rPr>
      <t>X</t>
    </r>
    <r>
      <rPr>
        <vertAlign val="subscript"/>
        <sz val="10"/>
        <color theme="1"/>
        <rFont val="Arial"/>
        <family val="2"/>
      </rPr>
      <t>v</t>
    </r>
  </si>
  <si>
    <r>
      <rPr>
        <sz val="10"/>
        <color theme="1"/>
        <rFont val="Arial"/>
        <family val="2"/>
      </rPr>
      <t>: viable cell concentration (10</t>
    </r>
    <r>
      <rPr>
        <vertAlign val="superscript"/>
        <sz val="10"/>
        <color theme="1"/>
        <rFont val="Arial"/>
        <family val="2"/>
      </rPr>
      <t>6</t>
    </r>
    <r>
      <rPr>
        <sz val="10"/>
        <color theme="1"/>
        <rFont val="Arial"/>
        <family val="2"/>
      </rPr>
      <t xml:space="preserve"> cells/ml)</t>
    </r>
  </si>
  <si>
    <r>
      <rPr>
        <sz val="10"/>
        <color theme="1"/>
        <rFont val="Arial"/>
        <family val="2"/>
      </rPr>
      <t>X</t>
    </r>
    <r>
      <rPr>
        <vertAlign val="subscript"/>
        <sz val="10"/>
        <color theme="1"/>
        <rFont val="Calibri"/>
        <family val="2"/>
      </rPr>
      <t>d</t>
    </r>
  </si>
  <si>
    <r>
      <rPr>
        <sz val="10"/>
        <color theme="1"/>
        <rFont val="Arial"/>
        <family val="2"/>
      </rPr>
      <t>: dead cell concentration (10</t>
    </r>
    <r>
      <rPr>
        <vertAlign val="superscript"/>
        <sz val="10"/>
        <color theme="1"/>
        <rFont val="Arial"/>
        <family val="2"/>
      </rPr>
      <t>6</t>
    </r>
    <r>
      <rPr>
        <sz val="10"/>
        <color theme="1"/>
        <rFont val="Arial"/>
        <family val="2"/>
      </rPr>
      <t xml:space="preserve"> cells/ml)</t>
    </r>
  </si>
  <si>
    <r>
      <rPr>
        <sz val="10"/>
        <color theme="1"/>
        <rFont val="Arial"/>
        <family val="2"/>
      </rPr>
      <t>x</t>
    </r>
    <r>
      <rPr>
        <vertAlign val="subscript"/>
        <sz val="10"/>
        <color theme="1"/>
        <rFont val="Arial"/>
        <family val="2"/>
      </rPr>
      <t>2</t>
    </r>
  </si>
  <si>
    <r>
      <rPr>
        <sz val="10"/>
        <color theme="1"/>
        <rFont val="Arial"/>
        <family val="2"/>
      </rPr>
      <t>: purge stream cell concentration (10</t>
    </r>
    <r>
      <rPr>
        <vertAlign val="superscript"/>
        <sz val="10"/>
        <color theme="1"/>
        <rFont val="Arial"/>
        <family val="2"/>
      </rPr>
      <t>6</t>
    </r>
    <r>
      <rPr>
        <sz val="10"/>
        <color theme="1"/>
        <rFont val="Arial"/>
        <family val="2"/>
      </rPr>
      <t xml:space="preserve"> cells/ml)</t>
    </r>
  </si>
  <si>
    <t>S</t>
  </si>
  <si>
    <t>: glucose concentration (mg/ml)</t>
  </si>
  <si>
    <t>L</t>
  </si>
  <si>
    <t>: lactate concentration (mg/ml)</t>
  </si>
  <si>
    <r>
      <rPr>
        <sz val="10"/>
        <color theme="1"/>
        <rFont val="Arial"/>
        <family val="2"/>
      </rPr>
      <t>q</t>
    </r>
    <r>
      <rPr>
        <vertAlign val="subscript"/>
        <sz val="12"/>
        <color theme="1"/>
        <rFont val="Arial"/>
        <family val="2"/>
      </rPr>
      <t>s</t>
    </r>
  </si>
  <si>
    <r>
      <rPr>
        <sz val="10"/>
        <color theme="1"/>
        <rFont val="Arial"/>
        <family val="2"/>
      </rPr>
      <t>: specific consumption rate of glucose (mg-ml</t>
    </r>
    <r>
      <rPr>
        <vertAlign val="superscript"/>
        <sz val="10"/>
        <color theme="1"/>
        <rFont val="Arial"/>
        <family val="2"/>
      </rPr>
      <t>-1</t>
    </r>
    <r>
      <rPr>
        <sz val="10"/>
        <color theme="1"/>
        <rFont val="Arial"/>
        <family val="2"/>
      </rPr>
      <t>-cell</t>
    </r>
    <r>
      <rPr>
        <vertAlign val="superscript"/>
        <sz val="10"/>
        <color theme="1"/>
        <rFont val="Arial"/>
        <family val="2"/>
      </rPr>
      <t>-1</t>
    </r>
    <r>
      <rPr>
        <sz val="10"/>
        <color theme="1"/>
        <rFont val="Arial"/>
        <family val="2"/>
      </rPr>
      <t>-hr</t>
    </r>
    <r>
      <rPr>
        <vertAlign val="superscript"/>
        <sz val="10"/>
        <color theme="1"/>
        <rFont val="Arial"/>
        <family val="2"/>
      </rPr>
      <t>-1</t>
    </r>
    <r>
      <rPr>
        <sz val="10"/>
        <color theme="1"/>
        <rFont val="Arial"/>
        <family val="2"/>
      </rPr>
      <t>)</t>
    </r>
  </si>
  <si>
    <r>
      <rPr>
        <sz val="10"/>
        <color theme="1"/>
        <rFont val="Arial"/>
        <family val="2"/>
      </rPr>
      <t>q</t>
    </r>
    <r>
      <rPr>
        <vertAlign val="subscript"/>
        <sz val="12"/>
        <color theme="1"/>
        <rFont val="Arial"/>
        <family val="2"/>
      </rPr>
      <t>l</t>
    </r>
  </si>
  <si>
    <r>
      <rPr>
        <sz val="10"/>
        <color theme="1"/>
        <rFont val="Arial"/>
        <family val="2"/>
      </rPr>
      <t>: specific consumption rate of lactate (mg-ml</t>
    </r>
    <r>
      <rPr>
        <vertAlign val="superscript"/>
        <sz val="10"/>
        <color theme="1"/>
        <rFont val="Arial"/>
        <family val="2"/>
      </rPr>
      <t>-1</t>
    </r>
    <r>
      <rPr>
        <sz val="10"/>
        <color theme="1"/>
        <rFont val="Arial"/>
        <family val="2"/>
      </rPr>
      <t>-cell</t>
    </r>
    <r>
      <rPr>
        <vertAlign val="superscript"/>
        <sz val="10"/>
        <color theme="1"/>
        <rFont val="Arial"/>
        <family val="2"/>
      </rPr>
      <t>-1</t>
    </r>
    <r>
      <rPr>
        <sz val="10"/>
        <color theme="1"/>
        <rFont val="Arial"/>
        <family val="2"/>
      </rPr>
      <t>-hr</t>
    </r>
    <r>
      <rPr>
        <vertAlign val="superscript"/>
        <sz val="10"/>
        <color theme="1"/>
        <rFont val="Arial"/>
        <family val="2"/>
      </rPr>
      <t>-1</t>
    </r>
    <r>
      <rPr>
        <sz val="10"/>
        <color theme="1"/>
        <rFont val="Arial"/>
        <family val="2"/>
      </rPr>
      <t>)</t>
    </r>
  </si>
  <si>
    <r>
      <rPr>
        <sz val="10"/>
        <color theme="1"/>
        <rFont val="Arial"/>
        <family val="2"/>
      </rPr>
      <t>S</t>
    </r>
    <r>
      <rPr>
        <vertAlign val="subscript"/>
        <sz val="10"/>
        <color theme="1"/>
        <rFont val="Arial"/>
        <family val="2"/>
      </rPr>
      <t>F</t>
    </r>
  </si>
  <si>
    <t>: feeding glucose concentration (mg/ml)</t>
  </si>
  <si>
    <t>m</t>
  </si>
  <si>
    <r>
      <rPr>
        <sz val="10"/>
        <color theme="1"/>
        <rFont val="Arial"/>
        <family val="2"/>
      </rPr>
      <t>: specific growth rate (hr</t>
    </r>
    <r>
      <rPr>
        <vertAlign val="superscript"/>
        <sz val="10"/>
        <color theme="1"/>
        <rFont val="Calibri"/>
        <family val="2"/>
      </rPr>
      <t>-1</t>
    </r>
    <r>
      <rPr>
        <sz val="10"/>
        <color theme="1"/>
        <rFont val="Arial"/>
        <family val="2"/>
      </rPr>
      <t>)</t>
    </r>
  </si>
  <si>
    <r>
      <rPr>
        <sz val="10"/>
        <color theme="1"/>
        <rFont val="Noto Sans Symbols"/>
      </rPr>
      <t>m</t>
    </r>
    <r>
      <rPr>
        <vertAlign val="subscript"/>
        <sz val="10"/>
        <color theme="1"/>
        <rFont val="Arial"/>
        <family val="2"/>
      </rPr>
      <t>d</t>
    </r>
  </si>
  <si>
    <r>
      <rPr>
        <sz val="10"/>
        <color theme="1"/>
        <rFont val="Arial"/>
        <family val="2"/>
      </rPr>
      <t>: specific death rate (hr</t>
    </r>
    <r>
      <rPr>
        <vertAlign val="superscript"/>
        <sz val="10"/>
        <color theme="1"/>
        <rFont val="Calibri"/>
        <family val="2"/>
      </rPr>
      <t>-1</t>
    </r>
    <r>
      <rPr>
        <sz val="10"/>
        <color theme="1"/>
        <rFont val="Arial"/>
        <family val="2"/>
      </rPr>
      <t>)</t>
    </r>
  </si>
  <si>
    <t>a</t>
  </si>
  <si>
    <t>: recycling factor</t>
  </si>
  <si>
    <t>c</t>
  </si>
  <si>
    <t>: concentration factor</t>
  </si>
  <si>
    <r>
      <rPr>
        <b/>
        <sz val="10"/>
        <color theme="1"/>
        <rFont val="Arial"/>
        <family val="2"/>
      </rPr>
      <t>S</t>
    </r>
    <r>
      <rPr>
        <b/>
        <vertAlign val="subscript"/>
        <sz val="12"/>
        <color theme="1"/>
        <rFont val="Arial"/>
        <family val="2"/>
      </rPr>
      <t>i</t>
    </r>
    <r>
      <rPr>
        <b/>
        <vertAlign val="subscript"/>
        <sz val="12"/>
        <color theme="1"/>
        <rFont val="Symbol"/>
        <charset val="2"/>
      </rPr>
      <t>+</t>
    </r>
    <r>
      <rPr>
        <b/>
        <vertAlign val="subscript"/>
        <sz val="12"/>
        <color theme="1"/>
        <rFont val="Arial"/>
        <family val="2"/>
      </rPr>
      <t>1</t>
    </r>
    <r>
      <rPr>
        <b/>
        <sz val="10"/>
        <color theme="1"/>
        <rFont val="Symbol"/>
        <charset val="2"/>
      </rPr>
      <t>-</t>
    </r>
    <r>
      <rPr>
        <b/>
        <sz val="10"/>
        <color theme="1"/>
        <rFont val="Arial"/>
        <family val="2"/>
      </rPr>
      <t>S</t>
    </r>
    <r>
      <rPr>
        <b/>
        <vertAlign val="subscript"/>
        <sz val="12"/>
        <color theme="1"/>
        <rFont val="Arial"/>
        <family val="2"/>
      </rPr>
      <t xml:space="preserve">i </t>
    </r>
    <r>
      <rPr>
        <b/>
        <sz val="10"/>
        <color theme="1"/>
        <rFont val="Arial"/>
        <family val="2"/>
      </rPr>
      <t>= D</t>
    </r>
    <r>
      <rPr>
        <b/>
        <sz val="10"/>
        <color theme="1"/>
        <rFont val="Symbol"/>
        <charset val="2"/>
      </rPr>
      <t>*</t>
    </r>
    <r>
      <rPr>
        <b/>
        <sz val="10"/>
        <color theme="1"/>
        <rFont val="Arial"/>
        <family val="2"/>
      </rPr>
      <t>S</t>
    </r>
    <r>
      <rPr>
        <b/>
        <vertAlign val="subscript"/>
        <sz val="10"/>
        <color theme="1"/>
        <rFont val="Arial"/>
        <family val="2"/>
      </rPr>
      <t>F</t>
    </r>
    <r>
      <rPr>
        <b/>
        <sz val="10"/>
        <color theme="1"/>
        <rFont val="Symbol"/>
        <charset val="2"/>
      </rPr>
      <t>*D</t>
    </r>
    <r>
      <rPr>
        <b/>
        <sz val="10"/>
        <color theme="1"/>
        <rFont val="Arial"/>
        <family val="2"/>
      </rPr>
      <t>t</t>
    </r>
    <r>
      <rPr>
        <b/>
        <sz val="10"/>
        <color theme="1"/>
        <rFont val="Symbol"/>
        <charset val="2"/>
      </rPr>
      <t>-</t>
    </r>
    <r>
      <rPr>
        <b/>
        <sz val="10"/>
        <color theme="1"/>
        <rFont val="Arial"/>
        <family val="2"/>
      </rPr>
      <t>D</t>
    </r>
    <r>
      <rPr>
        <b/>
        <sz val="10"/>
        <color theme="1"/>
        <rFont val="Symbol"/>
        <charset val="2"/>
      </rPr>
      <t>*D</t>
    </r>
    <r>
      <rPr>
        <b/>
        <sz val="10"/>
        <color theme="1"/>
        <rFont val="Arial"/>
        <family val="2"/>
      </rPr>
      <t>t</t>
    </r>
    <r>
      <rPr>
        <b/>
        <sz val="10"/>
        <color theme="1"/>
        <rFont val="Symbol"/>
        <charset val="2"/>
      </rPr>
      <t>*</t>
    </r>
    <r>
      <rPr>
        <b/>
        <sz val="10"/>
        <color theme="1"/>
        <rFont val="Arial"/>
        <family val="2"/>
      </rPr>
      <t>(S</t>
    </r>
    <r>
      <rPr>
        <b/>
        <vertAlign val="subscript"/>
        <sz val="12"/>
        <color theme="1"/>
        <rFont val="Arial"/>
        <family val="2"/>
      </rPr>
      <t>i+1</t>
    </r>
    <r>
      <rPr>
        <b/>
        <sz val="10"/>
        <color theme="1"/>
        <rFont val="Arial"/>
        <family val="2"/>
      </rPr>
      <t>+S</t>
    </r>
    <r>
      <rPr>
        <b/>
        <vertAlign val="subscript"/>
        <sz val="12"/>
        <color theme="1"/>
        <rFont val="Arial"/>
        <family val="2"/>
      </rPr>
      <t>i</t>
    </r>
    <r>
      <rPr>
        <b/>
        <sz val="10"/>
        <color theme="1"/>
        <rFont val="Arial"/>
        <family val="2"/>
      </rPr>
      <t xml:space="preserve">)/2 </t>
    </r>
    <r>
      <rPr>
        <b/>
        <sz val="10"/>
        <color theme="1"/>
        <rFont val="Symbol"/>
        <charset val="2"/>
      </rPr>
      <t>-</t>
    </r>
    <r>
      <rPr>
        <b/>
        <sz val="10"/>
        <color theme="1"/>
        <rFont val="Arial"/>
        <family val="2"/>
      </rPr>
      <t xml:space="preserve"> glucose consumed</t>
    </r>
  </si>
  <si>
    <r>
      <rPr>
        <b/>
        <sz val="10"/>
        <color theme="1"/>
        <rFont val="Arial"/>
        <family val="2"/>
      </rPr>
      <t>L</t>
    </r>
    <r>
      <rPr>
        <b/>
        <vertAlign val="subscript"/>
        <sz val="12"/>
        <color theme="1"/>
        <rFont val="Arial"/>
        <family val="2"/>
      </rPr>
      <t>i+1</t>
    </r>
    <r>
      <rPr>
        <b/>
        <sz val="10"/>
        <color theme="1"/>
        <rFont val="Symbol"/>
        <charset val="2"/>
      </rPr>
      <t>-</t>
    </r>
    <r>
      <rPr>
        <b/>
        <sz val="10"/>
        <color theme="1"/>
        <rFont val="Arial"/>
        <family val="2"/>
      </rPr>
      <t>L</t>
    </r>
    <r>
      <rPr>
        <b/>
        <vertAlign val="subscript"/>
        <sz val="12"/>
        <color theme="1"/>
        <rFont val="Arial"/>
        <family val="2"/>
      </rPr>
      <t>i</t>
    </r>
    <r>
      <rPr>
        <b/>
        <sz val="10"/>
        <color theme="1"/>
        <rFont val="Arial"/>
        <family val="2"/>
      </rPr>
      <t xml:space="preserve"> = -D</t>
    </r>
    <r>
      <rPr>
        <b/>
        <sz val="10"/>
        <color theme="1"/>
        <rFont val="Symbol"/>
        <charset val="2"/>
      </rPr>
      <t>*D</t>
    </r>
    <r>
      <rPr>
        <b/>
        <sz val="10"/>
        <color theme="1"/>
        <rFont val="Arial"/>
        <family val="2"/>
      </rPr>
      <t>t(L</t>
    </r>
    <r>
      <rPr>
        <b/>
        <vertAlign val="subscript"/>
        <sz val="12"/>
        <color theme="1"/>
        <rFont val="Arial"/>
        <family val="2"/>
      </rPr>
      <t>i+1</t>
    </r>
    <r>
      <rPr>
        <b/>
        <sz val="12"/>
        <color theme="1"/>
        <rFont val="Arial"/>
        <family val="2"/>
      </rPr>
      <t>+</t>
    </r>
    <r>
      <rPr>
        <b/>
        <sz val="10"/>
        <color theme="1"/>
        <rFont val="Arial"/>
        <family val="2"/>
      </rPr>
      <t>L</t>
    </r>
    <r>
      <rPr>
        <b/>
        <vertAlign val="subscript"/>
        <sz val="12"/>
        <color theme="1"/>
        <rFont val="Arial"/>
        <family val="2"/>
      </rPr>
      <t>i</t>
    </r>
    <r>
      <rPr>
        <b/>
        <sz val="10"/>
        <color theme="1"/>
        <rFont val="Arial"/>
        <family val="2"/>
      </rPr>
      <t>)/2 + lactate produced</t>
    </r>
  </si>
  <si>
    <t>where:</t>
  </si>
  <si>
    <r>
      <rPr>
        <b/>
        <sz val="10"/>
        <color theme="1"/>
        <rFont val="Noto Sans Symbols"/>
      </rPr>
      <t>D</t>
    </r>
    <r>
      <rPr>
        <b/>
        <sz val="10"/>
        <color theme="1"/>
        <rFont val="Arial"/>
        <family val="2"/>
      </rPr>
      <t>t = t</t>
    </r>
    <r>
      <rPr>
        <b/>
        <vertAlign val="subscript"/>
        <sz val="12"/>
        <color theme="1"/>
        <rFont val="Arial"/>
        <family val="2"/>
      </rPr>
      <t>i+1</t>
    </r>
    <r>
      <rPr>
        <b/>
        <sz val="10"/>
        <color theme="1"/>
        <rFont val="Arial"/>
        <family val="2"/>
      </rPr>
      <t>-t</t>
    </r>
    <r>
      <rPr>
        <b/>
        <vertAlign val="subscript"/>
        <sz val="12"/>
        <color theme="1"/>
        <rFont val="Arial"/>
        <family val="2"/>
      </rPr>
      <t>i</t>
    </r>
  </si>
  <si>
    <t>Calculations:</t>
  </si>
  <si>
    <t>The above quantities have been calculated using experimental data in the table below.  Plots of the various</t>
  </si>
  <si>
    <t>results have been included below.</t>
  </si>
  <si>
    <r>
      <rPr>
        <b/>
        <sz val="11"/>
        <color theme="1"/>
        <rFont val="Arial"/>
        <family val="2"/>
      </rPr>
      <t xml:space="preserve">Enter Values of </t>
    </r>
    <r>
      <rPr>
        <b/>
        <sz val="11"/>
        <color theme="1"/>
        <rFont val="Symbol"/>
        <charset val="2"/>
      </rPr>
      <t>a</t>
    </r>
    <r>
      <rPr>
        <b/>
        <sz val="11"/>
        <color theme="1"/>
        <rFont val="Arial"/>
        <family val="2"/>
      </rPr>
      <t xml:space="preserve"> and C</t>
    </r>
  </si>
  <si>
    <t>a  =</t>
  </si>
  <si>
    <t>C   =</t>
  </si>
  <si>
    <t>Time (hr)</t>
  </si>
  <si>
    <r>
      <rPr>
        <sz val="8"/>
        <color theme="1"/>
        <rFont val="Arial"/>
        <family val="2"/>
      </rPr>
      <t>Total Cell Concentration (10</t>
    </r>
    <r>
      <rPr>
        <vertAlign val="superscript"/>
        <sz val="8"/>
        <color theme="1"/>
        <rFont val="Arial"/>
        <family val="2"/>
      </rPr>
      <t>6</t>
    </r>
    <r>
      <rPr>
        <sz val="8"/>
        <color theme="1"/>
        <rFont val="Arial"/>
        <family val="2"/>
      </rPr>
      <t xml:space="preserve"> cells/ml)</t>
    </r>
  </si>
  <si>
    <r>
      <rPr>
        <sz val="8"/>
        <color theme="1"/>
        <rFont val="Arial"/>
        <family val="2"/>
      </rPr>
      <t>Viable Cell Concentration (10</t>
    </r>
    <r>
      <rPr>
        <vertAlign val="superscript"/>
        <sz val="8"/>
        <color theme="1"/>
        <rFont val="Arial"/>
        <family val="2"/>
      </rPr>
      <t>6</t>
    </r>
    <r>
      <rPr>
        <sz val="8"/>
        <color theme="1"/>
        <rFont val="Arial"/>
        <family val="2"/>
      </rPr>
      <t xml:space="preserve"> cells/ml)</t>
    </r>
  </si>
  <si>
    <r>
      <rPr>
        <sz val="8"/>
        <color theme="1"/>
        <rFont val="Arial"/>
        <family val="2"/>
      </rPr>
      <t>Dead Cell Concentration (10</t>
    </r>
    <r>
      <rPr>
        <vertAlign val="superscript"/>
        <sz val="8"/>
        <color theme="1"/>
        <rFont val="Arial"/>
        <family val="2"/>
      </rPr>
      <t>6</t>
    </r>
    <r>
      <rPr>
        <sz val="8"/>
        <color theme="1"/>
        <rFont val="Arial"/>
        <family val="2"/>
      </rPr>
      <t xml:space="preserve"> cells/ml)</t>
    </r>
  </si>
  <si>
    <t>Glucose (mg/ml)</t>
  </si>
  <si>
    <t>Lactate (mg/ml)</t>
  </si>
  <si>
    <t>Glutamine (mmol/l)</t>
  </si>
  <si>
    <t>Ammonia (mmol/l)</t>
  </si>
  <si>
    <t>Flowrate (ml/hr)</t>
  </si>
  <si>
    <t>Feed Glucose (mg/ml)</t>
  </si>
  <si>
    <t>Feed Glutamine (mmol/l)</t>
  </si>
  <si>
    <t>Cumulative Glucose Consumption (mg/ml)</t>
  </si>
  <si>
    <t>Cumulative Lactate Production (mg/ml)</t>
  </si>
  <si>
    <t>Cumulative Glutamine Consumption (mmol/l)</t>
  </si>
  <si>
    <t>Cumulative Ammonia Consumption (mmol/l)</t>
  </si>
  <si>
    <r>
      <rPr>
        <sz val="8"/>
        <color theme="1"/>
        <rFont val="Arial"/>
        <family val="2"/>
      </rPr>
      <t>Cumulative Cells (10</t>
    </r>
    <r>
      <rPr>
        <vertAlign val="superscript"/>
        <sz val="8"/>
        <color theme="1"/>
        <rFont val="Arial"/>
        <family val="2"/>
      </rPr>
      <t>6</t>
    </r>
    <r>
      <rPr>
        <sz val="8"/>
        <color theme="1"/>
        <rFont val="Arial"/>
        <family val="2"/>
      </rPr>
      <t xml:space="preserve"> cells/ml)</t>
    </r>
  </si>
  <si>
    <r>
      <rPr>
        <sz val="8"/>
        <color theme="1"/>
        <rFont val="Arial"/>
        <family val="2"/>
      </rPr>
      <t>Specific Glucose Consumption Rate (mmol/10</t>
    </r>
    <r>
      <rPr>
        <vertAlign val="superscript"/>
        <sz val="8"/>
        <color theme="1"/>
        <rFont val="Arial"/>
        <family val="2"/>
      </rPr>
      <t>9 c</t>
    </r>
    <r>
      <rPr>
        <sz val="8"/>
        <color theme="1"/>
        <rFont val="Arial"/>
        <family val="2"/>
      </rPr>
      <t>ells/hr)</t>
    </r>
  </si>
  <si>
    <r>
      <rPr>
        <sz val="8"/>
        <color theme="1"/>
        <rFont val="Arial"/>
        <family val="2"/>
      </rPr>
      <t>Specific Lactate Production Rate (mmol/10</t>
    </r>
    <r>
      <rPr>
        <vertAlign val="superscript"/>
        <sz val="8"/>
        <color theme="1"/>
        <rFont val="Arial"/>
        <family val="2"/>
      </rPr>
      <t>9 c</t>
    </r>
    <r>
      <rPr>
        <sz val="8"/>
        <color theme="1"/>
        <rFont val="Arial"/>
        <family val="2"/>
      </rPr>
      <t>ells/hr)</t>
    </r>
  </si>
  <si>
    <r>
      <rPr>
        <sz val="8"/>
        <color theme="1"/>
        <rFont val="Arial"/>
        <family val="2"/>
      </rPr>
      <t>Specific Glutamine Consumption Rate (mmol/10</t>
    </r>
    <r>
      <rPr>
        <vertAlign val="superscript"/>
        <sz val="8"/>
        <color theme="1"/>
        <rFont val="Arial"/>
        <family val="2"/>
      </rPr>
      <t>9</t>
    </r>
    <r>
      <rPr>
        <sz val="8"/>
        <color theme="1"/>
        <rFont val="Arial"/>
        <family val="2"/>
      </rPr>
      <t xml:space="preserve"> cells/hr)</t>
    </r>
  </si>
  <si>
    <r>
      <rPr>
        <sz val="8"/>
        <color theme="1"/>
        <rFont val="Arial"/>
        <family val="2"/>
      </rPr>
      <t>Specific Ammonia Production Rate (mmol/10</t>
    </r>
    <r>
      <rPr>
        <vertAlign val="superscript"/>
        <sz val="8"/>
        <color theme="1"/>
        <rFont val="Arial"/>
        <family val="2"/>
      </rPr>
      <t>9</t>
    </r>
    <r>
      <rPr>
        <sz val="8"/>
        <color theme="1"/>
        <rFont val="Arial"/>
        <family val="2"/>
      </rPr>
      <t xml:space="preserve"> cells/hr)</t>
    </r>
  </si>
  <si>
    <r>
      <rPr>
        <sz val="8"/>
        <color theme="1"/>
        <rFont val="Arial"/>
        <family val="2"/>
      </rPr>
      <t>Specific Growth Rate (hr</t>
    </r>
    <r>
      <rPr>
        <vertAlign val="superscript"/>
        <sz val="8"/>
        <color theme="1"/>
        <rFont val="Calibri"/>
        <family val="2"/>
      </rPr>
      <t>-1</t>
    </r>
    <r>
      <rPr>
        <sz val="8"/>
        <color theme="1"/>
        <rFont val="Arial"/>
        <family val="2"/>
      </rPr>
      <t xml:space="preserve">)           </t>
    </r>
    <r>
      <rPr>
        <sz val="8"/>
        <color theme="1"/>
        <rFont val="Symbol"/>
        <charset val="2"/>
      </rPr>
      <t>m</t>
    </r>
  </si>
  <si>
    <r>
      <rPr>
        <sz val="8"/>
        <color theme="1"/>
        <rFont val="Arial"/>
        <family val="2"/>
      </rPr>
      <t>Specific Death Rate (hr</t>
    </r>
    <r>
      <rPr>
        <vertAlign val="superscript"/>
        <sz val="8"/>
        <color theme="1"/>
        <rFont val="Arial"/>
        <family val="2"/>
      </rPr>
      <t>-1</t>
    </r>
    <r>
      <rPr>
        <sz val="8"/>
        <color theme="1"/>
        <rFont val="Arial"/>
        <family val="2"/>
      </rPr>
      <t xml:space="preserve">)           </t>
    </r>
    <r>
      <rPr>
        <sz val="8"/>
        <color theme="1"/>
        <rFont val="Symbol"/>
        <charset val="2"/>
      </rPr>
      <t>m</t>
    </r>
    <r>
      <rPr>
        <vertAlign val="subscript"/>
        <sz val="8"/>
        <color theme="1"/>
        <rFont val="Arial"/>
        <family val="2"/>
      </rPr>
      <t>d</t>
    </r>
  </si>
  <si>
    <t>Start batch</t>
  </si>
  <si>
    <t>Start perfusion</t>
  </si>
  <si>
    <t>Curve Fitting Using Regression Analysis (Polynomial Fitted is used for Specific Rate Calculations)</t>
  </si>
  <si>
    <t>Quantity</t>
  </si>
  <si>
    <t>Order of Polynomial Fit (Enter 3 or 4)</t>
  </si>
  <si>
    <t>Viable Cells</t>
  </si>
  <si>
    <t>Cumulative Viable Cells</t>
  </si>
  <si>
    <t>Cumulative Glucose</t>
  </si>
  <si>
    <t>Cumulative Lactate</t>
  </si>
  <si>
    <t>Cumulative Glutamine</t>
  </si>
  <si>
    <t>Cumulative Ammonia</t>
  </si>
  <si>
    <t>Calculations for all data:</t>
  </si>
  <si>
    <t>Total number of time points:</t>
  </si>
  <si>
    <t>Plotting Data</t>
  </si>
  <si>
    <t>Calculations for Viable Cell Concentration for Measured Data</t>
  </si>
  <si>
    <t>xi</t>
  </si>
  <si>
    <t>xi^2</t>
  </si>
  <si>
    <t>xi^3</t>
  </si>
  <si>
    <t>xi^4</t>
  </si>
  <si>
    <t>xi^5</t>
  </si>
  <si>
    <t>xi^6</t>
  </si>
  <si>
    <t>xi^7</t>
  </si>
  <si>
    <t>xi^8</t>
  </si>
  <si>
    <t>yi</t>
  </si>
  <si>
    <t>xi*yi</t>
  </si>
  <si>
    <t>xi^2*yi</t>
  </si>
  <si>
    <t>xi^3*yi</t>
  </si>
  <si>
    <t>xi^4*yi</t>
  </si>
  <si>
    <t>Time</t>
  </si>
  <si>
    <t>3rd Data</t>
  </si>
  <si>
    <t>4th Data</t>
  </si>
  <si>
    <t>3rd order calculation</t>
  </si>
  <si>
    <t>Matrix:</t>
  </si>
  <si>
    <t>b:</t>
  </si>
  <si>
    <t>a0</t>
  </si>
  <si>
    <t>a1</t>
  </si>
  <si>
    <t>a2</t>
  </si>
  <si>
    <t>a3</t>
  </si>
  <si>
    <t>Matrix inverse:</t>
  </si>
  <si>
    <t>Matrix solution:</t>
  </si>
  <si>
    <t>4th order calculation</t>
  </si>
  <si>
    <t>a4</t>
  </si>
  <si>
    <t>Returned coefficients</t>
  </si>
  <si>
    <t>Sums</t>
  </si>
  <si>
    <t>Calculations fo Cumulative Viable Cell Number</t>
  </si>
  <si>
    <t>Calculations fo Cumulative Glucose</t>
  </si>
  <si>
    <t>Calculations fo Cumulative Lactate Produced</t>
  </si>
  <si>
    <t>Calculations fo Cumulative Glutamine Consumed</t>
  </si>
  <si>
    <t>Calculations fo Cumulative Ammonia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</si>
</sst>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6"/>
      <color theme="1"/>
      <name val="Arial"/>
      <family val="2"/>
    </font>
    <font>
      <sz val="10"/>
      <color theme="1"/>
      <name val="Arial"/>
      <family val="2"/>
    </font>
    <font>
      <sz val="8"/>
      <color theme="1"/>
      <name val="Arial"/>
      <family val="2"/>
    </font>
    <font>
      <sz val="10"/>
      <color theme="1"/>
      <name val="Arial"/>
      <family val="2"/>
      <scheme val="minor"/>
    </font>
    <font>
      <b/>
      <sz val="12"/>
      <color theme="1"/>
      <name val="Arial"/>
      <family val="2"/>
    </font>
    <font>
      <sz val="10"/>
      <color theme="1"/>
      <name val="Noto Sans Symbols"/>
    </font>
    <font>
      <b/>
      <sz val="10"/>
      <color theme="1"/>
      <name val="Arial"/>
      <family val="2"/>
    </font>
    <font>
      <b/>
      <sz val="10"/>
      <color theme="1"/>
      <name val="Noto Sans Symbols"/>
    </font>
    <font>
      <b/>
      <sz val="11"/>
      <color theme="1"/>
      <name val="Arial"/>
      <family val="2"/>
    </font>
    <font>
      <sz val="16"/>
      <color theme="1"/>
      <name val="Noto Sans Symbols"/>
    </font>
    <font>
      <sz val="12"/>
      <color theme="1"/>
      <name val="Arial"/>
      <family val="2"/>
    </font>
    <font>
      <vertAlign val="subscript"/>
      <sz val="10"/>
      <color theme="1"/>
      <name val="Arial"/>
      <family val="2"/>
    </font>
    <font>
      <vertAlign val="superscript"/>
      <sz val="10"/>
      <color theme="1"/>
      <name val="Calibri"/>
      <family val="2"/>
    </font>
    <font>
      <vertAlign val="superscript"/>
      <sz val="10"/>
      <color theme="1"/>
      <name val="Arial"/>
      <family val="2"/>
    </font>
    <font>
      <vertAlign val="subscript"/>
      <sz val="10"/>
      <color theme="1"/>
      <name val="Calibri"/>
      <family val="2"/>
    </font>
    <font>
      <vertAlign val="subscript"/>
      <sz val="12"/>
      <color theme="1"/>
      <name val="Arial"/>
      <family val="2"/>
    </font>
    <font>
      <b/>
      <vertAlign val="subscript"/>
      <sz val="12"/>
      <color theme="1"/>
      <name val="Arial"/>
      <family val="2"/>
    </font>
    <font>
      <b/>
      <vertAlign val="subscript"/>
      <sz val="12"/>
      <color theme="1"/>
      <name val="Symbol"/>
      <charset val="2"/>
    </font>
    <font>
      <b/>
      <sz val="10"/>
      <color theme="1"/>
      <name val="Symbol"/>
      <charset val="2"/>
    </font>
    <font>
      <b/>
      <vertAlign val="subscript"/>
      <sz val="10"/>
      <color theme="1"/>
      <name val="Arial"/>
      <family val="2"/>
    </font>
    <font>
      <b/>
      <sz val="11"/>
      <color theme="1"/>
      <name val="Symbol"/>
      <charset val="2"/>
    </font>
    <font>
      <vertAlign val="superscript"/>
      <sz val="8"/>
      <color theme="1"/>
      <name val="Arial"/>
      <family val="2"/>
    </font>
    <font>
      <vertAlign val="superscript"/>
      <sz val="8"/>
      <color theme="1"/>
      <name val="Calibri"/>
      <family val="2"/>
    </font>
    <font>
      <sz val="8"/>
      <color theme="1"/>
      <name val="Symbol"/>
      <charset val="2"/>
    </font>
    <font>
      <vertAlign val="subscript"/>
      <sz val="8"/>
      <color theme="1"/>
      <name val="Arial"/>
      <family val="2"/>
    </font>
    <font>
      <sz val="10"/>
      <color rgb="FF000000"/>
      <name val="Arial"/>
      <family val="2"/>
      <scheme val="minor"/>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FFFF99"/>
        <bgColor rgb="FFFFFF99"/>
      </patternFill>
    </fill>
    <fill>
      <patternFill patternType="solid">
        <fgColor theme="0"/>
        <bgColor theme="0"/>
      </patternFill>
    </fill>
    <fill>
      <patternFill patternType="solid">
        <fgColor rgb="FF00FFFF"/>
        <bgColor rgb="FF00FFFF"/>
      </patternFill>
    </fill>
    <fill>
      <patternFill patternType="solid">
        <fgColor rgb="FFE5DFEC"/>
        <bgColor rgb="FFE5DFEC"/>
      </patternFill>
    </fill>
    <fill>
      <patternFill patternType="solid">
        <fgColor rgb="FFFFFF00"/>
        <bgColor rgb="FFFFFF00"/>
      </patternFill>
    </fill>
  </fills>
  <borders count="16">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78">
    <xf numFmtId="0" fontId="0" fillId="0" borderId="0" xfId="0"/>
    <xf numFmtId="0" fontId="1" fillId="0" borderId="0" xfId="0" applyFont="1"/>
    <xf numFmtId="0" fontId="2" fillId="0" borderId="0" xfId="0" applyFont="1"/>
    <xf numFmtId="11" fontId="2" fillId="0" borderId="0" xfId="0" applyNumberFormat="1" applyFont="1"/>
    <xf numFmtId="2" fontId="2" fillId="0" borderId="0" xfId="0" applyNumberFormat="1" applyFont="1"/>
    <xf numFmtId="2" fontId="3" fillId="0" borderId="0" xfId="0" applyNumberFormat="1" applyFont="1" applyAlignment="1">
      <alignment horizontal="left"/>
    </xf>
    <xf numFmtId="2" fontId="3" fillId="0" borderId="0" xfId="0" applyNumberFormat="1" applyFont="1" applyAlignment="1">
      <alignment horizontal="right"/>
    </xf>
    <xf numFmtId="0" fontId="2" fillId="0" borderId="0" xfId="0" applyFont="1" applyAlignment="1">
      <alignment horizontal="right"/>
    </xf>
    <xf numFmtId="2" fontId="2" fillId="0" borderId="0" xfId="0" applyNumberFormat="1" applyFont="1" applyAlignment="1">
      <alignment horizontal="right"/>
    </xf>
    <xf numFmtId="0" fontId="4" fillId="0" borderId="0" xfId="0" applyFont="1"/>
    <xf numFmtId="0" fontId="5" fillId="0" borderId="0" xfId="0" applyFont="1"/>
    <xf numFmtId="0" fontId="2" fillId="0" borderId="0" xfId="0" applyFont="1" applyAlignment="1">
      <alignment horizontal="center"/>
    </xf>
    <xf numFmtId="0" fontId="2" fillId="0" borderId="0" xfId="0" applyFont="1" applyAlignment="1">
      <alignment horizontal="left"/>
    </xf>
    <xf numFmtId="0" fontId="6" fillId="0" borderId="0" xfId="0" applyFont="1" applyAlignment="1">
      <alignment horizontal="right"/>
    </xf>
    <xf numFmtId="0" fontId="6" fillId="0" borderId="0" xfId="0" applyFont="1"/>
    <xf numFmtId="2" fontId="6" fillId="0" borderId="0" xfId="0" applyNumberFormat="1" applyFont="1"/>
    <xf numFmtId="0" fontId="7" fillId="0" borderId="0" xfId="0" applyFont="1"/>
    <xf numFmtId="11" fontId="7" fillId="0" borderId="0" xfId="0" applyNumberFormat="1" applyFont="1"/>
    <xf numFmtId="0" fontId="3" fillId="0" borderId="0" xfId="0" applyFont="1"/>
    <xf numFmtId="0" fontId="8" fillId="0" borderId="0" xfId="0" applyFont="1"/>
    <xf numFmtId="2" fontId="3" fillId="0" borderId="0" xfId="0" applyNumberFormat="1" applyFont="1"/>
    <xf numFmtId="11" fontId="3" fillId="0" borderId="0" xfId="0" applyNumberFormat="1" applyFont="1"/>
    <xf numFmtId="0" fontId="5" fillId="2" borderId="1" xfId="0" applyFont="1" applyFill="1" applyBorder="1"/>
    <xf numFmtId="0" fontId="6" fillId="2" borderId="1" xfId="0" applyFont="1" applyFill="1" applyBorder="1"/>
    <xf numFmtId="11" fontId="2" fillId="2" borderId="1" xfId="0" applyNumberFormat="1" applyFont="1" applyFill="1" applyBorder="1"/>
    <xf numFmtId="2" fontId="2" fillId="2" borderId="1" xfId="0" applyNumberFormat="1" applyFont="1" applyFill="1" applyBorder="1"/>
    <xf numFmtId="0" fontId="2" fillId="2" borderId="1" xfId="0" applyFont="1" applyFill="1" applyBorder="1"/>
    <xf numFmtId="0" fontId="7" fillId="2" borderId="1" xfId="0" applyFont="1" applyFill="1" applyBorder="1"/>
    <xf numFmtId="0" fontId="9" fillId="3" borderId="2" xfId="0" applyFont="1" applyFill="1" applyBorder="1"/>
    <xf numFmtId="0" fontId="6" fillId="3" borderId="3" xfId="0" applyFont="1" applyFill="1" applyBorder="1"/>
    <xf numFmtId="0" fontId="10" fillId="3" borderId="4" xfId="0" applyFont="1" applyFill="1" applyBorder="1" applyAlignment="1">
      <alignment horizontal="center" vertical="center"/>
    </xf>
    <xf numFmtId="0" fontId="6" fillId="4" borderId="4" xfId="0" applyFont="1" applyFill="1" applyBorder="1" applyAlignment="1">
      <alignment horizontal="center" vertical="center"/>
    </xf>
    <xf numFmtId="0" fontId="11" fillId="3" borderId="4" xfId="0" applyFont="1" applyFill="1" applyBorder="1" applyAlignment="1">
      <alignment horizontal="center" vertical="center"/>
    </xf>
    <xf numFmtId="0" fontId="3" fillId="2" borderId="5" xfId="0" applyFont="1" applyFill="1" applyBorder="1" applyAlignment="1">
      <alignment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2" fillId="2" borderId="1" xfId="0" applyFont="1" applyFill="1" applyBorder="1" applyAlignment="1">
      <alignment wrapText="1"/>
    </xf>
    <xf numFmtId="0" fontId="3" fillId="3" borderId="1" xfId="0" applyFont="1" applyFill="1" applyBorder="1"/>
    <xf numFmtId="0" fontId="3" fillId="2" borderId="8" xfId="0" applyFont="1" applyFill="1" applyBorder="1"/>
    <xf numFmtId="11" fontId="3" fillId="2" borderId="8" xfId="0" applyNumberFormat="1" applyFont="1" applyFill="1" applyBorder="1"/>
    <xf numFmtId="2" fontId="3" fillId="2" borderId="8" xfId="0" applyNumberFormat="1" applyFont="1" applyFill="1" applyBorder="1"/>
    <xf numFmtId="2" fontId="3" fillId="2" borderId="3" xfId="0" applyNumberFormat="1" applyFont="1" applyFill="1" applyBorder="1"/>
    <xf numFmtId="2" fontId="3" fillId="4" borderId="3" xfId="0" applyNumberFormat="1" applyFont="1" applyFill="1" applyBorder="1"/>
    <xf numFmtId="2" fontId="3" fillId="5" borderId="9" xfId="0" applyNumberFormat="1" applyFont="1" applyFill="1" applyBorder="1"/>
    <xf numFmtId="2" fontId="3" fillId="5" borderId="8" xfId="0" applyNumberFormat="1" applyFont="1" applyFill="1" applyBorder="1"/>
    <xf numFmtId="0" fontId="3" fillId="5" borderId="8" xfId="0" applyFont="1" applyFill="1" applyBorder="1"/>
    <xf numFmtId="11" fontId="3" fillId="6" borderId="8" xfId="0" applyNumberFormat="1" applyFont="1" applyFill="1" applyBorder="1"/>
    <xf numFmtId="11" fontId="3" fillId="6" borderId="2" xfId="0" applyNumberFormat="1" applyFont="1" applyFill="1" applyBorder="1"/>
    <xf numFmtId="0" fontId="2" fillId="6" borderId="8" xfId="0" applyFont="1" applyFill="1" applyBorder="1"/>
    <xf numFmtId="0" fontId="3" fillId="2" borderId="10" xfId="0" applyFont="1" applyFill="1" applyBorder="1"/>
    <xf numFmtId="11" fontId="3" fillId="2" borderId="10" xfId="0" applyNumberFormat="1" applyFont="1" applyFill="1" applyBorder="1"/>
    <xf numFmtId="2" fontId="3" fillId="2" borderId="10" xfId="0" applyNumberFormat="1" applyFont="1" applyFill="1" applyBorder="1"/>
    <xf numFmtId="2" fontId="3" fillId="2" borderId="11" xfId="0" applyNumberFormat="1" applyFont="1" applyFill="1" applyBorder="1"/>
    <xf numFmtId="2" fontId="3" fillId="4" borderId="11" xfId="0" applyNumberFormat="1" applyFont="1" applyFill="1" applyBorder="1"/>
    <xf numFmtId="2" fontId="3" fillId="5" borderId="1" xfId="0" applyNumberFormat="1" applyFont="1" applyFill="1" applyBorder="1"/>
    <xf numFmtId="2" fontId="3" fillId="5" borderId="10" xfId="0" applyNumberFormat="1" applyFont="1" applyFill="1" applyBorder="1"/>
    <xf numFmtId="11" fontId="3" fillId="5" borderId="10" xfId="0" applyNumberFormat="1" applyFont="1" applyFill="1" applyBorder="1"/>
    <xf numFmtId="11" fontId="3" fillId="6" borderId="10" xfId="0" applyNumberFormat="1" applyFont="1" applyFill="1" applyBorder="1"/>
    <xf numFmtId="11" fontId="3" fillId="6" borderId="12" xfId="0" applyNumberFormat="1" applyFont="1" applyFill="1" applyBorder="1"/>
    <xf numFmtId="0" fontId="3" fillId="3" borderId="5" xfId="0" applyFont="1" applyFill="1" applyBorder="1"/>
    <xf numFmtId="0" fontId="3" fillId="2" borderId="13" xfId="0" applyFont="1" applyFill="1" applyBorder="1"/>
    <xf numFmtId="11" fontId="3" fillId="2" borderId="13" xfId="0" applyNumberFormat="1" applyFont="1" applyFill="1" applyBorder="1"/>
    <xf numFmtId="2" fontId="3" fillId="2" borderId="13" xfId="0" applyNumberFormat="1" applyFont="1" applyFill="1" applyBorder="1"/>
    <xf numFmtId="2" fontId="3" fillId="2" borderId="14" xfId="0" applyNumberFormat="1" applyFont="1" applyFill="1" applyBorder="1"/>
    <xf numFmtId="2" fontId="3" fillId="4" borderId="14" xfId="0" applyNumberFormat="1" applyFont="1" applyFill="1" applyBorder="1"/>
    <xf numFmtId="2" fontId="3" fillId="5" borderId="5" xfId="0" applyNumberFormat="1" applyFont="1" applyFill="1" applyBorder="1"/>
    <xf numFmtId="2" fontId="3" fillId="5" borderId="13" xfId="0" applyNumberFormat="1" applyFont="1" applyFill="1" applyBorder="1"/>
    <xf numFmtId="11" fontId="3" fillId="5" borderId="13" xfId="0" applyNumberFormat="1" applyFont="1" applyFill="1" applyBorder="1"/>
    <xf numFmtId="11" fontId="3" fillId="6" borderId="13" xfId="0" applyNumberFormat="1" applyFont="1" applyFill="1" applyBorder="1"/>
    <xf numFmtId="11" fontId="3" fillId="6" borderId="15" xfId="0" applyNumberFormat="1" applyFont="1" applyFill="1" applyBorder="1"/>
    <xf numFmtId="0" fontId="7" fillId="7" borderId="4" xfId="0" applyFont="1" applyFill="1" applyBorder="1" applyAlignment="1">
      <alignment horizontal="center" vertical="center" wrapText="1"/>
    </xf>
    <xf numFmtId="0" fontId="2" fillId="7" borderId="4" xfId="0" applyFont="1" applyFill="1" applyBorder="1"/>
    <xf numFmtId="11" fontId="4" fillId="0" borderId="0" xfId="0" applyNumberFormat="1" applyFont="1"/>
    <xf numFmtId="2" fontId="4" fillId="0" borderId="0" xfId="0" applyNumberFormat="1" applyFont="1"/>
    <xf numFmtId="0" fontId="2" fillId="7" borderId="1" xfId="0" applyFont="1" applyFill="1" applyBorder="1"/>
    <xf numFmtId="2" fontId="2" fillId="7"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US" b="1" i="0">
                <a:solidFill>
                  <a:srgbClr val="757575"/>
                </a:solidFill>
                <a:latin typeface="+mn-lt"/>
              </a:rPr>
              <a:t>Total &amp; Viable Cell Concentration</a:t>
            </a:r>
          </a:p>
        </c:rich>
      </c:tx>
      <c:overlay val="0"/>
    </c:title>
    <c:autoTitleDeleted val="0"/>
    <c:plotArea>
      <c:layout>
        <c:manualLayout>
          <c:xMode val="edge"/>
          <c:yMode val="edge"/>
          <c:x val="0.12856220723605719"/>
          <c:y val="7.488986784140976E-2"/>
          <c:w val="0.73371736427683387"/>
          <c:h val="0.7335779943806584"/>
        </c:manualLayout>
      </c:layout>
      <c:scatterChart>
        <c:scatterStyle val="lineMarker"/>
        <c:varyColors val="1"/>
        <c:ser>
          <c:idx val="0"/>
          <c:order val="0"/>
          <c:tx>
            <c:v>Total Cell Concentration (106 cells/ml)</c:v>
          </c:tx>
          <c:spPr>
            <a:ln>
              <a:noFill/>
            </a:ln>
          </c:spPr>
          <c:marker>
            <c:symbol val="circle"/>
            <c:size val="7"/>
            <c:spPr>
              <a:solidFill>
                <a:schemeClr val="accent1"/>
              </a:solidFill>
              <a:ln cmpd="sng">
                <a:solidFill>
                  <a:schemeClr val="accent1"/>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Data!$C$11:$C$34</c:f>
              <c:numCache>
                <c:formatCode>0.00E+00</c:formatCode>
                <c:ptCount val="24"/>
                <c:pt idx="0">
                  <c:v>0.362128277619229</c:v>
                </c:pt>
                <c:pt idx="1">
                  <c:v>0.61013830704961436</c:v>
                </c:pt>
                <c:pt idx="2">
                  <c:v>0.99286398191231229</c:v>
                </c:pt>
                <c:pt idx="3">
                  <c:v>1.1000000000000001</c:v>
                </c:pt>
                <c:pt idx="4">
                  <c:v>1.5071012811616427</c:v>
                </c:pt>
                <c:pt idx="5">
                  <c:v>1.7933472462348925</c:v>
                </c:pt>
                <c:pt idx="6">
                  <c:v>2.3686424712944327</c:v>
                </c:pt>
                <c:pt idx="7">
                  <c:v>3.5954412368007476</c:v>
                </c:pt>
                <c:pt idx="8">
                  <c:v>4.4297430617621201</c:v>
                </c:pt>
                <c:pt idx="9">
                  <c:v>6.0578434905451708</c:v>
                </c:pt>
                <c:pt idx="10">
                  <c:v>7.4635318460554263</c:v>
                </c:pt>
                <c:pt idx="11">
                  <c:v>8.5145870000000006</c:v>
                </c:pt>
                <c:pt idx="12">
                  <c:v>9.5208368246492174</c:v>
                </c:pt>
                <c:pt idx="13">
                  <c:v>10.56789020868948</c:v>
                </c:pt>
                <c:pt idx="14">
                  <c:v>12.145233076148033</c:v>
                </c:pt>
                <c:pt idx="15">
                  <c:v>13.480904259947268</c:v>
                </c:pt>
                <c:pt idx="16">
                  <c:v>15.493037974568528</c:v>
                </c:pt>
                <c:pt idx="17">
                  <c:v>13.958007091393977</c:v>
                </c:pt>
                <c:pt idx="18">
                  <c:v>13.480904259947268</c:v>
                </c:pt>
                <c:pt idx="19">
                  <c:v>14.451995074413945</c:v>
                </c:pt>
                <c:pt idx="20">
                  <c:v>13.480904259947268</c:v>
                </c:pt>
                <c:pt idx="21">
                  <c:v>14.451995074413945</c:v>
                </c:pt>
                <c:pt idx="22">
                  <c:v>15.493037974568528</c:v>
                </c:pt>
                <c:pt idx="23">
                  <c:v>13.958007091393977</c:v>
                </c:pt>
              </c:numCache>
            </c:numRef>
          </c:yVal>
          <c:smooth val="1"/>
          <c:extLst>
            <c:ext xmlns:c16="http://schemas.microsoft.com/office/drawing/2014/chart" uri="{C3380CC4-5D6E-409C-BE32-E72D297353CC}">
              <c16:uniqueId val="{00000000-8540-DD43-A9AF-26D983F4EAEA}"/>
            </c:ext>
          </c:extLst>
        </c:ser>
        <c:ser>
          <c:idx val="1"/>
          <c:order val="1"/>
          <c:tx>
            <c:v>Viable Cell Concentration (106 cells/ml)</c:v>
          </c:tx>
          <c:spPr>
            <a:ln>
              <a:noFill/>
            </a:ln>
          </c:spPr>
          <c:marker>
            <c:symbol val="circle"/>
            <c:size val="7"/>
            <c:spPr>
              <a:solidFill>
                <a:schemeClr val="accent2"/>
              </a:solidFill>
              <a:ln cmpd="sng">
                <a:solidFill>
                  <a:schemeClr val="accent2"/>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Data!$D$11:$D$34</c:f>
              <c:numCache>
                <c:formatCode>0.00E+00</c:formatCode>
                <c:ptCount val="24"/>
                <c:pt idx="0">
                  <c:v>0.36212827761922883</c:v>
                </c:pt>
                <c:pt idx="1">
                  <c:v>0.56914052767871515</c:v>
                </c:pt>
                <c:pt idx="2">
                  <c:v>0.98</c:v>
                </c:pt>
                <c:pt idx="3">
                  <c:v>1.08</c:v>
                </c:pt>
                <c:pt idx="4">
                  <c:v>1.4555865997453736</c:v>
                </c:pt>
                <c:pt idx="5">
                  <c:v>1.6156646373272472</c:v>
                </c:pt>
                <c:pt idx="6">
                  <c:v>1.9905704880058399</c:v>
                </c:pt>
                <c:pt idx="7">
                  <c:v>3.0215531909396138</c:v>
                </c:pt>
                <c:pt idx="8">
                  <c:v>3.7226875372936807</c:v>
                </c:pt>
                <c:pt idx="9">
                  <c:v>5.090917949574572</c:v>
                </c:pt>
                <c:pt idx="10">
                  <c:v>6.2722366963768454</c:v>
                </c:pt>
                <c:pt idx="11">
                  <c:v>6.7935460000000001</c:v>
                </c:pt>
                <c:pt idx="12">
                  <c:v>7.2084186230122125</c:v>
                </c:pt>
                <c:pt idx="13">
                  <c:v>8.577524184256049</c:v>
                </c:pt>
                <c:pt idx="14">
                  <c:v>9.8577888657877395</c:v>
                </c:pt>
                <c:pt idx="15">
                  <c:v>10.94189852769845</c:v>
                </c:pt>
                <c:pt idx="16">
                  <c:v>12.57506515398768</c:v>
                </c:pt>
                <c:pt idx="17">
                  <c:v>11.329143379253193</c:v>
                </c:pt>
                <c:pt idx="18">
                  <c:v>10.56789020868948</c:v>
                </c:pt>
                <c:pt idx="19">
                  <c:v>10.94189852769845</c:v>
                </c:pt>
                <c:pt idx="20">
                  <c:v>9.8577888657877395</c:v>
                </c:pt>
                <c:pt idx="21">
                  <c:v>9.8577888657877395</c:v>
                </c:pt>
                <c:pt idx="22">
                  <c:v>10.206665980332991</c:v>
                </c:pt>
                <c:pt idx="23">
                  <c:v>9.8577888657877395</c:v>
                </c:pt>
              </c:numCache>
            </c:numRef>
          </c:yVal>
          <c:smooth val="1"/>
          <c:extLst>
            <c:ext xmlns:c16="http://schemas.microsoft.com/office/drawing/2014/chart" uri="{C3380CC4-5D6E-409C-BE32-E72D297353CC}">
              <c16:uniqueId val="{00000001-8540-DD43-A9AF-26D983F4EAEA}"/>
            </c:ext>
          </c:extLst>
        </c:ser>
        <c:dLbls>
          <c:showLegendKey val="0"/>
          <c:showVal val="0"/>
          <c:showCatName val="0"/>
          <c:showSerName val="0"/>
          <c:showPercent val="0"/>
          <c:showBubbleSize val="0"/>
        </c:dLbls>
        <c:axId val="1366811411"/>
        <c:axId val="1246293611"/>
      </c:scatterChart>
      <c:valAx>
        <c:axId val="1366811411"/>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7471901628734781"/>
              <c:y val="0.90748898678414058"/>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1246293611"/>
        <c:crosses val="autoZero"/>
        <c:crossBetween val="midCat"/>
      </c:valAx>
      <c:valAx>
        <c:axId val="1246293611"/>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Cell concen. (106 cells/ml)</a:t>
                </a:r>
              </a:p>
            </c:rich>
          </c:tx>
          <c:layout>
            <c:manualLayout>
              <c:xMode val="edge"/>
              <c:yMode val="edge"/>
              <c:x val="3.1158331235992747E-2"/>
              <c:y val="0.13950073421439071"/>
            </c:manualLayout>
          </c:layout>
          <c:overlay val="0"/>
        </c:title>
        <c:numFmt formatCode="General" sourceLinked="0"/>
        <c:majorTickMark val="in"/>
        <c:minorTickMark val="none"/>
        <c:tickLblPos val="nextTo"/>
        <c:spPr>
          <a:ln/>
        </c:spPr>
        <c:txPr>
          <a:bodyPr rot="0"/>
          <a:lstStyle/>
          <a:p>
            <a:pPr lvl="0">
              <a:defRPr sz="800" b="0" i="0">
                <a:solidFill>
                  <a:srgbClr val="000000"/>
                </a:solidFill>
                <a:latin typeface="Arial"/>
              </a:defRPr>
            </a:pPr>
            <a:endParaRPr lang="en-US"/>
          </a:p>
        </c:txPr>
        <c:crossAx val="1366811411"/>
        <c:crosses val="autoZero"/>
        <c:crossBetween val="midCat"/>
      </c:valAx>
    </c:plotArea>
    <c:legend>
      <c:legendPos val="r"/>
      <c:layout>
        <c:manualLayout>
          <c:xMode val="edge"/>
          <c:yMode val="edge"/>
          <c:x val="0.5003396493246558"/>
          <c:y val="0.52276064610866368"/>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US" b="1" i="0">
                <a:solidFill>
                  <a:srgbClr val="757575"/>
                </a:solidFill>
                <a:latin typeface="+mn-lt"/>
              </a:rPr>
              <a:t>Glucose &amp; Lactate Concentration</a:t>
            </a:r>
          </a:p>
        </c:rich>
      </c:tx>
      <c:overlay val="0"/>
    </c:title>
    <c:autoTitleDeleted val="0"/>
    <c:plotArea>
      <c:layout>
        <c:manualLayout>
          <c:xMode val="edge"/>
          <c:yMode val="edge"/>
          <c:x val="0.15803126171728551"/>
          <c:y val="0.10822556575337267"/>
          <c:w val="0.75571030183727039"/>
          <c:h val="0.71284543977457482"/>
        </c:manualLayout>
      </c:layout>
      <c:scatterChart>
        <c:scatterStyle val="lineMarker"/>
        <c:varyColors val="1"/>
        <c:ser>
          <c:idx val="0"/>
          <c:order val="0"/>
          <c:tx>
            <c:v>Glucose (mg/ml)</c:v>
          </c:tx>
          <c:spPr>
            <a:ln>
              <a:noFill/>
            </a:ln>
          </c:spPr>
          <c:marker>
            <c:symbol val="circle"/>
            <c:size val="7"/>
            <c:spPr>
              <a:solidFill>
                <a:schemeClr val="accent1"/>
              </a:solidFill>
              <a:ln cmpd="sng">
                <a:solidFill>
                  <a:schemeClr val="accent1"/>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Data!$F$11:$F$34</c:f>
              <c:numCache>
                <c:formatCode>0.00</c:formatCode>
                <c:ptCount val="24"/>
                <c:pt idx="0">
                  <c:v>3.459119496855346</c:v>
                </c:pt>
                <c:pt idx="1">
                  <c:v>3.1823899371069184</c:v>
                </c:pt>
                <c:pt idx="2">
                  <c:v>2.7169811320754715</c:v>
                </c:pt>
                <c:pt idx="3">
                  <c:v>2.5</c:v>
                </c:pt>
                <c:pt idx="4">
                  <c:v>2.2767295597484276</c:v>
                </c:pt>
                <c:pt idx="5">
                  <c:v>1.9748427672955975</c:v>
                </c:pt>
                <c:pt idx="6">
                  <c:v>1.4088050314465408</c:v>
                </c:pt>
                <c:pt idx="7">
                  <c:v>0.90566037735849059</c:v>
                </c:pt>
                <c:pt idx="8">
                  <c:v>0.88050314465408808</c:v>
                </c:pt>
                <c:pt idx="9">
                  <c:v>0.76729559748427678</c:v>
                </c:pt>
                <c:pt idx="10">
                  <c:v>0.64150943396226412</c:v>
                </c:pt>
                <c:pt idx="11">
                  <c:v>0.66</c:v>
                </c:pt>
                <c:pt idx="12">
                  <c:v>0.75471698113207553</c:v>
                </c:pt>
                <c:pt idx="13">
                  <c:v>0.8176100628930818</c:v>
                </c:pt>
                <c:pt idx="14">
                  <c:v>0.80503144654088055</c:v>
                </c:pt>
                <c:pt idx="15">
                  <c:v>0.70440251572327039</c:v>
                </c:pt>
                <c:pt idx="16">
                  <c:v>0.70440251572327039</c:v>
                </c:pt>
                <c:pt idx="17">
                  <c:v>0.80503144654088055</c:v>
                </c:pt>
                <c:pt idx="18">
                  <c:v>0.74213836477987416</c:v>
                </c:pt>
                <c:pt idx="19">
                  <c:v>0.83018867924528306</c:v>
                </c:pt>
                <c:pt idx="20">
                  <c:v>0.70440251572327039</c:v>
                </c:pt>
                <c:pt idx="21">
                  <c:v>0.67924528301886788</c:v>
                </c:pt>
                <c:pt idx="22">
                  <c:v>0.75471698113207553</c:v>
                </c:pt>
                <c:pt idx="23">
                  <c:v>0.80503144654088055</c:v>
                </c:pt>
              </c:numCache>
            </c:numRef>
          </c:yVal>
          <c:smooth val="1"/>
          <c:extLst>
            <c:ext xmlns:c16="http://schemas.microsoft.com/office/drawing/2014/chart" uri="{C3380CC4-5D6E-409C-BE32-E72D297353CC}">
              <c16:uniqueId val="{00000000-3985-7A4B-B969-586F4CD863E8}"/>
            </c:ext>
          </c:extLst>
        </c:ser>
        <c:ser>
          <c:idx val="1"/>
          <c:order val="1"/>
          <c:tx>
            <c:v>Lactate (mg/ml)</c:v>
          </c:tx>
          <c:spPr>
            <a:ln>
              <a:noFill/>
            </a:ln>
          </c:spPr>
          <c:marker>
            <c:symbol val="circle"/>
            <c:size val="7"/>
            <c:spPr>
              <a:solidFill>
                <a:schemeClr val="accent2"/>
              </a:solidFill>
              <a:ln cmpd="sng">
                <a:solidFill>
                  <a:schemeClr val="accent2"/>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Data!$G$11:$G$34</c:f>
              <c:numCache>
                <c:formatCode>0.00</c:formatCode>
                <c:ptCount val="24"/>
                <c:pt idx="0">
                  <c:v>0</c:v>
                </c:pt>
                <c:pt idx="1">
                  <c:v>0.32704402515723269</c:v>
                </c:pt>
                <c:pt idx="2">
                  <c:v>0.80503144654088055</c:v>
                </c:pt>
                <c:pt idx="3">
                  <c:v>1</c:v>
                </c:pt>
                <c:pt idx="4">
                  <c:v>1.220125786163522</c:v>
                </c:pt>
                <c:pt idx="5">
                  <c:v>1.3459119496855345</c:v>
                </c:pt>
                <c:pt idx="6">
                  <c:v>1.6855345911949686</c:v>
                </c:pt>
                <c:pt idx="7">
                  <c:v>2.1886792452830188</c:v>
                </c:pt>
                <c:pt idx="8">
                  <c:v>2.2389937106918238</c:v>
                </c:pt>
                <c:pt idx="9">
                  <c:v>2.3773584905660377</c:v>
                </c:pt>
                <c:pt idx="10">
                  <c:v>2.3270440251572326</c:v>
                </c:pt>
                <c:pt idx="11">
                  <c:v>2.4700000000000002</c:v>
                </c:pt>
                <c:pt idx="12">
                  <c:v>2.3647798742138364</c:v>
                </c:pt>
                <c:pt idx="13">
                  <c:v>2.3018867924528301</c:v>
                </c:pt>
                <c:pt idx="14">
                  <c:v>2.2012578616352201</c:v>
                </c:pt>
                <c:pt idx="15">
                  <c:v>2.1635220125786163</c:v>
                </c:pt>
                <c:pt idx="16">
                  <c:v>2.2893081761006289</c:v>
                </c:pt>
                <c:pt idx="17">
                  <c:v>2.4150943396226414</c:v>
                </c:pt>
                <c:pt idx="18">
                  <c:v>2.3522012578616351</c:v>
                </c:pt>
                <c:pt idx="19">
                  <c:v>2.2515723270440251</c:v>
                </c:pt>
                <c:pt idx="20">
                  <c:v>2.3522012578616351</c:v>
                </c:pt>
                <c:pt idx="21">
                  <c:v>2.4779874213836477</c:v>
                </c:pt>
                <c:pt idx="22">
                  <c:v>2.5157232704402515</c:v>
                </c:pt>
                <c:pt idx="23">
                  <c:v>2.5031446540880502</c:v>
                </c:pt>
              </c:numCache>
            </c:numRef>
          </c:yVal>
          <c:smooth val="1"/>
          <c:extLst>
            <c:ext xmlns:c16="http://schemas.microsoft.com/office/drawing/2014/chart" uri="{C3380CC4-5D6E-409C-BE32-E72D297353CC}">
              <c16:uniqueId val="{00000001-3985-7A4B-B969-586F4CD863E8}"/>
            </c:ext>
          </c:extLst>
        </c:ser>
        <c:dLbls>
          <c:showLegendKey val="0"/>
          <c:showVal val="0"/>
          <c:showCatName val="0"/>
          <c:showSerName val="0"/>
          <c:showPercent val="0"/>
          <c:showBubbleSize val="0"/>
        </c:dLbls>
        <c:axId val="702016221"/>
        <c:axId val="297421810"/>
      </c:scatterChart>
      <c:valAx>
        <c:axId val="702016221"/>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5628546431696038"/>
              <c:y val="0.92297235572826053"/>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297421810"/>
        <c:crosses val="autoZero"/>
        <c:crossBetween val="midCat"/>
      </c:valAx>
      <c:valAx>
        <c:axId val="297421810"/>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Concentration (mg/ml)</a:t>
                </a:r>
              </a:p>
            </c:rich>
          </c:tx>
          <c:layout>
            <c:manualLayout>
              <c:xMode val="edge"/>
              <c:yMode val="edge"/>
              <c:x val="2.1907011623547076E-2"/>
              <c:y val="0.138528593016782"/>
            </c:manualLayout>
          </c:layout>
          <c:overlay val="0"/>
        </c:title>
        <c:numFmt formatCode="0.00" sourceLinked="1"/>
        <c:majorTickMark val="in"/>
        <c:minorTickMark val="none"/>
        <c:tickLblPos val="nextTo"/>
        <c:spPr>
          <a:ln/>
        </c:spPr>
        <c:txPr>
          <a:bodyPr rot="0"/>
          <a:lstStyle/>
          <a:p>
            <a:pPr lvl="0">
              <a:defRPr sz="800" b="0" i="0">
                <a:solidFill>
                  <a:srgbClr val="000000"/>
                </a:solidFill>
                <a:latin typeface="Arial"/>
              </a:defRPr>
            </a:pPr>
            <a:endParaRPr lang="en-US"/>
          </a:p>
        </c:txPr>
        <c:crossAx val="702016221"/>
        <c:crosses val="autoZero"/>
        <c:crossBetween val="midCat"/>
      </c:valAx>
    </c:plotArea>
    <c:legend>
      <c:legendPos val="r"/>
      <c:layout>
        <c:manualLayout>
          <c:xMode val="edge"/>
          <c:yMode val="edge"/>
          <c:x val="0.71457942757155424"/>
          <c:y val="0.11399756848575747"/>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000000"/>
                </a:solidFill>
                <a:latin typeface="Arial"/>
              </a:defRPr>
            </a:pPr>
            <a:r>
              <a:rPr lang="en-US" sz="1000" b="1" i="0">
                <a:solidFill>
                  <a:srgbClr val="000000"/>
                </a:solidFill>
                <a:latin typeface="Arial"/>
              </a:rPr>
              <a:t>Cumulative Glucose and Lactate</a:t>
            </a:r>
          </a:p>
        </c:rich>
      </c:tx>
      <c:layout>
        <c:manualLayout>
          <c:xMode val="edge"/>
          <c:yMode val="edge"/>
          <c:x val="0.22739486331331868"/>
          <c:y val="3.5839246329950246E-2"/>
        </c:manualLayout>
      </c:layout>
      <c:overlay val="0"/>
    </c:title>
    <c:autoTitleDeleted val="0"/>
    <c:plotArea>
      <c:layout>
        <c:manualLayout>
          <c:xMode val="edge"/>
          <c:yMode val="edge"/>
          <c:x val="0.12679275138454582"/>
          <c:y val="0.16777900861251663"/>
          <c:w val="0.73898730362054077"/>
          <c:h val="0.6246467670628626"/>
        </c:manualLayout>
      </c:layout>
      <c:scatterChart>
        <c:scatterStyle val="lineMarker"/>
        <c:varyColors val="1"/>
        <c:ser>
          <c:idx val="0"/>
          <c:order val="0"/>
          <c:tx>
            <c:v>Cumulative Glucose Consumption (mg/ml)</c:v>
          </c:tx>
          <c:spPr>
            <a:ln>
              <a:noFill/>
            </a:ln>
          </c:spPr>
          <c:marker>
            <c:symbol val="circle"/>
            <c:size val="7"/>
            <c:spPr>
              <a:solidFill>
                <a:schemeClr val="accent1"/>
              </a:solidFill>
              <a:ln cmpd="sng">
                <a:solidFill>
                  <a:schemeClr val="accent1"/>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Data!$M$11:$M$34</c:f>
              <c:numCache>
                <c:formatCode>0.00</c:formatCode>
                <c:ptCount val="24"/>
                <c:pt idx="0">
                  <c:v>0</c:v>
                </c:pt>
                <c:pt idx="1">
                  <c:v>0.27672955974842761</c:v>
                </c:pt>
                <c:pt idx="2">
                  <c:v>0.74213836477987449</c:v>
                </c:pt>
                <c:pt idx="3">
                  <c:v>0.95911949685534603</c:v>
                </c:pt>
                <c:pt idx="4">
                  <c:v>1.2354716981132077</c:v>
                </c:pt>
                <c:pt idx="5">
                  <c:v>1.6035691823899372</c:v>
                </c:pt>
                <c:pt idx="6">
                  <c:v>2.3454245283018871</c:v>
                </c:pt>
                <c:pt idx="7">
                  <c:v>3.5363993710691828</c:v>
                </c:pt>
                <c:pt idx="8">
                  <c:v>4.3286320754716989</c:v>
                </c:pt>
                <c:pt idx="9">
                  <c:v>5.2296698113207558</c:v>
                </c:pt>
                <c:pt idx="10">
                  <c:v>6.4536949685534601</c:v>
                </c:pt>
                <c:pt idx="11">
                  <c:v>7.135015723270441</c:v>
                </c:pt>
                <c:pt idx="12">
                  <c:v>7.863091194968554</c:v>
                </c:pt>
                <c:pt idx="13">
                  <c:v>10.59722641509434</c:v>
                </c:pt>
                <c:pt idx="14">
                  <c:v>12.456880503144655</c:v>
                </c:pt>
                <c:pt idx="15">
                  <c:v>15.387556603773586</c:v>
                </c:pt>
                <c:pt idx="16">
                  <c:v>17.584034591194971</c:v>
                </c:pt>
                <c:pt idx="17">
                  <c:v>19.639632075471702</c:v>
                </c:pt>
                <c:pt idx="18">
                  <c:v>22.914223270440257</c:v>
                </c:pt>
                <c:pt idx="19">
                  <c:v>26.022776729559752</c:v>
                </c:pt>
                <c:pt idx="20">
                  <c:v>28.294726415094342</c:v>
                </c:pt>
                <c:pt idx="21">
                  <c:v>30.526424528301888</c:v>
                </c:pt>
                <c:pt idx="22">
                  <c:v>32.637367924528306</c:v>
                </c:pt>
                <c:pt idx="23">
                  <c:v>34.723154088050322</c:v>
                </c:pt>
              </c:numCache>
            </c:numRef>
          </c:yVal>
          <c:smooth val="1"/>
          <c:extLst>
            <c:ext xmlns:c16="http://schemas.microsoft.com/office/drawing/2014/chart" uri="{C3380CC4-5D6E-409C-BE32-E72D297353CC}">
              <c16:uniqueId val="{00000000-DC3B-F04B-B1CC-A83F96251F1C}"/>
            </c:ext>
          </c:extLst>
        </c:ser>
        <c:ser>
          <c:idx val="1"/>
          <c:order val="1"/>
          <c:tx>
            <c:v>Cumulative Lactate Production (mg/ml)</c:v>
          </c:tx>
          <c:spPr>
            <a:ln>
              <a:noFill/>
            </a:ln>
          </c:spPr>
          <c:marker>
            <c:symbol val="circle"/>
            <c:size val="7"/>
            <c:spPr>
              <a:solidFill>
                <a:schemeClr val="accent2"/>
              </a:solidFill>
              <a:ln cmpd="sng">
                <a:solidFill>
                  <a:schemeClr val="accent2"/>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Data!$N$11:$N$34</c:f>
              <c:numCache>
                <c:formatCode>0.00</c:formatCode>
                <c:ptCount val="24"/>
                <c:pt idx="0">
                  <c:v>0</c:v>
                </c:pt>
                <c:pt idx="1">
                  <c:v>0.32704402515723269</c:v>
                </c:pt>
                <c:pt idx="2">
                  <c:v>0.80503144654088055</c:v>
                </c:pt>
                <c:pt idx="3">
                  <c:v>1</c:v>
                </c:pt>
                <c:pt idx="4">
                  <c:v>1.2756289308176101</c:v>
                </c:pt>
                <c:pt idx="5">
                  <c:v>1.465566037735849</c:v>
                </c:pt>
                <c:pt idx="6">
                  <c:v>1.9567610062893084</c:v>
                </c:pt>
                <c:pt idx="7">
                  <c:v>3.0410377358490566</c:v>
                </c:pt>
                <c:pt idx="8">
                  <c:v>3.7555031446540879</c:v>
                </c:pt>
                <c:pt idx="9">
                  <c:v>4.5863207547169811</c:v>
                </c:pt>
                <c:pt idx="10">
                  <c:v>5.4768867924528299</c:v>
                </c:pt>
                <c:pt idx="11">
                  <c:v>6.2194732704402513</c:v>
                </c:pt>
                <c:pt idx="12">
                  <c:v>6.8394701257861632</c:v>
                </c:pt>
                <c:pt idx="13">
                  <c:v>9.2265770440251575</c:v>
                </c:pt>
                <c:pt idx="14">
                  <c:v>10.702048742138365</c:v>
                </c:pt>
                <c:pt idx="15">
                  <c:v>12.955822327044025</c:v>
                </c:pt>
                <c:pt idx="16">
                  <c:v>14.862740566037736</c:v>
                </c:pt>
                <c:pt idx="17">
                  <c:v>16.870287735849057</c:v>
                </c:pt>
                <c:pt idx="18">
                  <c:v>19.667772012578617</c:v>
                </c:pt>
                <c:pt idx="19">
                  <c:v>22.329407232704405</c:v>
                </c:pt>
                <c:pt idx="20">
                  <c:v>24.27154559748428</c:v>
                </c:pt>
                <c:pt idx="21">
                  <c:v>26.329407232704405</c:v>
                </c:pt>
                <c:pt idx="22">
                  <c:v>28.364627358490569</c:v>
                </c:pt>
                <c:pt idx="23">
                  <c:v>30.35959591194969</c:v>
                </c:pt>
              </c:numCache>
            </c:numRef>
          </c:yVal>
          <c:smooth val="1"/>
          <c:extLst>
            <c:ext xmlns:c16="http://schemas.microsoft.com/office/drawing/2014/chart" uri="{C3380CC4-5D6E-409C-BE32-E72D297353CC}">
              <c16:uniqueId val="{00000001-DC3B-F04B-B1CC-A83F96251F1C}"/>
            </c:ext>
          </c:extLst>
        </c:ser>
        <c:dLbls>
          <c:showLegendKey val="0"/>
          <c:showVal val="0"/>
          <c:showCatName val="0"/>
          <c:showSerName val="0"/>
          <c:showPercent val="0"/>
          <c:showBubbleSize val="0"/>
        </c:dLbls>
        <c:axId val="339909721"/>
        <c:axId val="1832625423"/>
      </c:scatterChart>
      <c:valAx>
        <c:axId val="339909721"/>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2933448387444811"/>
              <c:y val="0.88636547807949861"/>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1832625423"/>
        <c:crosses val="autoZero"/>
        <c:crossBetween val="midCat"/>
      </c:valAx>
      <c:valAx>
        <c:axId val="1832625423"/>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Cumulative (mg/ml)</a:t>
                </a:r>
              </a:p>
            </c:rich>
          </c:tx>
          <c:layout>
            <c:manualLayout>
              <c:xMode val="edge"/>
              <c:yMode val="edge"/>
              <c:x val="1.014345809513539E-2"/>
              <c:y val="0.24947636298314421"/>
            </c:manualLayout>
          </c:layout>
          <c:overlay val="0"/>
        </c:title>
        <c:numFmt formatCode="General" sourceLinked="0"/>
        <c:majorTickMark val="in"/>
        <c:minorTickMark val="none"/>
        <c:tickLblPos val="nextTo"/>
        <c:spPr>
          <a:ln/>
        </c:spPr>
        <c:txPr>
          <a:bodyPr rot="0"/>
          <a:lstStyle/>
          <a:p>
            <a:pPr lvl="0">
              <a:defRPr sz="800" b="0" i="0">
                <a:solidFill>
                  <a:srgbClr val="000000"/>
                </a:solidFill>
                <a:latin typeface="Arial"/>
              </a:defRPr>
            </a:pPr>
            <a:endParaRPr lang="en-US"/>
          </a:p>
        </c:txPr>
        <c:crossAx val="339909721"/>
        <c:crosses val="autoZero"/>
        <c:crossBetween val="midCat"/>
        <c:majorUnit val="10"/>
      </c:valAx>
    </c:plotArea>
    <c:legend>
      <c:legendPos val="r"/>
      <c:layout>
        <c:manualLayout>
          <c:xMode val="edge"/>
          <c:yMode val="edge"/>
          <c:x val="0.14701614353000425"/>
          <c:y val="0.12575791143977719"/>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000000"/>
                </a:solidFill>
                <a:latin typeface="Arial"/>
              </a:defRPr>
            </a:pPr>
            <a:r>
              <a:rPr lang="en-US" sz="1000" b="1" i="0">
                <a:solidFill>
                  <a:srgbClr val="000000"/>
                </a:solidFill>
                <a:latin typeface="Arial"/>
              </a:rPr>
              <a:t>Specific Rates of Glucose and Lactate </a:t>
            </a:r>
          </a:p>
        </c:rich>
      </c:tx>
      <c:layout>
        <c:manualLayout>
          <c:xMode val="edge"/>
          <c:yMode val="edge"/>
          <c:x val="0.30316627483176012"/>
          <c:y val="2.5899858671512212E-2"/>
        </c:manualLayout>
      </c:layout>
      <c:overlay val="0"/>
    </c:title>
    <c:autoTitleDeleted val="0"/>
    <c:plotArea>
      <c:layout>
        <c:manualLayout>
          <c:xMode val="edge"/>
          <c:yMode val="edge"/>
          <c:x val="0.13370775335547525"/>
          <c:y val="0.10844498283868372"/>
          <c:w val="0.7849516477107028"/>
          <c:h val="0.70270543105188876"/>
        </c:manualLayout>
      </c:layout>
      <c:scatterChart>
        <c:scatterStyle val="lineMarker"/>
        <c:varyColors val="1"/>
        <c:ser>
          <c:idx val="0"/>
          <c:order val="0"/>
          <c:tx>
            <c:v>Specific Glucose Consumption Rate (mmol/109 cells/hr)</c:v>
          </c:tx>
          <c:spPr>
            <a:ln>
              <a:noFill/>
            </a:ln>
          </c:spPr>
          <c:marker>
            <c:symbol val="circle"/>
            <c:size val="7"/>
            <c:spPr>
              <a:solidFill>
                <a:schemeClr val="accent1"/>
              </a:solidFill>
              <a:ln cmpd="sng">
                <a:solidFill>
                  <a:schemeClr val="accent1"/>
                </a:solidFill>
              </a:ln>
            </c:spPr>
          </c:marker>
          <c:xVal>
            <c:numRef>
              <c:f>Data!$B$12:$B$34</c:f>
              <c:numCache>
                <c:formatCode>General</c:formatCode>
                <c:ptCount val="23"/>
                <c:pt idx="0">
                  <c:v>10</c:v>
                </c:pt>
                <c:pt idx="1">
                  <c:v>20</c:v>
                </c:pt>
                <c:pt idx="2">
                  <c:v>25</c:v>
                </c:pt>
                <c:pt idx="3">
                  <c:v>30</c:v>
                </c:pt>
                <c:pt idx="4">
                  <c:v>35</c:v>
                </c:pt>
                <c:pt idx="5">
                  <c:v>45</c:v>
                </c:pt>
                <c:pt idx="6">
                  <c:v>60</c:v>
                </c:pt>
                <c:pt idx="7">
                  <c:v>70</c:v>
                </c:pt>
                <c:pt idx="8">
                  <c:v>80</c:v>
                </c:pt>
                <c:pt idx="9">
                  <c:v>90</c:v>
                </c:pt>
                <c:pt idx="10">
                  <c:v>95</c:v>
                </c:pt>
                <c:pt idx="11">
                  <c:v>100</c:v>
                </c:pt>
                <c:pt idx="12">
                  <c:v>115</c:v>
                </c:pt>
                <c:pt idx="13">
                  <c:v>125</c:v>
                </c:pt>
                <c:pt idx="14">
                  <c:v>140</c:v>
                </c:pt>
                <c:pt idx="15">
                  <c:v>150</c:v>
                </c:pt>
                <c:pt idx="16">
                  <c:v>160</c:v>
                </c:pt>
                <c:pt idx="17">
                  <c:v>175</c:v>
                </c:pt>
                <c:pt idx="18">
                  <c:v>190</c:v>
                </c:pt>
                <c:pt idx="19">
                  <c:v>200</c:v>
                </c:pt>
                <c:pt idx="20">
                  <c:v>210</c:v>
                </c:pt>
                <c:pt idx="21">
                  <c:v>220</c:v>
                </c:pt>
                <c:pt idx="22">
                  <c:v>230</c:v>
                </c:pt>
              </c:numCache>
            </c:numRef>
          </c:xVal>
          <c:yVal>
            <c:numRef>
              <c:f>Data!$R$12:$R$34</c:f>
              <c:numCache>
                <c:formatCode>0.00E+00</c:formatCode>
                <c:ptCount val="23"/>
                <c:pt idx="0">
                  <c:v>0.35552640213887515</c:v>
                </c:pt>
                <c:pt idx="1">
                  <c:v>0.24438520629659641</c:v>
                </c:pt>
                <c:pt idx="2">
                  <c:v>0.24350713959372017</c:v>
                </c:pt>
                <c:pt idx="3">
                  <c:v>0.19884174752601896</c:v>
                </c:pt>
                <c:pt idx="4">
                  <c:v>0.19718619824559716</c:v>
                </c:pt>
                <c:pt idx="5">
                  <c:v>0.19294250890254097</c:v>
                </c:pt>
                <c:pt idx="6">
                  <c:v>0.1643452949275564</c:v>
                </c:pt>
                <c:pt idx="7">
                  <c:v>0.15534347800104031</c:v>
                </c:pt>
                <c:pt idx="8">
                  <c:v>0.13025611521419575</c:v>
                </c:pt>
                <c:pt idx="9">
                  <c:v>0.11943553273090037</c:v>
                </c:pt>
                <c:pt idx="10">
                  <c:v>0.11657641070499979</c:v>
                </c:pt>
                <c:pt idx="11">
                  <c:v>0.11575013419987067</c:v>
                </c:pt>
                <c:pt idx="12">
                  <c:v>0.11152357579789157</c:v>
                </c:pt>
                <c:pt idx="13">
                  <c:v>0.10463697750315351</c:v>
                </c:pt>
                <c:pt idx="14">
                  <c:v>0.10319165680245249</c:v>
                </c:pt>
                <c:pt idx="15">
                  <c:v>9.3960839327403622E-2</c:v>
                </c:pt>
                <c:pt idx="16">
                  <c:v>0.10783281116302564</c:v>
                </c:pt>
                <c:pt idx="17">
                  <c:v>0.11869727470502661</c:v>
                </c:pt>
                <c:pt idx="18">
                  <c:v>0.11409485371255459</c:v>
                </c:pt>
                <c:pt idx="19">
                  <c:v>0.1237314503856327</c:v>
                </c:pt>
                <c:pt idx="20">
                  <c:v>0.11858554880573101</c:v>
                </c:pt>
                <c:pt idx="21">
                  <c:v>0.10721411523752669</c:v>
                </c:pt>
                <c:pt idx="22">
                  <c:v>0.10080420588972828</c:v>
                </c:pt>
              </c:numCache>
            </c:numRef>
          </c:yVal>
          <c:smooth val="1"/>
          <c:extLst>
            <c:ext xmlns:c16="http://schemas.microsoft.com/office/drawing/2014/chart" uri="{C3380CC4-5D6E-409C-BE32-E72D297353CC}">
              <c16:uniqueId val="{00000000-11E9-384E-BA4F-5706FE456287}"/>
            </c:ext>
          </c:extLst>
        </c:ser>
        <c:ser>
          <c:idx val="1"/>
          <c:order val="1"/>
          <c:tx>
            <c:v>Specific Lactate Production Rate (mmol/109 cells/hr)</c:v>
          </c:tx>
          <c:spPr>
            <a:ln>
              <a:noFill/>
            </a:ln>
          </c:spPr>
          <c:marker>
            <c:symbol val="circle"/>
            <c:size val="7"/>
            <c:spPr>
              <a:solidFill>
                <a:schemeClr val="accent2"/>
              </a:solidFill>
              <a:ln cmpd="sng">
                <a:solidFill>
                  <a:schemeClr val="accent2"/>
                </a:solidFill>
              </a:ln>
            </c:spPr>
          </c:marker>
          <c:xVal>
            <c:numRef>
              <c:f>Data!$B$12:$B$34</c:f>
              <c:numCache>
                <c:formatCode>General</c:formatCode>
                <c:ptCount val="23"/>
                <c:pt idx="0">
                  <c:v>10</c:v>
                </c:pt>
                <c:pt idx="1">
                  <c:v>20</c:v>
                </c:pt>
                <c:pt idx="2">
                  <c:v>25</c:v>
                </c:pt>
                <c:pt idx="3">
                  <c:v>30</c:v>
                </c:pt>
                <c:pt idx="4">
                  <c:v>35</c:v>
                </c:pt>
                <c:pt idx="5">
                  <c:v>45</c:v>
                </c:pt>
                <c:pt idx="6">
                  <c:v>60</c:v>
                </c:pt>
                <c:pt idx="7">
                  <c:v>70</c:v>
                </c:pt>
                <c:pt idx="8">
                  <c:v>80</c:v>
                </c:pt>
                <c:pt idx="9">
                  <c:v>90</c:v>
                </c:pt>
                <c:pt idx="10">
                  <c:v>95</c:v>
                </c:pt>
                <c:pt idx="11">
                  <c:v>100</c:v>
                </c:pt>
                <c:pt idx="12">
                  <c:v>115</c:v>
                </c:pt>
                <c:pt idx="13">
                  <c:v>125</c:v>
                </c:pt>
                <c:pt idx="14">
                  <c:v>140</c:v>
                </c:pt>
                <c:pt idx="15">
                  <c:v>150</c:v>
                </c:pt>
                <c:pt idx="16">
                  <c:v>160</c:v>
                </c:pt>
                <c:pt idx="17">
                  <c:v>175</c:v>
                </c:pt>
                <c:pt idx="18">
                  <c:v>190</c:v>
                </c:pt>
                <c:pt idx="19">
                  <c:v>200</c:v>
                </c:pt>
                <c:pt idx="20">
                  <c:v>210</c:v>
                </c:pt>
                <c:pt idx="21">
                  <c:v>220</c:v>
                </c:pt>
                <c:pt idx="22">
                  <c:v>230</c:v>
                </c:pt>
              </c:numCache>
            </c:numRef>
          </c:xVal>
          <c:yVal>
            <c:numRef>
              <c:f>Data!$S$12:$S$34</c:f>
              <c:numCache>
                <c:formatCode>0.00E+00</c:formatCode>
                <c:ptCount val="23"/>
                <c:pt idx="0">
                  <c:v>0.6201304832083776</c:v>
                </c:pt>
                <c:pt idx="1">
                  <c:v>0.42622258921858425</c:v>
                </c:pt>
                <c:pt idx="2">
                  <c:v>0.42368905276064173</c:v>
                </c:pt>
                <c:pt idx="3">
                  <c:v>0.34488257154357393</c:v>
                </c:pt>
                <c:pt idx="4">
                  <c:v>0.34079677455234808</c:v>
                </c:pt>
                <c:pt idx="5">
                  <c:v>0.33104785188935171</c:v>
                </c:pt>
                <c:pt idx="6">
                  <c:v>0.27936232385480725</c:v>
                </c:pt>
                <c:pt idx="7">
                  <c:v>0.26284506232067861</c:v>
                </c:pt>
                <c:pt idx="8">
                  <c:v>0.21967692320449173</c:v>
                </c:pt>
                <c:pt idx="9">
                  <c:v>0.20102817824053909</c:v>
                </c:pt>
                <c:pt idx="10">
                  <c:v>0.19611094454837119</c:v>
                </c:pt>
                <c:pt idx="11">
                  <c:v>0.19467434132915168</c:v>
                </c:pt>
                <c:pt idx="12">
                  <c:v>0.18775487121536127</c:v>
                </c:pt>
                <c:pt idx="13">
                  <c:v>0.17653132263738874</c:v>
                </c:pt>
                <c:pt idx="14">
                  <c:v>0.17503426953887796</c:v>
                </c:pt>
                <c:pt idx="15">
                  <c:v>0.16021384913660874</c:v>
                </c:pt>
                <c:pt idx="16">
                  <c:v>0.18511294354259875</c:v>
                </c:pt>
                <c:pt idx="17">
                  <c:v>0.20655117369477322</c:v>
                </c:pt>
                <c:pt idx="18">
                  <c:v>0.20237142124825097</c:v>
                </c:pt>
                <c:pt idx="19">
                  <c:v>0.22323290395814341</c:v>
                </c:pt>
                <c:pt idx="20">
                  <c:v>0.21868503446410353</c:v>
                </c:pt>
                <c:pt idx="21">
                  <c:v>0.20349627221961225</c:v>
                </c:pt>
                <c:pt idx="22">
                  <c:v>0.19898704861631011</c:v>
                </c:pt>
              </c:numCache>
            </c:numRef>
          </c:yVal>
          <c:smooth val="1"/>
          <c:extLst>
            <c:ext xmlns:c16="http://schemas.microsoft.com/office/drawing/2014/chart" uri="{C3380CC4-5D6E-409C-BE32-E72D297353CC}">
              <c16:uniqueId val="{00000001-11E9-384E-BA4F-5706FE456287}"/>
            </c:ext>
          </c:extLst>
        </c:ser>
        <c:dLbls>
          <c:showLegendKey val="0"/>
          <c:showVal val="0"/>
          <c:showCatName val="0"/>
          <c:showSerName val="0"/>
          <c:showPercent val="0"/>
          <c:showBubbleSize val="0"/>
        </c:dLbls>
        <c:axId val="669094850"/>
        <c:axId val="693989930"/>
      </c:scatterChart>
      <c:valAx>
        <c:axId val="669094850"/>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483695936112253"/>
              <c:y val="0.91961881687865965"/>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693989930"/>
        <c:crosses val="autoZero"/>
        <c:crossBetween val="midCat"/>
      </c:valAx>
      <c:valAx>
        <c:axId val="693989930"/>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Specific rates  (mmol/109 Cellsl/hr)</a:t>
                </a:r>
              </a:p>
            </c:rich>
          </c:tx>
          <c:layout>
            <c:manualLayout>
              <c:xMode val="edge"/>
              <c:yMode val="edge"/>
              <c:x val="2.5438668507668797E-2"/>
              <c:y val="9.2801534423581619E-2"/>
            </c:manualLayout>
          </c:layout>
          <c:overlay val="0"/>
        </c:title>
        <c:numFmt formatCode="General" sourceLinked="0"/>
        <c:majorTickMark val="in"/>
        <c:minorTickMark val="none"/>
        <c:tickLblPos val="nextTo"/>
        <c:spPr>
          <a:ln/>
        </c:spPr>
        <c:txPr>
          <a:bodyPr rot="0"/>
          <a:lstStyle/>
          <a:p>
            <a:pPr lvl="0">
              <a:defRPr sz="800" b="0" i="0">
                <a:solidFill>
                  <a:srgbClr val="000000"/>
                </a:solidFill>
                <a:latin typeface="Arial"/>
              </a:defRPr>
            </a:pPr>
            <a:endParaRPr lang="en-US"/>
          </a:p>
        </c:txPr>
        <c:crossAx val="669094850"/>
        <c:crosses val="autoZero"/>
        <c:crossBetween val="midCat"/>
      </c:valAx>
    </c:plotArea>
    <c:legend>
      <c:legendPos val="r"/>
      <c:layout>
        <c:manualLayout>
          <c:xMode val="edge"/>
          <c:yMode val="edge"/>
          <c:x val="0.53380278886940058"/>
          <c:y val="0.12538219261053907"/>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000000"/>
                </a:solidFill>
                <a:latin typeface="Arial"/>
              </a:defRPr>
            </a:pPr>
            <a:r>
              <a:rPr lang="en-US" sz="1000" b="1" i="0">
                <a:solidFill>
                  <a:srgbClr val="000000"/>
                </a:solidFill>
                <a:latin typeface="Arial"/>
              </a:rPr>
              <a:t>Curve fitting</a:t>
            </a:r>
          </a:p>
        </c:rich>
      </c:tx>
      <c:layout>
        <c:manualLayout>
          <c:xMode val="edge"/>
          <c:yMode val="edge"/>
          <c:x val="0.42671593721096085"/>
          <c:y val="3.5714129483814562E-2"/>
        </c:manualLayout>
      </c:layout>
      <c:overlay val="0"/>
    </c:title>
    <c:autoTitleDeleted val="0"/>
    <c:plotArea>
      <c:layout>
        <c:manualLayout>
          <c:xMode val="edge"/>
          <c:yMode val="edge"/>
          <c:x val="8.3939298006910801E-2"/>
          <c:y val="0.16577799650043759"/>
          <c:w val="0.62760932970141803"/>
          <c:h val="0.68949575687488396"/>
        </c:manualLayout>
      </c:layout>
      <c:scatterChart>
        <c:scatterStyle val="lineMarker"/>
        <c:varyColors val="1"/>
        <c:ser>
          <c:idx val="0"/>
          <c:order val="0"/>
          <c:tx>
            <c:v>Cumulative Glucose Consumption (mg/ml)</c:v>
          </c:tx>
          <c:spPr>
            <a:ln>
              <a:noFill/>
            </a:ln>
          </c:spPr>
          <c:marker>
            <c:symbol val="circle"/>
            <c:size val="7"/>
            <c:spPr>
              <a:solidFill>
                <a:schemeClr val="accent1"/>
              </a:solidFill>
              <a:ln cmpd="sng">
                <a:solidFill>
                  <a:schemeClr val="accent1"/>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Data!$M$11:$M$34</c:f>
              <c:numCache>
                <c:formatCode>0.00</c:formatCode>
                <c:ptCount val="24"/>
                <c:pt idx="0">
                  <c:v>0</c:v>
                </c:pt>
                <c:pt idx="1">
                  <c:v>0.27672955974842761</c:v>
                </c:pt>
                <c:pt idx="2">
                  <c:v>0.74213836477987449</c:v>
                </c:pt>
                <c:pt idx="3">
                  <c:v>0.95911949685534603</c:v>
                </c:pt>
                <c:pt idx="4">
                  <c:v>1.2354716981132077</c:v>
                </c:pt>
                <c:pt idx="5">
                  <c:v>1.6035691823899372</c:v>
                </c:pt>
                <c:pt idx="6">
                  <c:v>2.3454245283018871</c:v>
                </c:pt>
                <c:pt idx="7">
                  <c:v>3.5363993710691828</c:v>
                </c:pt>
                <c:pt idx="8">
                  <c:v>4.3286320754716989</c:v>
                </c:pt>
                <c:pt idx="9">
                  <c:v>5.2296698113207558</c:v>
                </c:pt>
                <c:pt idx="10">
                  <c:v>6.4536949685534601</c:v>
                </c:pt>
                <c:pt idx="11">
                  <c:v>7.135015723270441</c:v>
                </c:pt>
                <c:pt idx="12">
                  <c:v>7.863091194968554</c:v>
                </c:pt>
                <c:pt idx="13">
                  <c:v>10.59722641509434</c:v>
                </c:pt>
                <c:pt idx="14">
                  <c:v>12.456880503144655</c:v>
                </c:pt>
                <c:pt idx="15">
                  <c:v>15.387556603773586</c:v>
                </c:pt>
                <c:pt idx="16">
                  <c:v>17.584034591194971</c:v>
                </c:pt>
                <c:pt idx="17">
                  <c:v>19.639632075471702</c:v>
                </c:pt>
                <c:pt idx="18">
                  <c:v>22.914223270440257</c:v>
                </c:pt>
                <c:pt idx="19">
                  <c:v>26.022776729559752</c:v>
                </c:pt>
                <c:pt idx="20">
                  <c:v>28.294726415094342</c:v>
                </c:pt>
                <c:pt idx="21">
                  <c:v>30.526424528301888</c:v>
                </c:pt>
                <c:pt idx="22">
                  <c:v>32.637367924528306</c:v>
                </c:pt>
                <c:pt idx="23">
                  <c:v>34.723154088050322</c:v>
                </c:pt>
              </c:numCache>
            </c:numRef>
          </c:yVal>
          <c:smooth val="1"/>
          <c:extLst>
            <c:ext xmlns:c16="http://schemas.microsoft.com/office/drawing/2014/chart" uri="{C3380CC4-5D6E-409C-BE32-E72D297353CC}">
              <c16:uniqueId val="{00000000-D389-9E49-A4E8-FA47707A872B}"/>
            </c:ext>
          </c:extLst>
        </c:ser>
        <c:ser>
          <c:idx val="1"/>
          <c:order val="1"/>
          <c:tx>
            <c:v>Cumulative Lactate Production (mg/ml)</c:v>
          </c:tx>
          <c:spPr>
            <a:ln>
              <a:noFill/>
            </a:ln>
          </c:spPr>
          <c:marker>
            <c:symbol val="circle"/>
            <c:size val="7"/>
            <c:spPr>
              <a:solidFill>
                <a:schemeClr val="accent2"/>
              </a:solidFill>
              <a:ln cmpd="sng">
                <a:solidFill>
                  <a:schemeClr val="accent2"/>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Data!$N$11:$N$34</c:f>
              <c:numCache>
                <c:formatCode>0.00</c:formatCode>
                <c:ptCount val="24"/>
                <c:pt idx="0">
                  <c:v>0</c:v>
                </c:pt>
                <c:pt idx="1">
                  <c:v>0.32704402515723269</c:v>
                </c:pt>
                <c:pt idx="2">
                  <c:v>0.80503144654088055</c:v>
                </c:pt>
                <c:pt idx="3">
                  <c:v>1</c:v>
                </c:pt>
                <c:pt idx="4">
                  <c:v>1.2756289308176101</c:v>
                </c:pt>
                <c:pt idx="5">
                  <c:v>1.465566037735849</c:v>
                </c:pt>
                <c:pt idx="6">
                  <c:v>1.9567610062893084</c:v>
                </c:pt>
                <c:pt idx="7">
                  <c:v>3.0410377358490566</c:v>
                </c:pt>
                <c:pt idx="8">
                  <c:v>3.7555031446540879</c:v>
                </c:pt>
                <c:pt idx="9">
                  <c:v>4.5863207547169811</c:v>
                </c:pt>
                <c:pt idx="10">
                  <c:v>5.4768867924528299</c:v>
                </c:pt>
                <c:pt idx="11">
                  <c:v>6.2194732704402513</c:v>
                </c:pt>
                <c:pt idx="12">
                  <c:v>6.8394701257861632</c:v>
                </c:pt>
                <c:pt idx="13">
                  <c:v>9.2265770440251575</c:v>
                </c:pt>
                <c:pt idx="14">
                  <c:v>10.702048742138365</c:v>
                </c:pt>
                <c:pt idx="15">
                  <c:v>12.955822327044025</c:v>
                </c:pt>
                <c:pt idx="16">
                  <c:v>14.862740566037736</c:v>
                </c:pt>
                <c:pt idx="17">
                  <c:v>16.870287735849057</c:v>
                </c:pt>
                <c:pt idx="18">
                  <c:v>19.667772012578617</c:v>
                </c:pt>
                <c:pt idx="19">
                  <c:v>22.329407232704405</c:v>
                </c:pt>
                <c:pt idx="20">
                  <c:v>24.27154559748428</c:v>
                </c:pt>
                <c:pt idx="21">
                  <c:v>26.329407232704405</c:v>
                </c:pt>
                <c:pt idx="22">
                  <c:v>28.364627358490569</c:v>
                </c:pt>
                <c:pt idx="23">
                  <c:v>30.35959591194969</c:v>
                </c:pt>
              </c:numCache>
            </c:numRef>
          </c:yVal>
          <c:smooth val="1"/>
          <c:extLst>
            <c:ext xmlns:c16="http://schemas.microsoft.com/office/drawing/2014/chart" uri="{C3380CC4-5D6E-409C-BE32-E72D297353CC}">
              <c16:uniqueId val="{00000001-D389-9E49-A4E8-FA47707A872B}"/>
            </c:ext>
          </c:extLst>
        </c:ser>
        <c:ser>
          <c:idx val="2"/>
          <c:order val="2"/>
          <c:tx>
            <c:v>Cumulative Glc Fit</c:v>
          </c:tx>
          <c:spPr>
            <a:ln>
              <a:noFill/>
            </a:ln>
          </c:spPr>
          <c:marker>
            <c:symbol val="circle"/>
            <c:size val="7"/>
            <c:spPr>
              <a:solidFill>
                <a:schemeClr val="accent3"/>
              </a:solidFill>
              <a:ln cmpd="sng">
                <a:solidFill>
                  <a:schemeClr val="accent3"/>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Data!$P$11:$P$34</c:f>
              <c:numCache>
                <c:formatCode>0.00</c:formatCode>
                <c:ptCount val="24"/>
                <c:pt idx="0">
                  <c:v>0</c:v>
                </c:pt>
                <c:pt idx="1">
                  <c:v>0.13081761006289308</c:v>
                </c:pt>
                <c:pt idx="2">
                  <c:v>0.32201257861635224</c:v>
                </c:pt>
                <c:pt idx="3">
                  <c:v>0.4</c:v>
                </c:pt>
                <c:pt idx="4">
                  <c:v>0.51025157232704399</c:v>
                </c:pt>
                <c:pt idx="5">
                  <c:v>0.58622641509433959</c:v>
                </c:pt>
                <c:pt idx="6">
                  <c:v>0.78270440251572326</c:v>
                </c:pt>
                <c:pt idx="7">
                  <c:v>1.2164150943396226</c:v>
                </c:pt>
                <c:pt idx="8">
                  <c:v>1.5022012578616351</c:v>
                </c:pt>
                <c:pt idx="9">
                  <c:v>1.8345283018867922</c:v>
                </c:pt>
                <c:pt idx="10">
                  <c:v>2.1907547169811319</c:v>
                </c:pt>
                <c:pt idx="11">
                  <c:v>2.4877893081761004</c:v>
                </c:pt>
                <c:pt idx="12">
                  <c:v>2.7357880503144649</c:v>
                </c:pt>
                <c:pt idx="13">
                  <c:v>3.6906308176100624</c:v>
                </c:pt>
                <c:pt idx="14">
                  <c:v>4.2808194968553455</c:v>
                </c:pt>
                <c:pt idx="15">
                  <c:v>5.1823289308176097</c:v>
                </c:pt>
                <c:pt idx="16">
                  <c:v>5.9450962264150942</c:v>
                </c:pt>
                <c:pt idx="17">
                  <c:v>6.7481150943396226</c:v>
                </c:pt>
                <c:pt idx="18">
                  <c:v>7.8671088050314468</c:v>
                </c:pt>
                <c:pt idx="19">
                  <c:v>8.9317628930817605</c:v>
                </c:pt>
                <c:pt idx="20">
                  <c:v>9.7086182389937097</c:v>
                </c:pt>
                <c:pt idx="21">
                  <c:v>10.53176289308176</c:v>
                </c:pt>
                <c:pt idx="22">
                  <c:v>11.345850943396226</c:v>
                </c:pt>
                <c:pt idx="23">
                  <c:v>12.143838364779873</c:v>
                </c:pt>
              </c:numCache>
            </c:numRef>
          </c:yVal>
          <c:smooth val="1"/>
          <c:extLst>
            <c:ext xmlns:c16="http://schemas.microsoft.com/office/drawing/2014/chart" uri="{C3380CC4-5D6E-409C-BE32-E72D297353CC}">
              <c16:uniqueId val="{00000002-D389-9E49-A4E8-FA47707A872B}"/>
            </c:ext>
          </c:extLst>
        </c:ser>
        <c:dLbls>
          <c:showLegendKey val="0"/>
          <c:showVal val="0"/>
          <c:showCatName val="0"/>
          <c:showSerName val="0"/>
          <c:showPercent val="0"/>
          <c:showBubbleSize val="0"/>
        </c:dLbls>
        <c:axId val="2121359323"/>
        <c:axId val="877555297"/>
      </c:scatterChart>
      <c:valAx>
        <c:axId val="212135932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877555297"/>
        <c:crosses val="autoZero"/>
        <c:crossBetween val="midCat"/>
      </c:valAx>
      <c:valAx>
        <c:axId val="877555297"/>
        <c:scaling>
          <c:orientation val="minMax"/>
        </c:scaling>
        <c:delete val="0"/>
        <c:axPos val="l"/>
        <c:title>
          <c:tx>
            <c:rich>
              <a:bodyPr/>
              <a:lstStyle/>
              <a:p>
                <a:pPr lvl="0">
                  <a:defRPr sz="800" b="1" i="0">
                    <a:solidFill>
                      <a:srgbClr val="000000"/>
                    </a:solidFill>
                    <a:latin typeface="Arial"/>
                  </a:defRPr>
                </a:pPr>
                <a:r>
                  <a:rPr lang="en-US" sz="800" b="1" i="0">
                    <a:solidFill>
                      <a:srgbClr val="000000"/>
                    </a:solidFill>
                    <a:latin typeface="Arial"/>
                  </a:rPr>
                  <a:t>Time (hr)</a:t>
                </a:r>
              </a:p>
            </c:rich>
          </c:tx>
          <c:layout>
            <c:manualLayout>
              <c:xMode val="edge"/>
              <c:yMode val="edge"/>
              <c:x val="0.4149380696630755"/>
              <c:y val="0.92563188976377964"/>
            </c:manualLayout>
          </c:layout>
          <c:overlay val="0"/>
        </c:title>
        <c:numFmt formatCode="0.00" sourceLinked="1"/>
        <c:majorTickMark val="in"/>
        <c:minorTickMark val="none"/>
        <c:tickLblPos val="nextTo"/>
        <c:spPr>
          <a:ln/>
        </c:spPr>
        <c:txPr>
          <a:bodyPr rot="0"/>
          <a:lstStyle/>
          <a:p>
            <a:pPr lvl="0">
              <a:defRPr sz="800" b="0" i="0">
                <a:solidFill>
                  <a:srgbClr val="000000"/>
                </a:solidFill>
                <a:latin typeface="Arial"/>
              </a:defRPr>
            </a:pPr>
            <a:endParaRPr lang="en-US"/>
          </a:p>
        </c:txPr>
        <c:crossAx val="2121359323"/>
        <c:crosses val="autoZero"/>
        <c:crossBetween val="midCat"/>
      </c:valAx>
    </c:plotArea>
    <c:legend>
      <c:legendPos val="r"/>
      <c:layout>
        <c:manualLayout>
          <c:xMode val="edge"/>
          <c:yMode val="edge"/>
          <c:x val="0.78685889242818707"/>
          <c:y val="0.17272725284339482"/>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000000"/>
                </a:solidFill>
                <a:latin typeface="Arial"/>
              </a:defRPr>
            </a:pPr>
            <a:r>
              <a:rPr lang="en-US" sz="1000" b="1" i="0">
                <a:solidFill>
                  <a:srgbClr val="000000"/>
                </a:solidFill>
                <a:latin typeface="Arial"/>
              </a:rPr>
              <a:t>Specific Growth Rate </a:t>
            </a:r>
          </a:p>
        </c:rich>
      </c:tx>
      <c:layout>
        <c:manualLayout>
          <c:xMode val="edge"/>
          <c:yMode val="edge"/>
          <c:x val="0.29319504027513771"/>
          <c:y val="1.2424356046403301E-2"/>
        </c:manualLayout>
      </c:layout>
      <c:overlay val="0"/>
    </c:title>
    <c:autoTitleDeleted val="0"/>
    <c:plotArea>
      <c:layout>
        <c:manualLayout>
          <c:xMode val="edge"/>
          <c:yMode val="edge"/>
          <c:x val="0.1409196609044559"/>
          <c:y val="0.16601742963947691"/>
          <c:w val="0.76076317383404002"/>
          <c:h val="0.72725863812478087"/>
        </c:manualLayout>
      </c:layout>
      <c:scatterChart>
        <c:scatterStyle val="lineMarker"/>
        <c:varyColors val="1"/>
        <c:ser>
          <c:idx val="0"/>
          <c:order val="0"/>
          <c:tx>
            <c:v>Specific Growth Rate (hr-1)           m</c:v>
          </c:tx>
          <c:spPr>
            <a:ln>
              <a:noFill/>
            </a:ln>
          </c:spPr>
          <c:marker>
            <c:symbol val="circle"/>
            <c:size val="7"/>
            <c:spPr>
              <a:solidFill>
                <a:schemeClr val="accent1"/>
              </a:solidFill>
              <a:ln cmpd="sng">
                <a:solidFill>
                  <a:schemeClr val="accent1"/>
                </a:solidFill>
              </a:ln>
            </c:spPr>
          </c:marker>
          <c:xVal>
            <c:numRef>
              <c:f>Data!$B$12:$B$34</c:f>
              <c:numCache>
                <c:formatCode>General</c:formatCode>
                <c:ptCount val="23"/>
                <c:pt idx="0">
                  <c:v>10</c:v>
                </c:pt>
                <c:pt idx="1">
                  <c:v>20</c:v>
                </c:pt>
                <c:pt idx="2">
                  <c:v>25</c:v>
                </c:pt>
                <c:pt idx="3">
                  <c:v>30</c:v>
                </c:pt>
                <c:pt idx="4">
                  <c:v>35</c:v>
                </c:pt>
                <c:pt idx="5">
                  <c:v>45</c:v>
                </c:pt>
                <c:pt idx="6">
                  <c:v>60</c:v>
                </c:pt>
                <c:pt idx="7">
                  <c:v>70</c:v>
                </c:pt>
                <c:pt idx="8">
                  <c:v>80</c:v>
                </c:pt>
                <c:pt idx="9">
                  <c:v>90</c:v>
                </c:pt>
                <c:pt idx="10">
                  <c:v>95</c:v>
                </c:pt>
                <c:pt idx="11">
                  <c:v>100</c:v>
                </c:pt>
                <c:pt idx="12">
                  <c:v>115</c:v>
                </c:pt>
                <c:pt idx="13">
                  <c:v>125</c:v>
                </c:pt>
                <c:pt idx="14">
                  <c:v>140</c:v>
                </c:pt>
                <c:pt idx="15">
                  <c:v>150</c:v>
                </c:pt>
                <c:pt idx="16">
                  <c:v>160</c:v>
                </c:pt>
                <c:pt idx="17">
                  <c:v>175</c:v>
                </c:pt>
                <c:pt idx="18">
                  <c:v>190</c:v>
                </c:pt>
                <c:pt idx="19">
                  <c:v>200</c:v>
                </c:pt>
                <c:pt idx="20">
                  <c:v>210</c:v>
                </c:pt>
                <c:pt idx="21">
                  <c:v>220</c:v>
                </c:pt>
                <c:pt idx="22">
                  <c:v>230</c:v>
                </c:pt>
              </c:numCache>
            </c:numRef>
          </c:xVal>
          <c:yVal>
            <c:numRef>
              <c:f>Data!$V$12:$V$34</c:f>
              <c:numCache>
                <c:formatCode>0.00E+00</c:formatCode>
                <c:ptCount val="23"/>
                <c:pt idx="0">
                  <c:v>5.3262823369465022E-2</c:v>
                </c:pt>
                <c:pt idx="1">
                  <c:v>4.9411356558618613E-2</c:v>
                </c:pt>
                <c:pt idx="2">
                  <c:v>2.0803110308288891E-2</c:v>
                </c:pt>
                <c:pt idx="3">
                  <c:v>6.6792538533122184E-2</c:v>
                </c:pt>
                <c:pt idx="4">
                  <c:v>4.2653830166999473E-2</c:v>
                </c:pt>
                <c:pt idx="5">
                  <c:v>3.7676132830358713E-2</c:v>
                </c:pt>
                <c:pt idx="6">
                  <c:v>4.1559987320328069E-2</c:v>
                </c:pt>
                <c:pt idx="7">
                  <c:v>3.9615307265922425E-2</c:v>
                </c:pt>
                <c:pt idx="8">
                  <c:v>5.4794134450510887E-2</c:v>
                </c:pt>
                <c:pt idx="9">
                  <c:v>4.5564964626881588E-2</c:v>
                </c:pt>
                <c:pt idx="10">
                  <c:v>5.9692538421777977E-2</c:v>
                </c:pt>
                <c:pt idx="11">
                  <c:v>6.416771569047526E-2</c:v>
                </c:pt>
                <c:pt idx="12">
                  <c:v>5.0202306959496852E-2</c:v>
                </c:pt>
                <c:pt idx="13">
                  <c:v>6.0233741919472637E-2</c:v>
                </c:pt>
                <c:pt idx="14">
                  <c:v>5.1683675701454275E-2</c:v>
                </c:pt>
                <c:pt idx="15">
                  <c:v>6.3313852794615488E-2</c:v>
                </c:pt>
                <c:pt idx="16">
                  <c:v>3.6438588828086045E-2</c:v>
                </c:pt>
                <c:pt idx="17">
                  <c:v>4.7218393260510694E-2</c:v>
                </c:pt>
                <c:pt idx="18">
                  <c:v>5.796406296299321E-2</c:v>
                </c:pt>
                <c:pt idx="19">
                  <c:v>4.4380369426619284E-2</c:v>
                </c:pt>
                <c:pt idx="20">
                  <c:v>6.6522734160982602E-2</c:v>
                </c:pt>
                <c:pt idx="21">
                  <c:v>7.0074662520026254E-2</c:v>
                </c:pt>
                <c:pt idx="22">
                  <c:v>4.3411876010775168E-2</c:v>
                </c:pt>
              </c:numCache>
            </c:numRef>
          </c:yVal>
          <c:smooth val="1"/>
          <c:extLst>
            <c:ext xmlns:c16="http://schemas.microsoft.com/office/drawing/2014/chart" uri="{C3380CC4-5D6E-409C-BE32-E72D297353CC}">
              <c16:uniqueId val="{00000000-1323-BF47-854A-806D5DE85517}"/>
            </c:ext>
          </c:extLst>
        </c:ser>
        <c:ser>
          <c:idx val="1"/>
          <c:order val="1"/>
          <c:tx>
            <c:v>Specific Death Rate (hr-1)           md</c:v>
          </c:tx>
          <c:spPr>
            <a:ln>
              <a:noFill/>
            </a:ln>
          </c:spPr>
          <c:marker>
            <c:symbol val="circle"/>
            <c:size val="7"/>
            <c:spPr>
              <a:solidFill>
                <a:schemeClr val="accent2"/>
              </a:solidFill>
              <a:ln cmpd="sng">
                <a:solidFill>
                  <a:schemeClr val="accent2"/>
                </a:solidFill>
              </a:ln>
            </c:spPr>
          </c:marker>
          <c:xVal>
            <c:numRef>
              <c:f>Data!$B$12:$B$34</c:f>
              <c:numCache>
                <c:formatCode>General</c:formatCode>
                <c:ptCount val="23"/>
                <c:pt idx="0">
                  <c:v>10</c:v>
                </c:pt>
                <c:pt idx="1">
                  <c:v>20</c:v>
                </c:pt>
                <c:pt idx="2">
                  <c:v>25</c:v>
                </c:pt>
                <c:pt idx="3">
                  <c:v>30</c:v>
                </c:pt>
                <c:pt idx="4">
                  <c:v>35</c:v>
                </c:pt>
                <c:pt idx="5">
                  <c:v>45</c:v>
                </c:pt>
                <c:pt idx="6">
                  <c:v>60</c:v>
                </c:pt>
                <c:pt idx="7">
                  <c:v>70</c:v>
                </c:pt>
                <c:pt idx="8">
                  <c:v>80</c:v>
                </c:pt>
                <c:pt idx="9">
                  <c:v>90</c:v>
                </c:pt>
                <c:pt idx="10">
                  <c:v>95</c:v>
                </c:pt>
                <c:pt idx="11">
                  <c:v>100</c:v>
                </c:pt>
                <c:pt idx="12">
                  <c:v>115</c:v>
                </c:pt>
                <c:pt idx="13">
                  <c:v>125</c:v>
                </c:pt>
                <c:pt idx="14">
                  <c:v>140</c:v>
                </c:pt>
                <c:pt idx="15">
                  <c:v>150</c:v>
                </c:pt>
                <c:pt idx="16">
                  <c:v>160</c:v>
                </c:pt>
                <c:pt idx="17">
                  <c:v>175</c:v>
                </c:pt>
                <c:pt idx="18">
                  <c:v>190</c:v>
                </c:pt>
                <c:pt idx="19">
                  <c:v>200</c:v>
                </c:pt>
                <c:pt idx="20">
                  <c:v>210</c:v>
                </c:pt>
                <c:pt idx="21">
                  <c:v>220</c:v>
                </c:pt>
                <c:pt idx="22">
                  <c:v>230</c:v>
                </c:pt>
              </c:numCache>
            </c:numRef>
          </c:xVal>
          <c:yVal>
            <c:numRef>
              <c:f>Data!$W$12:$W$34</c:f>
              <c:numCache>
                <c:formatCode>0.00E+00</c:formatCode>
                <c:ptCount val="23"/>
                <c:pt idx="0">
                  <c:v>8.8047144149282774E-3</c:v>
                </c:pt>
                <c:pt idx="1">
                  <c:v>-3.6321814523493936E-3</c:v>
                </c:pt>
                <c:pt idx="2">
                  <c:v>1.3856345801335364E-3</c:v>
                </c:pt>
                <c:pt idx="3">
                  <c:v>5.0420913532719111E-3</c:v>
                </c:pt>
                <c:pt idx="4">
                  <c:v>1.6805254101375774E-2</c:v>
                </c:pt>
                <c:pt idx="5">
                  <c:v>1.1884041485845234E-2</c:v>
                </c:pt>
                <c:pt idx="6">
                  <c:v>6.6336169439106625E-3</c:v>
                </c:pt>
                <c:pt idx="7">
                  <c:v>6.323215921409147E-3</c:v>
                </c:pt>
                <c:pt idx="8">
                  <c:v>8.7459915691560745E-3</c:v>
                </c:pt>
                <c:pt idx="9">
                  <c:v>7.2728732823681037E-3</c:v>
                </c:pt>
                <c:pt idx="10">
                  <c:v>2.123301067706157E-2</c:v>
                </c:pt>
                <c:pt idx="11">
                  <c:v>2.4815875347146018E-2</c:v>
                </c:pt>
                <c:pt idx="12">
                  <c:v>6.1383851592863971E-3</c:v>
                </c:pt>
                <c:pt idx="13">
                  <c:v>1.1344477570596832E-2</c:v>
                </c:pt>
                <c:pt idx="14">
                  <c:v>9.7341503462464798E-3</c:v>
                </c:pt>
                <c:pt idx="15">
                  <c:v>1.1924588445739872E-2</c:v>
                </c:pt>
                <c:pt idx="16">
                  <c:v>6.8628768608977172E-3</c:v>
                </c:pt>
                <c:pt idx="17">
                  <c:v>1.1853743630421907E-2</c:v>
                </c:pt>
                <c:pt idx="18">
                  <c:v>1.5645687060792841E-2</c:v>
                </c:pt>
                <c:pt idx="19">
                  <c:v>1.4804657459430973E-2</c:v>
                </c:pt>
                <c:pt idx="20">
                  <c:v>2.6522734160982605E-2</c:v>
                </c:pt>
                <c:pt idx="21">
                  <c:v>2.6597098666725712E-2</c:v>
                </c:pt>
                <c:pt idx="22">
                  <c:v>6.8894398640757023E-3</c:v>
                </c:pt>
              </c:numCache>
            </c:numRef>
          </c:yVal>
          <c:smooth val="1"/>
          <c:extLst>
            <c:ext xmlns:c16="http://schemas.microsoft.com/office/drawing/2014/chart" uri="{C3380CC4-5D6E-409C-BE32-E72D297353CC}">
              <c16:uniqueId val="{00000001-1323-BF47-854A-806D5DE85517}"/>
            </c:ext>
          </c:extLst>
        </c:ser>
        <c:dLbls>
          <c:showLegendKey val="0"/>
          <c:showVal val="0"/>
          <c:showCatName val="0"/>
          <c:showSerName val="0"/>
          <c:showPercent val="0"/>
          <c:showBubbleSize val="0"/>
        </c:dLbls>
        <c:axId val="1996014789"/>
        <c:axId val="777504270"/>
      </c:scatterChart>
      <c:valAx>
        <c:axId val="1996014789"/>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4320439255437893"/>
              <c:y val="0.8803026894365471"/>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777504270"/>
        <c:crosses val="autoZero"/>
        <c:crossBetween val="midCat"/>
      </c:valAx>
      <c:valAx>
        <c:axId val="777504270"/>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Specific growth rate (1/hr)</a:t>
                </a:r>
              </a:p>
            </c:rich>
          </c:tx>
          <c:layout>
            <c:manualLayout>
              <c:xMode val="edge"/>
              <c:yMode val="edge"/>
              <c:x val="1.358674993212056E-2"/>
              <c:y val="0.16972469350422126"/>
            </c:manualLayout>
          </c:layout>
          <c:overlay val="0"/>
        </c:title>
        <c:numFmt formatCode="General" sourceLinked="0"/>
        <c:majorTickMark val="in"/>
        <c:minorTickMark val="none"/>
        <c:tickLblPos val="nextTo"/>
        <c:spPr>
          <a:ln/>
        </c:spPr>
        <c:txPr>
          <a:bodyPr rot="0"/>
          <a:lstStyle/>
          <a:p>
            <a:pPr lvl="0">
              <a:defRPr sz="800" b="0" i="0">
                <a:solidFill>
                  <a:srgbClr val="000000"/>
                </a:solidFill>
                <a:latin typeface="Arial"/>
              </a:defRPr>
            </a:pPr>
            <a:endParaRPr lang="en-US"/>
          </a:p>
        </c:txPr>
        <c:crossAx val="1996014789"/>
        <c:crosses val="autoZero"/>
        <c:crossBetween val="midCat"/>
      </c:valAx>
    </c:plotArea>
    <c:legend>
      <c:legendPos val="r"/>
      <c:layout>
        <c:manualLayout>
          <c:xMode val="edge"/>
          <c:yMode val="edge"/>
          <c:x val="0.475402298850575"/>
          <c:y val="0.11072888616195702"/>
        </c:manualLayout>
      </c:layout>
      <c:overlay val="0"/>
      <c:txPr>
        <a:bodyPr/>
        <a:lstStyle/>
        <a:p>
          <a:pPr lvl="0">
            <a:defRPr b="0">
              <a:solidFill>
                <a:srgbClr val="1A1A1A"/>
              </a:solidFill>
              <a:latin typeface="+mn-lt"/>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000000"/>
                </a:solidFill>
                <a:latin typeface="Arial"/>
              </a:defRPr>
            </a:pPr>
            <a:r>
              <a:rPr lang="en-US" sz="1000" b="1" i="0">
                <a:solidFill>
                  <a:srgbClr val="000000"/>
                </a:solidFill>
                <a:latin typeface="Arial"/>
              </a:rPr>
              <a:t>Specific Rates of Glutamine and Ammonia</a:t>
            </a:r>
          </a:p>
        </c:rich>
      </c:tx>
      <c:layout>
        <c:manualLayout>
          <c:xMode val="edge"/>
          <c:yMode val="edge"/>
          <c:x val="0.26563707122816543"/>
          <c:y val="4.1284686742401482E-2"/>
        </c:manualLayout>
      </c:layout>
      <c:overlay val="0"/>
    </c:title>
    <c:autoTitleDeleted val="0"/>
    <c:plotArea>
      <c:layout>
        <c:manualLayout>
          <c:xMode val="edge"/>
          <c:yMode val="edge"/>
          <c:x val="0.14091964465980242"/>
          <c:y val="0.11984117369944138"/>
          <c:w val="0.76076317383404002"/>
          <c:h val="0.76766269600915404"/>
        </c:manualLayout>
      </c:layout>
      <c:scatterChart>
        <c:scatterStyle val="lineMarker"/>
        <c:varyColors val="1"/>
        <c:ser>
          <c:idx val="0"/>
          <c:order val="0"/>
          <c:tx>
            <c:v>Specific Glutamine Consumption Rate (mmol/109 cells/hr)</c:v>
          </c:tx>
          <c:spPr>
            <a:ln>
              <a:noFill/>
            </a:ln>
          </c:spPr>
          <c:marker>
            <c:symbol val="circle"/>
            <c:size val="7"/>
            <c:spPr>
              <a:solidFill>
                <a:schemeClr val="accent1"/>
              </a:solidFill>
              <a:ln cmpd="sng">
                <a:solidFill>
                  <a:schemeClr val="accent1"/>
                </a:solidFill>
              </a:ln>
            </c:spPr>
          </c:marker>
          <c:xVal>
            <c:numRef>
              <c:f>Data!$B$12:$B$34</c:f>
              <c:numCache>
                <c:formatCode>General</c:formatCode>
                <c:ptCount val="23"/>
                <c:pt idx="0">
                  <c:v>10</c:v>
                </c:pt>
                <c:pt idx="1">
                  <c:v>20</c:v>
                </c:pt>
                <c:pt idx="2">
                  <c:v>25</c:v>
                </c:pt>
                <c:pt idx="3">
                  <c:v>30</c:v>
                </c:pt>
                <c:pt idx="4">
                  <c:v>35</c:v>
                </c:pt>
                <c:pt idx="5">
                  <c:v>45</c:v>
                </c:pt>
                <c:pt idx="6">
                  <c:v>60</c:v>
                </c:pt>
                <c:pt idx="7">
                  <c:v>70</c:v>
                </c:pt>
                <c:pt idx="8">
                  <c:v>80</c:v>
                </c:pt>
                <c:pt idx="9">
                  <c:v>90</c:v>
                </c:pt>
                <c:pt idx="10">
                  <c:v>95</c:v>
                </c:pt>
                <c:pt idx="11">
                  <c:v>100</c:v>
                </c:pt>
                <c:pt idx="12">
                  <c:v>115</c:v>
                </c:pt>
                <c:pt idx="13">
                  <c:v>125</c:v>
                </c:pt>
                <c:pt idx="14">
                  <c:v>140</c:v>
                </c:pt>
                <c:pt idx="15">
                  <c:v>150</c:v>
                </c:pt>
                <c:pt idx="16">
                  <c:v>160</c:v>
                </c:pt>
                <c:pt idx="17">
                  <c:v>175</c:v>
                </c:pt>
                <c:pt idx="18">
                  <c:v>190</c:v>
                </c:pt>
                <c:pt idx="19">
                  <c:v>200</c:v>
                </c:pt>
                <c:pt idx="20">
                  <c:v>210</c:v>
                </c:pt>
                <c:pt idx="21">
                  <c:v>220</c:v>
                </c:pt>
                <c:pt idx="22">
                  <c:v>230</c:v>
                </c:pt>
              </c:numCache>
            </c:numRef>
          </c:xVal>
          <c:yVal>
            <c:numRef>
              <c:f>Data!$T$12:$T$34</c:f>
              <c:numCache>
                <c:formatCode>0.00E+00</c:formatCode>
                <c:ptCount val="23"/>
                <c:pt idx="0">
                  <c:v>4.0396358897233475E-2</c:v>
                </c:pt>
                <c:pt idx="1">
                  <c:v>2.4402114560249152E-2</c:v>
                </c:pt>
                <c:pt idx="2">
                  <c:v>2.2930770472470573E-2</c:v>
                </c:pt>
                <c:pt idx="3">
                  <c:v>1.7761520971714989E-2</c:v>
                </c:pt>
                <c:pt idx="4">
                  <c:v>1.6811402521102616E-2</c:v>
                </c:pt>
                <c:pt idx="5">
                  <c:v>1.5256651287928932E-2</c:v>
                </c:pt>
                <c:pt idx="6">
                  <c:v>1.2048046903702588E-2</c:v>
                </c:pt>
                <c:pt idx="7">
                  <c:v>1.1024963204750507E-2</c:v>
                </c:pt>
                <c:pt idx="8">
                  <c:v>9.0385150943170321E-3</c:v>
                </c:pt>
                <c:pt idx="9">
                  <c:v>8.1601968810304151E-3</c:v>
                </c:pt>
                <c:pt idx="10">
                  <c:v>7.9189631652553886E-3</c:v>
                </c:pt>
                <c:pt idx="11">
                  <c:v>7.8256929556927909E-3</c:v>
                </c:pt>
                <c:pt idx="12">
                  <c:v>7.469100128997274E-3</c:v>
                </c:pt>
                <c:pt idx="13">
                  <c:v>6.983944884461836E-3</c:v>
                </c:pt>
                <c:pt idx="14">
                  <c:v>6.8716298637252543E-3</c:v>
                </c:pt>
                <c:pt idx="15">
                  <c:v>6.2557186617546185E-3</c:v>
                </c:pt>
                <c:pt idx="16">
                  <c:v>7.1835360013296316E-3</c:v>
                </c:pt>
                <c:pt idx="17">
                  <c:v>7.9235234652080336E-3</c:v>
                </c:pt>
                <c:pt idx="18">
                  <c:v>7.6410374466293045E-3</c:v>
                </c:pt>
                <c:pt idx="19">
                  <c:v>8.3099194359386001E-3</c:v>
                </c:pt>
                <c:pt idx="20">
                  <c:v>7.9920485647027046E-3</c:v>
                </c:pt>
                <c:pt idx="21">
                  <c:v>7.2570494278592712E-3</c:v>
                </c:pt>
                <c:pt idx="22">
                  <c:v>6.8615613109832187E-3</c:v>
                </c:pt>
              </c:numCache>
            </c:numRef>
          </c:yVal>
          <c:smooth val="1"/>
          <c:extLst>
            <c:ext xmlns:c16="http://schemas.microsoft.com/office/drawing/2014/chart" uri="{C3380CC4-5D6E-409C-BE32-E72D297353CC}">
              <c16:uniqueId val="{00000000-53F9-E844-AB8D-C6C97EF815C7}"/>
            </c:ext>
          </c:extLst>
        </c:ser>
        <c:ser>
          <c:idx val="1"/>
          <c:order val="1"/>
          <c:tx>
            <c:v>Specific Ammonia Production Rate (mmol/109 cells/hr)</c:v>
          </c:tx>
          <c:spPr>
            <a:ln>
              <a:noFill/>
            </a:ln>
          </c:spPr>
          <c:marker>
            <c:symbol val="circle"/>
            <c:size val="7"/>
            <c:spPr>
              <a:solidFill>
                <a:schemeClr val="accent2"/>
              </a:solidFill>
              <a:ln cmpd="sng">
                <a:solidFill>
                  <a:schemeClr val="accent2"/>
                </a:solidFill>
              </a:ln>
            </c:spPr>
          </c:marker>
          <c:xVal>
            <c:numRef>
              <c:f>Data!$B$12:$B$34</c:f>
              <c:numCache>
                <c:formatCode>General</c:formatCode>
                <c:ptCount val="23"/>
                <c:pt idx="0">
                  <c:v>10</c:v>
                </c:pt>
                <c:pt idx="1">
                  <c:v>20</c:v>
                </c:pt>
                <c:pt idx="2">
                  <c:v>25</c:v>
                </c:pt>
                <c:pt idx="3">
                  <c:v>30</c:v>
                </c:pt>
                <c:pt idx="4">
                  <c:v>35</c:v>
                </c:pt>
                <c:pt idx="5">
                  <c:v>45</c:v>
                </c:pt>
                <c:pt idx="6">
                  <c:v>60</c:v>
                </c:pt>
                <c:pt idx="7">
                  <c:v>70</c:v>
                </c:pt>
                <c:pt idx="8">
                  <c:v>80</c:v>
                </c:pt>
                <c:pt idx="9">
                  <c:v>90</c:v>
                </c:pt>
                <c:pt idx="10">
                  <c:v>95</c:v>
                </c:pt>
                <c:pt idx="11">
                  <c:v>100</c:v>
                </c:pt>
                <c:pt idx="12">
                  <c:v>115</c:v>
                </c:pt>
                <c:pt idx="13">
                  <c:v>125</c:v>
                </c:pt>
                <c:pt idx="14">
                  <c:v>140</c:v>
                </c:pt>
                <c:pt idx="15">
                  <c:v>150</c:v>
                </c:pt>
                <c:pt idx="16">
                  <c:v>160</c:v>
                </c:pt>
                <c:pt idx="17">
                  <c:v>175</c:v>
                </c:pt>
                <c:pt idx="18">
                  <c:v>190</c:v>
                </c:pt>
                <c:pt idx="19">
                  <c:v>200</c:v>
                </c:pt>
                <c:pt idx="20">
                  <c:v>210</c:v>
                </c:pt>
                <c:pt idx="21">
                  <c:v>220</c:v>
                </c:pt>
                <c:pt idx="22">
                  <c:v>230</c:v>
                </c:pt>
              </c:numCache>
            </c:numRef>
          </c:xVal>
          <c:yVal>
            <c:numRef>
              <c:f>Data!$U$12:$U$34</c:f>
              <c:numCache>
                <c:formatCode>0.00E+00</c:formatCode>
                <c:ptCount val="23"/>
                <c:pt idx="0">
                  <c:v>2.2344541571014957E-2</c:v>
                </c:pt>
                <c:pt idx="1">
                  <c:v>1.5357652334746629E-2</c:v>
                </c:pt>
                <c:pt idx="2">
                  <c:v>1.5266363949089248E-2</c:v>
                </c:pt>
                <c:pt idx="3">
                  <c:v>1.2426808817869428E-2</c:v>
                </c:pt>
                <c:pt idx="4">
                  <c:v>1.2279589380678928E-2</c:v>
                </c:pt>
                <c:pt idx="5">
                  <c:v>1.1928316199281964E-2</c:v>
                </c:pt>
                <c:pt idx="6">
                  <c:v>1.0065983253137633E-2</c:v>
                </c:pt>
                <c:pt idx="7">
                  <c:v>9.4708332855386324E-3</c:v>
                </c:pt>
                <c:pt idx="8">
                  <c:v>7.9153988969033803E-3</c:v>
                </c:pt>
                <c:pt idx="9">
                  <c:v>7.2434473183616479E-3</c:v>
                </c:pt>
                <c:pt idx="10">
                  <c:v>7.0662695539651758E-3</c:v>
                </c:pt>
                <c:pt idx="11">
                  <c:v>7.014505866769956E-3</c:v>
                </c:pt>
                <c:pt idx="12">
                  <c:v>6.7651835196289641E-3</c:v>
                </c:pt>
                <c:pt idx="13">
                  <c:v>6.3607766172669444E-3</c:v>
                </c:pt>
                <c:pt idx="14">
                  <c:v>6.3068348000202227E-3</c:v>
                </c:pt>
                <c:pt idx="15">
                  <c:v>5.7728254120851617E-3</c:v>
                </c:pt>
                <c:pt idx="16">
                  <c:v>6.6699895817197924E-3</c:v>
                </c:pt>
                <c:pt idx="17">
                  <c:v>7.4424518905596209E-3</c:v>
                </c:pt>
                <c:pt idx="18">
                  <c:v>7.2918470504035196E-3</c:v>
                </c:pt>
                <c:pt idx="19">
                  <c:v>8.0435279954019449E-3</c:v>
                </c:pt>
                <c:pt idx="20">
                  <c:v>7.8796591617893656E-3</c:v>
                </c:pt>
                <c:pt idx="21">
                  <c:v>7.3323776805929589E-3</c:v>
                </c:pt>
                <c:pt idx="22">
                  <c:v>7.1699013357137201E-3</c:v>
                </c:pt>
              </c:numCache>
            </c:numRef>
          </c:yVal>
          <c:smooth val="1"/>
          <c:extLst>
            <c:ext xmlns:c16="http://schemas.microsoft.com/office/drawing/2014/chart" uri="{C3380CC4-5D6E-409C-BE32-E72D297353CC}">
              <c16:uniqueId val="{00000001-53F9-E844-AB8D-C6C97EF815C7}"/>
            </c:ext>
          </c:extLst>
        </c:ser>
        <c:dLbls>
          <c:showLegendKey val="0"/>
          <c:showVal val="0"/>
          <c:showCatName val="0"/>
          <c:showSerName val="0"/>
          <c:showPercent val="0"/>
          <c:showBubbleSize val="0"/>
        </c:dLbls>
        <c:axId val="2097235583"/>
        <c:axId val="702107304"/>
      </c:scatterChart>
      <c:valAx>
        <c:axId val="2097235583"/>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3094385615591152"/>
              <c:y val="0.88030293923183256"/>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702107304"/>
        <c:crosses val="autoZero"/>
        <c:crossBetween val="midCat"/>
      </c:valAx>
      <c:valAx>
        <c:axId val="702107304"/>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Specific Rates (mmol/109 Cellsl/hr))</a:t>
                </a:r>
              </a:p>
            </c:rich>
          </c:tx>
          <c:layout>
            <c:manualLayout>
              <c:xMode val="edge"/>
              <c:yMode val="edge"/>
              <c:x val="1.358674993212056E-2"/>
              <c:y val="5.7765622808599391E-2"/>
            </c:manualLayout>
          </c:layout>
          <c:overlay val="0"/>
        </c:title>
        <c:numFmt formatCode="General" sourceLinked="0"/>
        <c:majorTickMark val="in"/>
        <c:minorTickMark val="none"/>
        <c:tickLblPos val="nextTo"/>
        <c:spPr>
          <a:ln/>
        </c:spPr>
        <c:txPr>
          <a:bodyPr rot="0"/>
          <a:lstStyle/>
          <a:p>
            <a:pPr lvl="0">
              <a:defRPr sz="800" b="0" i="0">
                <a:solidFill>
                  <a:srgbClr val="000000"/>
                </a:solidFill>
                <a:latin typeface="Arial"/>
              </a:defRPr>
            </a:pPr>
            <a:endParaRPr lang="en-US"/>
          </a:p>
        </c:txPr>
        <c:crossAx val="2097235583"/>
        <c:crosses val="autoZero"/>
        <c:crossBetween val="midCat"/>
      </c:valAx>
    </c:plotArea>
    <c:legend>
      <c:legendPos val="r"/>
      <c:layout>
        <c:manualLayout>
          <c:xMode val="edge"/>
          <c:yMode val="edge"/>
          <c:x val="0.37818469243068797"/>
          <c:y val="0.15757368115245152"/>
        </c:manualLayout>
      </c:layout>
      <c:overlay val="0"/>
      <c:txPr>
        <a:bodyPr/>
        <a:lstStyle/>
        <a:p>
          <a:pPr lvl="0">
            <a:defRPr b="0">
              <a:solidFill>
                <a:srgbClr val="1A1A1A"/>
              </a:solidFill>
              <a:latin typeface="+mn-lt"/>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US" b="1" i="0">
                <a:solidFill>
                  <a:srgbClr val="757575"/>
                </a:solidFill>
                <a:latin typeface="+mn-lt"/>
              </a:rPr>
              <a:t>Glutamine &amp; Ammonia Concentration</a:t>
            </a:r>
          </a:p>
        </c:rich>
      </c:tx>
      <c:overlay val="0"/>
    </c:title>
    <c:autoTitleDeleted val="0"/>
    <c:plotArea>
      <c:layout>
        <c:manualLayout>
          <c:xMode val="edge"/>
          <c:yMode val="edge"/>
          <c:x val="0.15803126171728557"/>
          <c:y val="0.10822556575337271"/>
          <c:w val="0.75571030183727039"/>
          <c:h val="0.71284543977457526"/>
        </c:manualLayout>
      </c:layout>
      <c:scatterChart>
        <c:scatterStyle val="lineMarker"/>
        <c:varyColors val="1"/>
        <c:ser>
          <c:idx val="0"/>
          <c:order val="0"/>
          <c:tx>
            <c:v>Glutamine (mmol/l)</c:v>
          </c:tx>
          <c:spPr>
            <a:ln>
              <a:noFill/>
            </a:ln>
          </c:spPr>
          <c:marker>
            <c:symbol val="circle"/>
            <c:size val="7"/>
            <c:spPr>
              <a:solidFill>
                <a:schemeClr val="accent1"/>
              </a:solidFill>
              <a:ln cmpd="sng">
                <a:solidFill>
                  <a:schemeClr val="accent1"/>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Data!$H$11:$H$34</c:f>
              <c:numCache>
                <c:formatCode>0.00</c:formatCode>
                <c:ptCount val="24"/>
                <c:pt idx="0">
                  <c:v>6</c:v>
                </c:pt>
                <c:pt idx="1">
                  <c:v>5.8462613556953178</c:v>
                </c:pt>
                <c:pt idx="2">
                  <c:v>5.5877009084556253</c:v>
                </c:pt>
                <c:pt idx="3">
                  <c:v>5.4671558350803631</c:v>
                </c:pt>
                <c:pt idx="4">
                  <c:v>5.3431167016072676</c:v>
                </c:pt>
                <c:pt idx="5">
                  <c:v>5.1754018169112506</c:v>
                </c:pt>
                <c:pt idx="6">
                  <c:v>4.8609364081062187</c:v>
                </c:pt>
                <c:pt idx="7">
                  <c:v>4.581411600279524</c:v>
                </c:pt>
                <c:pt idx="8">
                  <c:v>4.5674353598881892</c:v>
                </c:pt>
                <c:pt idx="9">
                  <c:v>4.5045422781271824</c:v>
                </c:pt>
                <c:pt idx="10">
                  <c:v>4.4346610761705083</c:v>
                </c:pt>
                <c:pt idx="11">
                  <c:v>4.4449336128581391</c:v>
                </c:pt>
                <c:pt idx="12">
                  <c:v>4.4975541579315141</c:v>
                </c:pt>
                <c:pt idx="13">
                  <c:v>4.5324947589098512</c:v>
                </c:pt>
                <c:pt idx="14">
                  <c:v>4.5255066387141838</c:v>
                </c:pt>
                <c:pt idx="15">
                  <c:v>4.4696016771488445</c:v>
                </c:pt>
                <c:pt idx="16">
                  <c:v>4.4696016771488445</c:v>
                </c:pt>
                <c:pt idx="17">
                  <c:v>4.5255066387141838</c:v>
                </c:pt>
                <c:pt idx="18">
                  <c:v>4.4905660377358467</c:v>
                </c:pt>
                <c:pt idx="19">
                  <c:v>4.5394828791055186</c:v>
                </c:pt>
                <c:pt idx="20">
                  <c:v>4.4696016771488445</c:v>
                </c:pt>
                <c:pt idx="21">
                  <c:v>4.4556254367575097</c:v>
                </c:pt>
                <c:pt idx="22">
                  <c:v>4.4975541579315141</c:v>
                </c:pt>
                <c:pt idx="23">
                  <c:v>4.5255066387141838</c:v>
                </c:pt>
              </c:numCache>
            </c:numRef>
          </c:yVal>
          <c:smooth val="1"/>
          <c:extLst>
            <c:ext xmlns:c16="http://schemas.microsoft.com/office/drawing/2014/chart" uri="{C3380CC4-5D6E-409C-BE32-E72D297353CC}">
              <c16:uniqueId val="{00000000-52AD-D74D-BCC4-96D6D7BD96DE}"/>
            </c:ext>
          </c:extLst>
        </c:ser>
        <c:ser>
          <c:idx val="1"/>
          <c:order val="1"/>
          <c:tx>
            <c:v>Ammonia (mmol/l)</c:v>
          </c:tx>
          <c:spPr>
            <a:ln>
              <a:noFill/>
            </a:ln>
          </c:spPr>
          <c:marker>
            <c:symbol val="circle"/>
            <c:size val="7"/>
            <c:spPr>
              <a:solidFill>
                <a:schemeClr val="accent2"/>
              </a:solidFill>
              <a:ln cmpd="sng">
                <a:solidFill>
                  <a:schemeClr val="accent2"/>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Data!$I$11:$I$34</c:f>
              <c:numCache>
                <c:formatCode>0.00</c:formatCode>
                <c:ptCount val="24"/>
                <c:pt idx="0">
                  <c:v>0</c:v>
                </c:pt>
                <c:pt idx="1">
                  <c:v>0.13081761006289308</c:v>
                </c:pt>
                <c:pt idx="2">
                  <c:v>0.32201257861635224</c:v>
                </c:pt>
                <c:pt idx="3">
                  <c:v>0.4</c:v>
                </c:pt>
                <c:pt idx="4">
                  <c:v>0.48805031446540881</c:v>
                </c:pt>
                <c:pt idx="5">
                  <c:v>0.53836477987421383</c:v>
                </c:pt>
                <c:pt idx="6">
                  <c:v>0.67421383647798749</c:v>
                </c:pt>
                <c:pt idx="7">
                  <c:v>0.87547169811320757</c:v>
                </c:pt>
                <c:pt idx="8">
                  <c:v>0.89559748427672958</c:v>
                </c:pt>
                <c:pt idx="9">
                  <c:v>0.95094339622641511</c:v>
                </c:pt>
                <c:pt idx="10">
                  <c:v>0.9308176100628931</c:v>
                </c:pt>
                <c:pt idx="11">
                  <c:v>0.9880000000000001</c:v>
                </c:pt>
                <c:pt idx="12">
                  <c:v>0.9459119496855346</c:v>
                </c:pt>
                <c:pt idx="13">
                  <c:v>0.92075471698113209</c:v>
                </c:pt>
                <c:pt idx="14">
                  <c:v>0.88050314465408808</c:v>
                </c:pt>
                <c:pt idx="15">
                  <c:v>0.86540880503144657</c:v>
                </c:pt>
                <c:pt idx="16">
                  <c:v>0.91572327044025159</c:v>
                </c:pt>
                <c:pt idx="17">
                  <c:v>0.96603773584905661</c:v>
                </c:pt>
                <c:pt idx="18">
                  <c:v>0.9408805031446541</c:v>
                </c:pt>
                <c:pt idx="19">
                  <c:v>0.90062893081761008</c:v>
                </c:pt>
                <c:pt idx="20">
                  <c:v>0.9408805031446541</c:v>
                </c:pt>
                <c:pt idx="21">
                  <c:v>0.99119496855345912</c:v>
                </c:pt>
                <c:pt idx="22">
                  <c:v>1.0062893081761006</c:v>
                </c:pt>
                <c:pt idx="23">
                  <c:v>1.0012578616352201</c:v>
                </c:pt>
              </c:numCache>
            </c:numRef>
          </c:yVal>
          <c:smooth val="1"/>
          <c:extLst>
            <c:ext xmlns:c16="http://schemas.microsoft.com/office/drawing/2014/chart" uri="{C3380CC4-5D6E-409C-BE32-E72D297353CC}">
              <c16:uniqueId val="{00000001-52AD-D74D-BCC4-96D6D7BD96DE}"/>
            </c:ext>
          </c:extLst>
        </c:ser>
        <c:dLbls>
          <c:showLegendKey val="0"/>
          <c:showVal val="0"/>
          <c:showCatName val="0"/>
          <c:showSerName val="0"/>
          <c:showPercent val="0"/>
          <c:showBubbleSize val="0"/>
        </c:dLbls>
        <c:axId val="718056090"/>
        <c:axId val="272550858"/>
      </c:scatterChart>
      <c:valAx>
        <c:axId val="718056090"/>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5628550529544504"/>
              <c:y val="0.92297235572826053"/>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272550858"/>
        <c:crosses val="autoZero"/>
        <c:crossBetween val="midCat"/>
      </c:valAx>
      <c:valAx>
        <c:axId val="272550858"/>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Concentration (mmol/l)</a:t>
                </a:r>
              </a:p>
            </c:rich>
          </c:tx>
          <c:layout>
            <c:manualLayout>
              <c:xMode val="edge"/>
              <c:yMode val="edge"/>
              <c:x val="2.1907097678364029E-2"/>
              <c:y val="0.138528593016782"/>
            </c:manualLayout>
          </c:layout>
          <c:overlay val="0"/>
        </c:title>
        <c:numFmt formatCode="0.00" sourceLinked="1"/>
        <c:majorTickMark val="in"/>
        <c:minorTickMark val="none"/>
        <c:tickLblPos val="nextTo"/>
        <c:spPr>
          <a:ln/>
        </c:spPr>
        <c:txPr>
          <a:bodyPr rot="0"/>
          <a:lstStyle/>
          <a:p>
            <a:pPr lvl="0">
              <a:defRPr sz="800" b="0" i="0">
                <a:solidFill>
                  <a:srgbClr val="000000"/>
                </a:solidFill>
                <a:latin typeface="Arial"/>
              </a:defRPr>
            </a:pPr>
            <a:endParaRPr lang="en-US"/>
          </a:p>
        </c:txPr>
        <c:crossAx val="718056090"/>
        <c:crosses val="autoZero"/>
        <c:crossBetween val="midCat"/>
      </c:valAx>
    </c:plotArea>
    <c:legend>
      <c:legendPos val="r"/>
      <c:layout>
        <c:manualLayout>
          <c:xMode val="edge"/>
          <c:yMode val="edge"/>
          <c:x val="0.53945576475071699"/>
          <c:y val="0.13131358580177491"/>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000" b="1" i="0">
                <a:solidFill>
                  <a:srgbClr val="000000"/>
                </a:solidFill>
                <a:latin typeface="Arial"/>
              </a:defRPr>
            </a:pPr>
            <a:r>
              <a:rPr lang="en-US" sz="1000" b="1" i="0">
                <a:solidFill>
                  <a:srgbClr val="000000"/>
                </a:solidFill>
                <a:latin typeface="Arial"/>
              </a:rPr>
              <a:t>Cumulative Glutamine and Ammonia</a:t>
            </a:r>
          </a:p>
        </c:rich>
      </c:tx>
      <c:layout>
        <c:manualLayout>
          <c:xMode val="edge"/>
          <c:yMode val="edge"/>
          <c:x val="0.18911726836032314"/>
          <c:y val="4.09092106729902E-2"/>
        </c:manualLayout>
      </c:layout>
      <c:overlay val="0"/>
    </c:title>
    <c:autoTitleDeleted val="0"/>
    <c:plotArea>
      <c:layout>
        <c:manualLayout>
          <c:xMode val="edge"/>
          <c:yMode val="edge"/>
          <c:x val="0.12679275138454582"/>
          <c:y val="0.18324803106448001"/>
          <c:w val="0.73898730362054099"/>
          <c:h val="0.64527207810293596"/>
        </c:manualLayout>
      </c:layout>
      <c:scatterChart>
        <c:scatterStyle val="lineMarker"/>
        <c:varyColors val="1"/>
        <c:ser>
          <c:idx val="0"/>
          <c:order val="0"/>
          <c:tx>
            <c:v>Cumulative Glutamine Consumption (mmol/l)</c:v>
          </c:tx>
          <c:spPr>
            <a:ln>
              <a:noFill/>
            </a:ln>
          </c:spPr>
          <c:marker>
            <c:symbol val="circle"/>
            <c:size val="7"/>
            <c:spPr>
              <a:solidFill>
                <a:schemeClr val="accent1"/>
              </a:solidFill>
              <a:ln cmpd="sng">
                <a:solidFill>
                  <a:schemeClr val="accent1"/>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Data!$O$11:$O$34</c:f>
              <c:numCache>
                <c:formatCode>0.00</c:formatCode>
                <c:ptCount val="24"/>
                <c:pt idx="0">
                  <c:v>0</c:v>
                </c:pt>
                <c:pt idx="1">
                  <c:v>0.1537386443046822</c:v>
                </c:pt>
                <c:pt idx="2">
                  <c:v>0.41229909154437472</c:v>
                </c:pt>
                <c:pt idx="3">
                  <c:v>0.53284416491963693</c:v>
                </c:pt>
                <c:pt idx="4">
                  <c:v>0.66162648497554166</c:v>
                </c:pt>
                <c:pt idx="5">
                  <c:v>0.84137840670859576</c:v>
                </c:pt>
                <c:pt idx="6">
                  <c:v>1.2040269042627543</c:v>
                </c:pt>
                <c:pt idx="7">
                  <c:v>1.7171995108315876</c:v>
                </c:pt>
                <c:pt idx="8">
                  <c:v>2.0088487071977656</c:v>
                </c:pt>
                <c:pt idx="9">
                  <c:v>2.3609451432564663</c:v>
                </c:pt>
                <c:pt idx="10">
                  <c:v>2.8429856743536024</c:v>
                </c:pt>
                <c:pt idx="11">
                  <c:v>3.0977638015373907</c:v>
                </c:pt>
                <c:pt idx="12">
                  <c:v>3.3537700908455674</c:v>
                </c:pt>
                <c:pt idx="13">
                  <c:v>4.3530538085255133</c:v>
                </c:pt>
                <c:pt idx="14">
                  <c:v>5.0397414395527687</c:v>
                </c:pt>
                <c:pt idx="15">
                  <c:v>6.1482145352900179</c:v>
                </c:pt>
                <c:pt idx="16">
                  <c:v>6.9725331935709427</c:v>
                </c:pt>
                <c:pt idx="17">
                  <c:v>7.7185849056603919</c:v>
                </c:pt>
                <c:pt idx="18">
                  <c:v>8.9438819007687123</c:v>
                </c:pt>
                <c:pt idx="19">
                  <c:v>10.076935709294219</c:v>
                </c:pt>
                <c:pt idx="20">
                  <c:v>10.943183088749148</c:v>
                </c:pt>
                <c:pt idx="21">
                  <c:v>11.787068483577942</c:v>
                </c:pt>
                <c:pt idx="22">
                  <c:v>12.563867924528328</c:v>
                </c:pt>
                <c:pt idx="23">
                  <c:v>13.326691125087379</c:v>
                </c:pt>
              </c:numCache>
            </c:numRef>
          </c:yVal>
          <c:smooth val="1"/>
          <c:extLst>
            <c:ext xmlns:c16="http://schemas.microsoft.com/office/drawing/2014/chart" uri="{C3380CC4-5D6E-409C-BE32-E72D297353CC}">
              <c16:uniqueId val="{00000000-E29D-DF47-A81B-1BC6D59F0ABE}"/>
            </c:ext>
          </c:extLst>
        </c:ser>
        <c:ser>
          <c:idx val="1"/>
          <c:order val="1"/>
          <c:tx>
            <c:v>Cumulative Ammonia Consumption (mmol/l)</c:v>
          </c:tx>
          <c:spPr>
            <a:ln>
              <a:noFill/>
            </a:ln>
          </c:spPr>
          <c:marker>
            <c:symbol val="circle"/>
            <c:size val="7"/>
            <c:spPr>
              <a:solidFill>
                <a:schemeClr val="accent2"/>
              </a:solidFill>
              <a:ln cmpd="sng">
                <a:solidFill>
                  <a:schemeClr val="accent2"/>
                </a:solidFill>
              </a:ln>
            </c:spPr>
          </c:marker>
          <c:xVal>
            <c:numRef>
              <c:f>Data!$B$11:$B$34</c:f>
              <c:numCache>
                <c:formatCode>General</c:formatCode>
                <c:ptCount val="24"/>
                <c:pt idx="0">
                  <c:v>0</c:v>
                </c:pt>
                <c:pt idx="1">
                  <c:v>10</c:v>
                </c:pt>
                <c:pt idx="2">
                  <c:v>20</c:v>
                </c:pt>
                <c:pt idx="3">
                  <c:v>25</c:v>
                </c:pt>
                <c:pt idx="4">
                  <c:v>30</c:v>
                </c:pt>
                <c:pt idx="5">
                  <c:v>35</c:v>
                </c:pt>
                <c:pt idx="6">
                  <c:v>45</c:v>
                </c:pt>
                <c:pt idx="7">
                  <c:v>60</c:v>
                </c:pt>
                <c:pt idx="8">
                  <c:v>70</c:v>
                </c:pt>
                <c:pt idx="9">
                  <c:v>80</c:v>
                </c:pt>
                <c:pt idx="10">
                  <c:v>90</c:v>
                </c:pt>
                <c:pt idx="11">
                  <c:v>95</c:v>
                </c:pt>
                <c:pt idx="12">
                  <c:v>100</c:v>
                </c:pt>
                <c:pt idx="13">
                  <c:v>115</c:v>
                </c:pt>
                <c:pt idx="14">
                  <c:v>125</c:v>
                </c:pt>
                <c:pt idx="15">
                  <c:v>140</c:v>
                </c:pt>
                <c:pt idx="16">
                  <c:v>150</c:v>
                </c:pt>
                <c:pt idx="17">
                  <c:v>160</c:v>
                </c:pt>
                <c:pt idx="18">
                  <c:v>175</c:v>
                </c:pt>
                <c:pt idx="19">
                  <c:v>190</c:v>
                </c:pt>
                <c:pt idx="20">
                  <c:v>200</c:v>
                </c:pt>
                <c:pt idx="21">
                  <c:v>210</c:v>
                </c:pt>
                <c:pt idx="22">
                  <c:v>220</c:v>
                </c:pt>
                <c:pt idx="23">
                  <c:v>230</c:v>
                </c:pt>
              </c:numCache>
            </c:numRef>
          </c:xVal>
          <c:yVal>
            <c:numRef>
              <c:f>Data!$P$11:$P$34</c:f>
              <c:numCache>
                <c:formatCode>0.00</c:formatCode>
                <c:ptCount val="24"/>
                <c:pt idx="0">
                  <c:v>0</c:v>
                </c:pt>
                <c:pt idx="1">
                  <c:v>0.13081761006289308</c:v>
                </c:pt>
                <c:pt idx="2">
                  <c:v>0.32201257861635224</c:v>
                </c:pt>
                <c:pt idx="3">
                  <c:v>0.4</c:v>
                </c:pt>
                <c:pt idx="4">
                  <c:v>0.51025157232704399</c:v>
                </c:pt>
                <c:pt idx="5">
                  <c:v>0.58622641509433959</c:v>
                </c:pt>
                <c:pt idx="6">
                  <c:v>0.78270440251572326</c:v>
                </c:pt>
                <c:pt idx="7">
                  <c:v>1.2164150943396226</c:v>
                </c:pt>
                <c:pt idx="8">
                  <c:v>1.5022012578616351</c:v>
                </c:pt>
                <c:pt idx="9">
                  <c:v>1.8345283018867922</c:v>
                </c:pt>
                <c:pt idx="10">
                  <c:v>2.1907547169811319</c:v>
                </c:pt>
                <c:pt idx="11">
                  <c:v>2.4877893081761004</c:v>
                </c:pt>
                <c:pt idx="12">
                  <c:v>2.7357880503144649</c:v>
                </c:pt>
                <c:pt idx="13">
                  <c:v>3.6906308176100624</c:v>
                </c:pt>
                <c:pt idx="14">
                  <c:v>4.2808194968553455</c:v>
                </c:pt>
                <c:pt idx="15">
                  <c:v>5.1823289308176097</c:v>
                </c:pt>
                <c:pt idx="16">
                  <c:v>5.9450962264150942</c:v>
                </c:pt>
                <c:pt idx="17">
                  <c:v>6.7481150943396226</c:v>
                </c:pt>
                <c:pt idx="18">
                  <c:v>7.8671088050314468</c:v>
                </c:pt>
                <c:pt idx="19">
                  <c:v>8.9317628930817605</c:v>
                </c:pt>
                <c:pt idx="20">
                  <c:v>9.7086182389937097</c:v>
                </c:pt>
                <c:pt idx="21">
                  <c:v>10.53176289308176</c:v>
                </c:pt>
                <c:pt idx="22">
                  <c:v>11.345850943396226</c:v>
                </c:pt>
                <c:pt idx="23">
                  <c:v>12.143838364779873</c:v>
                </c:pt>
              </c:numCache>
            </c:numRef>
          </c:yVal>
          <c:smooth val="1"/>
          <c:extLst>
            <c:ext xmlns:c16="http://schemas.microsoft.com/office/drawing/2014/chart" uri="{C3380CC4-5D6E-409C-BE32-E72D297353CC}">
              <c16:uniqueId val="{00000001-E29D-DF47-A81B-1BC6D59F0ABE}"/>
            </c:ext>
          </c:extLst>
        </c:ser>
        <c:dLbls>
          <c:showLegendKey val="0"/>
          <c:showVal val="0"/>
          <c:showCatName val="0"/>
          <c:showSerName val="0"/>
          <c:showPercent val="0"/>
          <c:showBubbleSize val="0"/>
        </c:dLbls>
        <c:axId val="1247122144"/>
        <c:axId val="450890850"/>
      </c:scatterChart>
      <c:valAx>
        <c:axId val="1247122144"/>
        <c:scaling>
          <c:orientation val="minMax"/>
        </c:scaling>
        <c:delete val="0"/>
        <c:axPos val="b"/>
        <c:title>
          <c:tx>
            <c:rich>
              <a:bodyPr/>
              <a:lstStyle/>
              <a:p>
                <a:pPr lvl="0">
                  <a:defRPr sz="900" b="1" i="0">
                    <a:solidFill>
                      <a:srgbClr val="000000"/>
                    </a:solidFill>
                    <a:latin typeface="Arial"/>
                  </a:defRPr>
                </a:pPr>
                <a:r>
                  <a:rPr lang="en-US" sz="900" b="1" i="0">
                    <a:solidFill>
                      <a:srgbClr val="000000"/>
                    </a:solidFill>
                    <a:latin typeface="Arial"/>
                  </a:rPr>
                  <a:t>Time (hr)</a:t>
                </a:r>
              </a:p>
            </c:rich>
          </c:tx>
          <c:layout>
            <c:manualLayout>
              <c:xMode val="edge"/>
              <c:yMode val="edge"/>
              <c:x val="0.42933442281978934"/>
              <c:y val="0.88636569077513949"/>
            </c:manualLayout>
          </c:layout>
          <c:overlay val="0"/>
        </c:title>
        <c:numFmt formatCode="General" sourceLinked="1"/>
        <c:majorTickMark val="in"/>
        <c:minorTickMark val="none"/>
        <c:tickLblPos val="nextTo"/>
        <c:spPr>
          <a:ln/>
        </c:spPr>
        <c:txPr>
          <a:bodyPr rot="0"/>
          <a:lstStyle/>
          <a:p>
            <a:pPr lvl="0">
              <a:defRPr sz="800" b="0" i="0">
                <a:solidFill>
                  <a:srgbClr val="000000"/>
                </a:solidFill>
                <a:latin typeface="Arial"/>
              </a:defRPr>
            </a:pPr>
            <a:endParaRPr lang="en-US"/>
          </a:p>
        </c:txPr>
        <c:crossAx val="450890850"/>
        <c:crosses val="autoZero"/>
        <c:crossBetween val="midCat"/>
      </c:valAx>
      <c:valAx>
        <c:axId val="450890850"/>
        <c:scaling>
          <c:orientation val="minMax"/>
        </c:scaling>
        <c:delete val="0"/>
        <c:axPos val="l"/>
        <c:title>
          <c:tx>
            <c:rich>
              <a:bodyPr/>
              <a:lstStyle/>
              <a:p>
                <a:pPr lvl="0">
                  <a:defRPr sz="900" b="1" i="0">
                    <a:solidFill>
                      <a:srgbClr val="000000"/>
                    </a:solidFill>
                    <a:latin typeface="Arial"/>
                  </a:defRPr>
                </a:pPr>
                <a:r>
                  <a:rPr lang="en-US" sz="900" b="1" i="0">
                    <a:solidFill>
                      <a:srgbClr val="000000"/>
                    </a:solidFill>
                    <a:latin typeface="Arial"/>
                  </a:rPr>
                  <a:t>Cumulative (mmol/l)</a:t>
                </a:r>
              </a:p>
            </c:rich>
          </c:tx>
          <c:layout>
            <c:manualLayout>
              <c:xMode val="edge"/>
              <c:yMode val="edge"/>
              <c:x val="1.014361412370623E-2"/>
              <c:y val="0.24947638301969038"/>
            </c:manualLayout>
          </c:layout>
          <c:overlay val="0"/>
        </c:title>
        <c:numFmt formatCode="General" sourceLinked="0"/>
        <c:majorTickMark val="in"/>
        <c:minorTickMark val="none"/>
        <c:tickLblPos val="nextTo"/>
        <c:spPr>
          <a:ln/>
        </c:spPr>
        <c:txPr>
          <a:bodyPr rot="0"/>
          <a:lstStyle/>
          <a:p>
            <a:pPr lvl="0">
              <a:defRPr sz="800" b="0" i="0">
                <a:solidFill>
                  <a:srgbClr val="000000"/>
                </a:solidFill>
                <a:latin typeface="Arial"/>
              </a:defRPr>
            </a:pPr>
            <a:endParaRPr lang="en-US"/>
          </a:p>
        </c:txPr>
        <c:crossAx val="1247122144"/>
        <c:crosses val="autoZero"/>
        <c:crossBetween val="midCat"/>
      </c:valAx>
    </c:plotArea>
    <c:legend>
      <c:legendPos val="r"/>
      <c:layout>
        <c:manualLayout>
          <c:xMode val="edge"/>
          <c:yMode val="edge"/>
          <c:x val="0.15952359728618828"/>
          <c:y val="0.12575765867104438"/>
        </c:manualLayout>
      </c:layout>
      <c:overlay val="0"/>
      <c:txPr>
        <a:bodyPr/>
        <a:lstStyle/>
        <a:p>
          <a:pPr lvl="0">
            <a:defRPr sz="700" b="0" i="0">
              <a:solidFill>
                <a:srgbClr val="000000"/>
              </a:solidFill>
              <a:latin typeface="Arial"/>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oneCellAnchor>
    <xdr:from>
      <xdr:col>2</xdr:col>
      <xdr:colOff>0</xdr:colOff>
      <xdr:row>24</xdr:row>
      <xdr:rowOff>28575</xdr:rowOff>
    </xdr:from>
    <xdr:ext cx="1114425" cy="247650"/>
    <xdr:sp macro="" textlink="">
      <xdr:nvSpPr>
        <xdr:cNvPr id="3" name="Shape 3">
          <a:extLst>
            <a:ext uri="{FF2B5EF4-FFF2-40B4-BE49-F238E27FC236}">
              <a16:creationId xmlns:a16="http://schemas.microsoft.com/office/drawing/2014/main" id="{00000000-0008-0000-0000-000003000000}"/>
            </a:ext>
          </a:extLst>
        </xdr:cNvPr>
        <xdr:cNvSpPr txBox="1"/>
      </xdr:nvSpPr>
      <xdr:spPr>
        <a:xfrm>
          <a:off x="4788788" y="3656175"/>
          <a:ext cx="1114425" cy="247650"/>
        </a:xfrm>
        <a:prstGeom prst="rect">
          <a:avLst/>
        </a:prstGeom>
        <a:no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 </a:t>
          </a:r>
          <a:r>
            <a:rPr lang="en-US" sz="1200" b="0" i="0" u="none" strike="noStrike">
              <a:solidFill>
                <a:srgbClr val="000000"/>
              </a:solidFill>
              <a:latin typeface="Arial"/>
              <a:ea typeface="Arial"/>
              <a:cs typeface="Arial"/>
              <a:sym typeface="Arial"/>
            </a:rPr>
            <a:t>-</a:t>
          </a:r>
          <a:r>
            <a:rPr lang="en-US" sz="1000" b="0" i="0" u="none" strike="noStrike">
              <a:solidFill>
                <a:srgbClr val="000000"/>
              </a:solidFill>
              <a:latin typeface="Arial"/>
              <a:ea typeface="Arial"/>
              <a:cs typeface="Arial"/>
              <a:sym typeface="Arial"/>
            </a:rPr>
            <a:t>D*L+q</a:t>
          </a:r>
          <a:r>
            <a:rPr lang="en-US" sz="1000" b="0" i="0" u="none" strike="noStrike" baseline="-25000">
              <a:solidFill>
                <a:srgbClr val="000000"/>
              </a:solidFill>
              <a:latin typeface="Arial"/>
              <a:ea typeface="Arial"/>
              <a:cs typeface="Arial"/>
              <a:sym typeface="Arial"/>
            </a:rPr>
            <a:t>l</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X</a:t>
          </a:r>
          <a:r>
            <a:rPr lang="en-US" sz="1000" b="0" i="0" u="none" strike="noStrike" baseline="-25000">
              <a:solidFill>
                <a:srgbClr val="000000"/>
              </a:solidFill>
              <a:latin typeface="Arial"/>
              <a:ea typeface="Arial"/>
              <a:cs typeface="Arial"/>
              <a:sym typeface="Arial"/>
            </a:rPr>
            <a:t>v</a:t>
          </a:r>
          <a:endParaRPr sz="1200" b="0" i="0" u="none" strike="noStrike" baseline="-25000">
            <a:solidFill>
              <a:srgbClr val="000000"/>
            </a:solidFill>
            <a:latin typeface="Arial"/>
            <a:ea typeface="Arial"/>
            <a:cs typeface="Arial"/>
            <a:sym typeface="Arial"/>
          </a:endParaRPr>
        </a:p>
      </xdr:txBody>
    </xdr:sp>
    <xdr:clientData fLocksWithSheet="0"/>
  </xdr:oneCellAnchor>
  <xdr:oneCellAnchor>
    <xdr:from>
      <xdr:col>1</xdr:col>
      <xdr:colOff>-19050</xdr:colOff>
      <xdr:row>15</xdr:row>
      <xdr:rowOff>238125</xdr:rowOff>
    </xdr:from>
    <xdr:ext cx="38100" cy="0"/>
    <xdr:grpSp>
      <xdr:nvGrpSpPr>
        <xdr:cNvPr id="2" name="Shape 2">
          <a:extLst>
            <a:ext uri="{FF2B5EF4-FFF2-40B4-BE49-F238E27FC236}">
              <a16:creationId xmlns:a16="http://schemas.microsoft.com/office/drawing/2014/main" id="{00000000-0008-0000-0000-000002000000}"/>
            </a:ext>
          </a:extLst>
        </xdr:cNvPr>
        <xdr:cNvGrpSpPr/>
      </xdr:nvGrpSpPr>
      <xdr:grpSpPr>
        <a:xfrm>
          <a:off x="973138" y="2814638"/>
          <a:ext cx="38100" cy="0"/>
          <a:chOff x="971550" y="3044825"/>
          <a:chExt cx="38100" cy="0"/>
        </a:xfrm>
      </xdr:grpSpPr>
      <xdr:cxnSp macro="">
        <xdr:nvCxnSpPr>
          <xdr:cNvPr id="4" name="Shape 4">
            <a:extLst>
              <a:ext uri="{FF2B5EF4-FFF2-40B4-BE49-F238E27FC236}">
                <a16:creationId xmlns:a16="http://schemas.microsoft.com/office/drawing/2014/main" id="{00000000-0008-0000-0000-000004000000}"/>
              </a:ext>
            </a:extLst>
          </xdr:cNvPr>
          <xdr:cNvCxnSpPr/>
        </xdr:nvCxnSpPr>
        <xdr:spPr>
          <a:xfrm>
            <a:off x="5346000" y="3780000"/>
            <a:ext cx="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4</xdr:col>
      <xdr:colOff>304798</xdr:colOff>
      <xdr:row>15</xdr:row>
      <xdr:rowOff>109537</xdr:rowOff>
    </xdr:from>
    <xdr:ext cx="2632075" cy="501650"/>
    <xdr:sp macro="" textlink="">
      <xdr:nvSpPr>
        <xdr:cNvPr id="5" name="Shape 5">
          <a:extLst>
            <a:ext uri="{FF2B5EF4-FFF2-40B4-BE49-F238E27FC236}">
              <a16:creationId xmlns:a16="http://schemas.microsoft.com/office/drawing/2014/main" id="{00000000-0008-0000-0000-000005000000}"/>
            </a:ext>
          </a:extLst>
        </xdr:cNvPr>
        <xdr:cNvSpPr txBox="1"/>
      </xdr:nvSpPr>
      <xdr:spPr>
        <a:xfrm>
          <a:off x="3432173" y="2736850"/>
          <a:ext cx="2632075" cy="501650"/>
        </a:xfrm>
        <a:prstGeom prst="rect">
          <a:avLst/>
        </a:prstGeom>
        <a:solidFill>
          <a:srgbClr val="FFFFFF"/>
        </a:solid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Noto Sans Symbols"/>
              <a:ea typeface="Noto Sans Symbols"/>
              <a:cs typeface="Noto Sans Symbols"/>
              <a:sym typeface="Noto Sans Symbols"/>
            </a:rPr>
            <a:t>=(μ−μ</a:t>
          </a:r>
          <a:r>
            <a:rPr lang="en-US" sz="1000" b="0" i="0" u="none" strike="noStrike" baseline="-25000">
              <a:solidFill>
                <a:srgbClr val="000000"/>
              </a:solidFill>
              <a:latin typeface="Times New Roman"/>
              <a:ea typeface="Times New Roman"/>
              <a:cs typeface="Times New Roman"/>
              <a:sym typeface="Times New Roman"/>
            </a:rPr>
            <a:t>d</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Xv</a:t>
          </a:r>
          <a:r>
            <a:rPr lang="en-US" sz="1000" b="0" i="0" u="none" strike="noStrike">
              <a:solidFill>
                <a:srgbClr val="000000"/>
              </a:solidFill>
              <a:latin typeface="Noto Sans Symbols"/>
              <a:ea typeface="Noto Sans Symbols"/>
              <a:cs typeface="Noto Sans Symbols"/>
              <a:sym typeface="Noto Sans Symbols"/>
            </a:rPr>
            <a:t>−(1−β)*</a:t>
          </a:r>
          <a:r>
            <a:rPr lang="en-US" sz="1000" b="0" i="0" u="none" strike="noStrike">
              <a:solidFill>
                <a:srgbClr val="000000"/>
              </a:solidFill>
              <a:latin typeface="Times New Roman"/>
              <a:ea typeface="Times New Roman"/>
              <a:cs typeface="Times New Roman"/>
              <a:sym typeface="Times New Roman"/>
            </a:rPr>
            <a:t>D</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Xv</a:t>
          </a:r>
          <a:endParaRPr sz="1400"/>
        </a:p>
      </xdr:txBody>
    </xdr:sp>
    <xdr:clientData fLocksWithSheet="0"/>
  </xdr:oneCellAnchor>
  <xdr:oneCellAnchor>
    <xdr:from>
      <xdr:col>1</xdr:col>
      <xdr:colOff>-19050</xdr:colOff>
      <xdr:row>22</xdr:row>
      <xdr:rowOff>0</xdr:rowOff>
    </xdr:from>
    <xdr:ext cx="38100" cy="0"/>
    <xdr:grpSp>
      <xdr:nvGrpSpPr>
        <xdr:cNvPr id="6" name="Shape 2">
          <a:extLst>
            <a:ext uri="{FF2B5EF4-FFF2-40B4-BE49-F238E27FC236}">
              <a16:creationId xmlns:a16="http://schemas.microsoft.com/office/drawing/2014/main" id="{00000000-0008-0000-0000-000006000000}"/>
            </a:ext>
          </a:extLst>
        </xdr:cNvPr>
        <xdr:cNvGrpSpPr/>
      </xdr:nvGrpSpPr>
      <xdr:grpSpPr>
        <a:xfrm>
          <a:off x="973138" y="3841750"/>
          <a:ext cx="38100" cy="0"/>
          <a:chOff x="971550" y="4191000"/>
          <a:chExt cx="38100" cy="0"/>
        </a:xfrm>
      </xdr:grpSpPr>
      <xdr:cxnSp macro="">
        <xdr:nvCxnSpPr>
          <xdr:cNvPr id="7" name="Shape 4">
            <a:extLst>
              <a:ext uri="{FF2B5EF4-FFF2-40B4-BE49-F238E27FC236}">
                <a16:creationId xmlns:a16="http://schemas.microsoft.com/office/drawing/2014/main" id="{00000000-0008-0000-0000-000007000000}"/>
              </a:ext>
            </a:extLst>
          </xdr:cNvPr>
          <xdr:cNvCxnSpPr/>
        </xdr:nvCxnSpPr>
        <xdr:spPr>
          <a:xfrm>
            <a:off x="5346000" y="3780000"/>
            <a:ext cx="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1</xdr:col>
      <xdr:colOff>-19050</xdr:colOff>
      <xdr:row>25</xdr:row>
      <xdr:rowOff>0</xdr:rowOff>
    </xdr:from>
    <xdr:ext cx="38100" cy="0"/>
    <xdr:grpSp>
      <xdr:nvGrpSpPr>
        <xdr:cNvPr id="8" name="Shape 2">
          <a:extLst>
            <a:ext uri="{FF2B5EF4-FFF2-40B4-BE49-F238E27FC236}">
              <a16:creationId xmlns:a16="http://schemas.microsoft.com/office/drawing/2014/main" id="{00000000-0008-0000-0000-000008000000}"/>
            </a:ext>
          </a:extLst>
        </xdr:cNvPr>
        <xdr:cNvGrpSpPr/>
      </xdr:nvGrpSpPr>
      <xdr:grpSpPr>
        <a:xfrm>
          <a:off x="973138" y="4341813"/>
          <a:ext cx="38100" cy="0"/>
          <a:chOff x="971550" y="4762500"/>
          <a:chExt cx="38100" cy="0"/>
        </a:xfrm>
      </xdr:grpSpPr>
      <xdr:cxnSp macro="">
        <xdr:nvCxnSpPr>
          <xdr:cNvPr id="9" name="Shape 4">
            <a:extLst>
              <a:ext uri="{FF2B5EF4-FFF2-40B4-BE49-F238E27FC236}">
                <a16:creationId xmlns:a16="http://schemas.microsoft.com/office/drawing/2014/main" id="{00000000-0008-0000-0000-000009000000}"/>
              </a:ext>
            </a:extLst>
          </xdr:cNvPr>
          <xdr:cNvCxnSpPr/>
        </xdr:nvCxnSpPr>
        <xdr:spPr>
          <a:xfrm>
            <a:off x="5346000" y="3780000"/>
            <a:ext cx="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1</xdr:col>
      <xdr:colOff>238125</xdr:colOff>
      <xdr:row>16</xdr:row>
      <xdr:rowOff>3175</xdr:rowOff>
    </xdr:from>
    <xdr:ext cx="342900" cy="38100"/>
    <xdr:grpSp>
      <xdr:nvGrpSpPr>
        <xdr:cNvPr id="10" name="Shape 2">
          <a:extLst>
            <a:ext uri="{FF2B5EF4-FFF2-40B4-BE49-F238E27FC236}">
              <a16:creationId xmlns:a16="http://schemas.microsoft.com/office/drawing/2014/main" id="{00000000-0008-0000-0000-00000A000000}"/>
            </a:ext>
          </a:extLst>
        </xdr:cNvPr>
        <xdr:cNvGrpSpPr/>
      </xdr:nvGrpSpPr>
      <xdr:grpSpPr>
        <a:xfrm>
          <a:off x="1230313" y="2820988"/>
          <a:ext cx="342900" cy="38100"/>
          <a:chOff x="5174550" y="3780000"/>
          <a:chExt cx="342900" cy="0"/>
        </a:xfrm>
      </xdr:grpSpPr>
      <xdr:cxnSp macro="">
        <xdr:nvCxnSpPr>
          <xdr:cNvPr id="11" name="Shape 6">
            <a:extLst>
              <a:ext uri="{FF2B5EF4-FFF2-40B4-BE49-F238E27FC236}">
                <a16:creationId xmlns:a16="http://schemas.microsoft.com/office/drawing/2014/main" id="{00000000-0008-0000-0000-00000B000000}"/>
              </a:ext>
            </a:extLst>
          </xdr:cNvPr>
          <xdr:cNvCxnSpPr/>
        </xdr:nvCxnSpPr>
        <xdr:spPr>
          <a:xfrm>
            <a:off x="5174550" y="3780000"/>
            <a:ext cx="34290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2</xdr:col>
      <xdr:colOff>19051</xdr:colOff>
      <xdr:row>15</xdr:row>
      <xdr:rowOff>123825</xdr:rowOff>
    </xdr:from>
    <xdr:ext cx="1758950" cy="266700"/>
    <xdr:sp macro="" textlink="">
      <xdr:nvSpPr>
        <xdr:cNvPr id="12" name="Shape 7">
          <a:extLst>
            <a:ext uri="{FF2B5EF4-FFF2-40B4-BE49-F238E27FC236}">
              <a16:creationId xmlns:a16="http://schemas.microsoft.com/office/drawing/2014/main" id="{00000000-0008-0000-0000-00000C000000}"/>
            </a:ext>
          </a:extLst>
        </xdr:cNvPr>
        <xdr:cNvSpPr txBox="1"/>
      </xdr:nvSpPr>
      <xdr:spPr>
        <a:xfrm>
          <a:off x="1709739" y="2751138"/>
          <a:ext cx="1758950" cy="266700"/>
        </a:xfrm>
        <a:prstGeom prst="rect">
          <a:avLst/>
        </a:prstGeom>
        <a:solidFill>
          <a:srgbClr val="FFFFFF"/>
        </a:solid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Noto Sans Symbols"/>
              <a:ea typeface="Noto Sans Symbols"/>
              <a:cs typeface="Noto Sans Symbols"/>
              <a:sym typeface="Noto Sans Symbols"/>
            </a:rPr>
            <a:t>=μ*</a:t>
          </a:r>
          <a:r>
            <a:rPr lang="en-US" sz="1000" b="0" i="0" u="none" strike="noStrike">
              <a:solidFill>
                <a:srgbClr val="000000"/>
              </a:solidFill>
              <a:latin typeface="Arial"/>
              <a:ea typeface="Arial"/>
              <a:cs typeface="Arial"/>
              <a:sym typeface="Arial"/>
            </a:rPr>
            <a:t>X</a:t>
          </a:r>
          <a:r>
            <a:rPr lang="en-US" sz="1000" b="0" i="0" u="none" strike="noStrike" baseline="-25000">
              <a:solidFill>
                <a:srgbClr val="000000"/>
              </a:solidFill>
              <a:latin typeface="Arial"/>
              <a:ea typeface="Arial"/>
              <a:cs typeface="Arial"/>
              <a:sym typeface="Arial"/>
            </a:rPr>
            <a:t>v</a:t>
          </a:r>
          <a:r>
            <a:rPr lang="en-US" sz="1000" b="0" i="0" u="none" strike="noStrike">
              <a:solidFill>
                <a:srgbClr val="000000"/>
              </a:solidFill>
              <a:latin typeface="Noto Sans Symbols"/>
              <a:ea typeface="Noto Sans Symbols"/>
              <a:cs typeface="Noto Sans Symbols"/>
              <a:sym typeface="Noto Sans Symbols"/>
            </a:rPr>
            <a:t>−(1+α−α</a:t>
          </a:r>
          <a:r>
            <a:rPr lang="en-US" sz="1000" b="0" i="0" u="none" strike="noStrike">
              <a:solidFill>
                <a:srgbClr val="000000"/>
              </a:solidFill>
              <a:latin typeface="Times New Roman"/>
              <a:ea typeface="Times New Roman"/>
              <a:cs typeface="Times New Roman"/>
              <a:sym typeface="Times New Roman"/>
            </a:rPr>
            <a:t>c</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D</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X</a:t>
          </a:r>
          <a:r>
            <a:rPr lang="en-US" sz="1000" b="0" i="0" u="none" strike="noStrike" baseline="-25000">
              <a:solidFill>
                <a:srgbClr val="000000"/>
              </a:solidFill>
              <a:latin typeface="Arial"/>
              <a:ea typeface="Arial"/>
              <a:cs typeface="Arial"/>
              <a:sym typeface="Arial"/>
            </a:rPr>
            <a:t>v</a:t>
          </a:r>
          <a:r>
            <a:rPr lang="en-US" sz="1000" b="0" i="0" u="none" strike="noStrike">
              <a:solidFill>
                <a:srgbClr val="000000"/>
              </a:solidFill>
              <a:latin typeface="Noto Sans Symbols"/>
              <a:ea typeface="Noto Sans Symbols"/>
              <a:cs typeface="Noto Sans Symbols"/>
              <a:sym typeface="Noto Sans Symbols"/>
            </a:rPr>
            <a:t>−</a:t>
          </a:r>
          <a:r>
            <a:rPr lang="en-US" sz="1000" b="0" i="0">
              <a:latin typeface="Noto Sans Symbols"/>
              <a:ea typeface="Noto Sans Symbols"/>
              <a:cs typeface="Noto Sans Symbols"/>
              <a:sym typeface="Noto Sans Symbols"/>
            </a:rPr>
            <a:t>μ</a:t>
          </a:r>
          <a:r>
            <a:rPr lang="en-US" sz="1000" b="0" i="0" baseline="-25000">
              <a:latin typeface="Calibri"/>
              <a:ea typeface="Calibri"/>
              <a:cs typeface="Calibri"/>
              <a:sym typeface="Calibri"/>
            </a:rPr>
            <a:t>d</a:t>
          </a:r>
          <a:r>
            <a:rPr lang="en-US" sz="1000" b="0" i="0">
              <a:latin typeface="Calibri"/>
              <a:ea typeface="Calibri"/>
              <a:cs typeface="Calibri"/>
              <a:sym typeface="Calibri"/>
            </a:rPr>
            <a:t>*</a:t>
          </a:r>
          <a:r>
            <a:rPr lang="en-US" sz="1000" b="0" i="0">
              <a:latin typeface="Arial"/>
              <a:ea typeface="Arial"/>
              <a:cs typeface="Arial"/>
              <a:sym typeface="Arial"/>
            </a:rPr>
            <a:t>X</a:t>
          </a:r>
          <a:r>
            <a:rPr lang="en-US" sz="1000" b="0" i="0" baseline="-25000">
              <a:latin typeface="Arial"/>
              <a:ea typeface="Arial"/>
              <a:cs typeface="Arial"/>
              <a:sym typeface="Arial"/>
            </a:rPr>
            <a:t>v</a:t>
          </a:r>
          <a:endParaRPr sz="1000" b="0" i="0" u="none" strike="noStrike" baseline="-25000">
            <a:solidFill>
              <a:srgbClr val="000000"/>
            </a:solidFill>
            <a:latin typeface="Arial"/>
            <a:ea typeface="Arial"/>
            <a:cs typeface="Arial"/>
            <a:sym typeface="Arial"/>
          </a:endParaRPr>
        </a:p>
      </xdr:txBody>
    </xdr:sp>
    <xdr:clientData fLocksWithSheet="0"/>
  </xdr:oneCellAnchor>
  <xdr:oneCellAnchor>
    <xdr:from>
      <xdr:col>1</xdr:col>
      <xdr:colOff>238125</xdr:colOff>
      <xdr:row>22</xdr:row>
      <xdr:rowOff>-19050</xdr:rowOff>
    </xdr:from>
    <xdr:ext cx="304800" cy="38100"/>
    <xdr:grpSp>
      <xdr:nvGrpSpPr>
        <xdr:cNvPr id="13" name="Shape 2">
          <a:extLst>
            <a:ext uri="{FF2B5EF4-FFF2-40B4-BE49-F238E27FC236}">
              <a16:creationId xmlns:a16="http://schemas.microsoft.com/office/drawing/2014/main" id="{00000000-0008-0000-0000-00000D000000}"/>
            </a:ext>
          </a:extLst>
        </xdr:cNvPr>
        <xdr:cNvGrpSpPr/>
      </xdr:nvGrpSpPr>
      <xdr:grpSpPr>
        <a:xfrm>
          <a:off x="1230313" y="3822700"/>
          <a:ext cx="304800" cy="38100"/>
          <a:chOff x="5193600" y="3780000"/>
          <a:chExt cx="304800" cy="0"/>
        </a:xfrm>
      </xdr:grpSpPr>
      <xdr:cxnSp macro="">
        <xdr:nvCxnSpPr>
          <xdr:cNvPr id="14" name="Shape 8">
            <a:extLst>
              <a:ext uri="{FF2B5EF4-FFF2-40B4-BE49-F238E27FC236}">
                <a16:creationId xmlns:a16="http://schemas.microsoft.com/office/drawing/2014/main" id="{00000000-0008-0000-0000-00000E000000}"/>
              </a:ext>
            </a:extLst>
          </xdr:cNvPr>
          <xdr:cNvCxnSpPr/>
        </xdr:nvCxnSpPr>
        <xdr:spPr>
          <a:xfrm>
            <a:off x="5193600" y="3780000"/>
            <a:ext cx="30480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2</xdr:col>
      <xdr:colOff>0</xdr:colOff>
      <xdr:row>21</xdr:row>
      <xdr:rowOff>66675</xdr:rowOff>
    </xdr:from>
    <xdr:ext cx="1104900" cy="314325"/>
    <xdr:sp macro="" textlink="">
      <xdr:nvSpPr>
        <xdr:cNvPr id="15" name="Shape 9">
          <a:extLst>
            <a:ext uri="{FF2B5EF4-FFF2-40B4-BE49-F238E27FC236}">
              <a16:creationId xmlns:a16="http://schemas.microsoft.com/office/drawing/2014/main" id="{00000000-0008-0000-0000-00000F000000}"/>
            </a:ext>
          </a:extLst>
        </xdr:cNvPr>
        <xdr:cNvSpPr txBox="1"/>
      </xdr:nvSpPr>
      <xdr:spPr>
        <a:xfrm>
          <a:off x="4793550" y="3627600"/>
          <a:ext cx="1104900" cy="304800"/>
        </a:xfrm>
        <a:prstGeom prst="rect">
          <a:avLst/>
        </a:prstGeom>
        <a:solidFill>
          <a:srgbClr val="FFFFFF"/>
        </a:solid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Arial"/>
              <a:ea typeface="Arial"/>
              <a:cs typeface="Arial"/>
              <a:sym typeface="Arial"/>
            </a:rPr>
            <a:t>=D(S</a:t>
          </a:r>
          <a:r>
            <a:rPr lang="en-US" sz="1200" b="0" i="0" u="none" strike="noStrike" baseline="-25000">
              <a:solidFill>
                <a:srgbClr val="000000"/>
              </a:solidFill>
              <a:latin typeface="Arial"/>
              <a:ea typeface="Arial"/>
              <a:cs typeface="Arial"/>
              <a:sym typeface="Arial"/>
            </a:rPr>
            <a:t>F </a:t>
          </a:r>
          <a:r>
            <a:rPr lang="en-US" sz="1200" b="0" i="0" u="none" strike="noStrike">
              <a:solidFill>
                <a:srgbClr val="000000"/>
              </a:solidFill>
              <a:latin typeface="Arial"/>
              <a:ea typeface="Arial"/>
              <a:cs typeface="Arial"/>
              <a:sym typeface="Arial"/>
            </a:rPr>
            <a:t>-</a:t>
          </a:r>
          <a:r>
            <a:rPr lang="en-US" sz="1000" b="0" i="0" u="none" strike="noStrike">
              <a:solidFill>
                <a:srgbClr val="000000"/>
              </a:solidFill>
              <a:latin typeface="Arial"/>
              <a:ea typeface="Arial"/>
              <a:cs typeface="Arial"/>
              <a:sym typeface="Arial"/>
            </a:rPr>
            <a:t>S)-q</a:t>
          </a:r>
          <a:r>
            <a:rPr lang="en-US" sz="1000" b="0" i="0" u="none" strike="noStrike" baseline="-25000">
              <a:solidFill>
                <a:srgbClr val="000000"/>
              </a:solidFill>
              <a:latin typeface="Arial"/>
              <a:ea typeface="Arial"/>
              <a:cs typeface="Arial"/>
              <a:sym typeface="Arial"/>
            </a:rPr>
            <a:t>s</a:t>
          </a:r>
          <a:r>
            <a:rPr lang="en-US" sz="1000" b="0" i="0">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X</a:t>
          </a:r>
          <a:r>
            <a:rPr lang="en-US" sz="1000" b="0" i="0" u="none" strike="noStrike" baseline="-25000">
              <a:solidFill>
                <a:srgbClr val="000000"/>
              </a:solidFill>
              <a:latin typeface="Arial"/>
              <a:ea typeface="Arial"/>
              <a:cs typeface="Arial"/>
              <a:sym typeface="Arial"/>
            </a:rPr>
            <a:t>v</a:t>
          </a:r>
          <a:endParaRPr sz="1400"/>
        </a:p>
      </xdr:txBody>
    </xdr:sp>
    <xdr:clientData fLocksWithSheet="0"/>
  </xdr:oneCellAnchor>
  <xdr:oneCellAnchor>
    <xdr:from>
      <xdr:col>1</xdr:col>
      <xdr:colOff>257175</xdr:colOff>
      <xdr:row>25</xdr:row>
      <xdr:rowOff>-19050</xdr:rowOff>
    </xdr:from>
    <xdr:ext cx="276225" cy="38100"/>
    <xdr:grpSp>
      <xdr:nvGrpSpPr>
        <xdr:cNvPr id="16" name="Shape 2">
          <a:extLst>
            <a:ext uri="{FF2B5EF4-FFF2-40B4-BE49-F238E27FC236}">
              <a16:creationId xmlns:a16="http://schemas.microsoft.com/office/drawing/2014/main" id="{00000000-0008-0000-0000-000010000000}"/>
            </a:ext>
          </a:extLst>
        </xdr:cNvPr>
        <xdr:cNvGrpSpPr/>
      </xdr:nvGrpSpPr>
      <xdr:grpSpPr>
        <a:xfrm>
          <a:off x="1249363" y="4322763"/>
          <a:ext cx="276225" cy="38100"/>
          <a:chOff x="5207888" y="3780000"/>
          <a:chExt cx="276225" cy="0"/>
        </a:xfrm>
      </xdr:grpSpPr>
      <xdr:cxnSp macro="">
        <xdr:nvCxnSpPr>
          <xdr:cNvPr id="17" name="Shape 10">
            <a:extLst>
              <a:ext uri="{FF2B5EF4-FFF2-40B4-BE49-F238E27FC236}">
                <a16:creationId xmlns:a16="http://schemas.microsoft.com/office/drawing/2014/main" id="{00000000-0008-0000-0000-000011000000}"/>
              </a:ext>
            </a:extLst>
          </xdr:cNvPr>
          <xdr:cNvCxnSpPr/>
        </xdr:nvCxnSpPr>
        <xdr:spPr>
          <a:xfrm>
            <a:off x="5207888" y="3780000"/>
            <a:ext cx="276225"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oneCellAnchor>
    <xdr:from>
      <xdr:col>9</xdr:col>
      <xdr:colOff>66675</xdr:colOff>
      <xdr:row>9</xdr:row>
      <xdr:rowOff>28575</xdr:rowOff>
    </xdr:from>
    <xdr:ext cx="4476750" cy="2705100"/>
    <xdr:grpSp>
      <xdr:nvGrpSpPr>
        <xdr:cNvPr id="18" name="Shape 2">
          <a:extLst>
            <a:ext uri="{FF2B5EF4-FFF2-40B4-BE49-F238E27FC236}">
              <a16:creationId xmlns:a16="http://schemas.microsoft.com/office/drawing/2014/main" id="{00000000-0008-0000-0000-000012000000}"/>
            </a:ext>
          </a:extLst>
        </xdr:cNvPr>
        <xdr:cNvGrpSpPr/>
      </xdr:nvGrpSpPr>
      <xdr:grpSpPr>
        <a:xfrm>
          <a:off x="6940550" y="1616075"/>
          <a:ext cx="4476750" cy="2705100"/>
          <a:chOff x="3107625" y="2427450"/>
          <a:chExt cx="4476750" cy="2705101"/>
        </a:xfrm>
      </xdr:grpSpPr>
      <xdr:grpSp>
        <xdr:nvGrpSpPr>
          <xdr:cNvPr id="19" name="Shape 11">
            <a:extLst>
              <a:ext uri="{FF2B5EF4-FFF2-40B4-BE49-F238E27FC236}">
                <a16:creationId xmlns:a16="http://schemas.microsoft.com/office/drawing/2014/main" id="{00000000-0008-0000-0000-000013000000}"/>
              </a:ext>
            </a:extLst>
          </xdr:cNvPr>
          <xdr:cNvGrpSpPr/>
        </xdr:nvGrpSpPr>
        <xdr:grpSpPr>
          <a:xfrm>
            <a:off x="3107625" y="2427450"/>
            <a:ext cx="4476750" cy="2705101"/>
            <a:chOff x="6191250" y="990600"/>
            <a:chExt cx="4191000" cy="2585841"/>
          </a:xfrm>
        </xdr:grpSpPr>
        <xdr:sp macro="" textlink="">
          <xdr:nvSpPr>
            <xdr:cNvPr id="20" name="Shape 12">
              <a:extLst>
                <a:ext uri="{FF2B5EF4-FFF2-40B4-BE49-F238E27FC236}">
                  <a16:creationId xmlns:a16="http://schemas.microsoft.com/office/drawing/2014/main" id="{00000000-0008-0000-0000-000014000000}"/>
                </a:ext>
              </a:extLst>
            </xdr:cNvPr>
            <xdr:cNvSpPr/>
          </xdr:nvSpPr>
          <xdr:spPr>
            <a:xfrm>
              <a:off x="6191250" y="990600"/>
              <a:ext cx="4191000" cy="25858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1" name="Shape 13">
              <a:extLst>
                <a:ext uri="{FF2B5EF4-FFF2-40B4-BE49-F238E27FC236}">
                  <a16:creationId xmlns:a16="http://schemas.microsoft.com/office/drawing/2014/main" id="{00000000-0008-0000-0000-000015000000}"/>
                </a:ext>
              </a:extLst>
            </xdr:cNvPr>
            <xdr:cNvGrpSpPr/>
          </xdr:nvGrpSpPr>
          <xdr:grpSpPr>
            <a:xfrm>
              <a:off x="6191250" y="990600"/>
              <a:ext cx="4191000" cy="2585841"/>
              <a:chOff x="4419600" y="454223"/>
              <a:chExt cx="4191000" cy="2671566"/>
            </a:xfrm>
          </xdr:grpSpPr>
          <xdr:grpSp>
            <xdr:nvGrpSpPr>
              <xdr:cNvPr id="22" name="Shape 14">
                <a:extLst>
                  <a:ext uri="{FF2B5EF4-FFF2-40B4-BE49-F238E27FC236}">
                    <a16:creationId xmlns:a16="http://schemas.microsoft.com/office/drawing/2014/main" id="{00000000-0008-0000-0000-000016000000}"/>
                  </a:ext>
                </a:extLst>
              </xdr:cNvPr>
              <xdr:cNvGrpSpPr/>
            </xdr:nvGrpSpPr>
            <xdr:grpSpPr>
              <a:xfrm>
                <a:off x="4495800" y="652786"/>
                <a:ext cx="3657600" cy="2473003"/>
                <a:chOff x="4800600" y="652786"/>
                <a:chExt cx="3657600" cy="2473003"/>
              </a:xfrm>
            </xdr:grpSpPr>
            <xdr:sp macro="" textlink="">
              <xdr:nvSpPr>
                <xdr:cNvPr id="23" name="Shape 15">
                  <a:extLst>
                    <a:ext uri="{FF2B5EF4-FFF2-40B4-BE49-F238E27FC236}">
                      <a16:creationId xmlns:a16="http://schemas.microsoft.com/office/drawing/2014/main" id="{00000000-0008-0000-0000-000017000000}"/>
                    </a:ext>
                  </a:extLst>
                </xdr:cNvPr>
                <xdr:cNvSpPr/>
              </xdr:nvSpPr>
              <xdr:spPr>
                <a:xfrm rot="10800000">
                  <a:off x="5410200" y="1149191"/>
                  <a:ext cx="1524000" cy="1759984"/>
                </a:xfrm>
                <a:prstGeom prst="round2SameRect">
                  <a:avLst>
                    <a:gd name="adj1" fmla="val 16667"/>
                    <a:gd name="adj2" fmla="val 0"/>
                  </a:avLst>
                </a:prstGeom>
                <a:no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nvGrpSpPr>
                <xdr:cNvPr id="24" name="Shape 16">
                  <a:extLst>
                    <a:ext uri="{FF2B5EF4-FFF2-40B4-BE49-F238E27FC236}">
                      <a16:creationId xmlns:a16="http://schemas.microsoft.com/office/drawing/2014/main" id="{00000000-0008-0000-0000-000018000000}"/>
                    </a:ext>
                  </a:extLst>
                </xdr:cNvPr>
                <xdr:cNvGrpSpPr/>
              </xdr:nvGrpSpPr>
              <xdr:grpSpPr>
                <a:xfrm>
                  <a:off x="5867400" y="652786"/>
                  <a:ext cx="609600" cy="1705830"/>
                  <a:chOff x="5867400" y="652786"/>
                  <a:chExt cx="609600" cy="1705830"/>
                </a:xfrm>
              </xdr:grpSpPr>
              <xdr:cxnSp macro="">
                <xdr:nvCxnSpPr>
                  <xdr:cNvPr id="25" name="Shape 17">
                    <a:extLst>
                      <a:ext uri="{FF2B5EF4-FFF2-40B4-BE49-F238E27FC236}">
                        <a16:creationId xmlns:a16="http://schemas.microsoft.com/office/drawing/2014/main" id="{00000000-0008-0000-0000-000019000000}"/>
                      </a:ext>
                    </a:extLst>
                  </xdr:cNvPr>
                  <xdr:cNvCxnSpPr/>
                </xdr:nvCxnSpPr>
                <xdr:spPr>
                  <a:xfrm rot="5400000">
                    <a:off x="5377951" y="1447035"/>
                    <a:ext cx="1588498" cy="0"/>
                  </a:xfrm>
                  <a:prstGeom prst="straightConnector1">
                    <a:avLst/>
                  </a:prstGeom>
                  <a:noFill/>
                  <a:ln w="19050" cap="flat" cmpd="sng">
                    <a:solidFill>
                      <a:schemeClr val="dk1"/>
                    </a:solidFill>
                    <a:prstDash val="solid"/>
                    <a:round/>
                    <a:headEnd type="none" w="sm" len="sm"/>
                    <a:tailEnd type="none" w="sm" len="sm"/>
                  </a:ln>
                </xdr:spPr>
              </xdr:cxnSp>
              <xdr:grpSp>
                <xdr:nvGrpSpPr>
                  <xdr:cNvPr id="26" name="Shape 18">
                    <a:extLst>
                      <a:ext uri="{FF2B5EF4-FFF2-40B4-BE49-F238E27FC236}">
                        <a16:creationId xmlns:a16="http://schemas.microsoft.com/office/drawing/2014/main" id="{00000000-0008-0000-0000-00001A000000}"/>
                      </a:ext>
                    </a:extLst>
                  </xdr:cNvPr>
                  <xdr:cNvGrpSpPr/>
                </xdr:nvGrpSpPr>
                <xdr:grpSpPr>
                  <a:xfrm>
                    <a:off x="5867400" y="2259335"/>
                    <a:ext cx="609600" cy="99281"/>
                    <a:chOff x="5334000" y="4150958"/>
                    <a:chExt cx="1066800" cy="148920"/>
                  </a:xfrm>
                </xdr:grpSpPr>
                <xdr:sp macro="" textlink="">
                  <xdr:nvSpPr>
                    <xdr:cNvPr id="27" name="Shape 19">
                      <a:extLst>
                        <a:ext uri="{FF2B5EF4-FFF2-40B4-BE49-F238E27FC236}">
                          <a16:creationId xmlns:a16="http://schemas.microsoft.com/office/drawing/2014/main" id="{00000000-0008-0000-0000-00001B000000}"/>
                        </a:ext>
                      </a:extLst>
                    </xdr:cNvPr>
                    <xdr:cNvSpPr/>
                  </xdr:nvSpPr>
                  <xdr:spPr>
                    <a:xfrm>
                      <a:off x="5334000" y="4150958"/>
                      <a:ext cx="533400" cy="148920"/>
                    </a:xfrm>
                    <a:prstGeom prst="ellipse">
                      <a:avLst/>
                    </a:prstGeom>
                    <a:solidFill>
                      <a:srgbClr val="D8D8D8"/>
                    </a:solid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8" name="Shape 20">
                      <a:extLst>
                        <a:ext uri="{FF2B5EF4-FFF2-40B4-BE49-F238E27FC236}">
                          <a16:creationId xmlns:a16="http://schemas.microsoft.com/office/drawing/2014/main" id="{00000000-0008-0000-0000-00001C000000}"/>
                        </a:ext>
                      </a:extLst>
                    </xdr:cNvPr>
                    <xdr:cNvSpPr/>
                  </xdr:nvSpPr>
                  <xdr:spPr>
                    <a:xfrm>
                      <a:off x="5867400" y="4150958"/>
                      <a:ext cx="533400" cy="148920"/>
                    </a:xfrm>
                    <a:prstGeom prst="ellipse">
                      <a:avLst/>
                    </a:prstGeom>
                    <a:solidFill>
                      <a:srgbClr val="D8D8D8"/>
                    </a:solid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sp macro="" textlink="">
              <xdr:nvSpPr>
                <xdr:cNvPr id="29" name="Shape 21">
                  <a:extLst>
                    <a:ext uri="{FF2B5EF4-FFF2-40B4-BE49-F238E27FC236}">
                      <a16:creationId xmlns:a16="http://schemas.microsoft.com/office/drawing/2014/main" id="{00000000-0008-0000-0000-00001D000000}"/>
                    </a:ext>
                  </a:extLst>
                </xdr:cNvPr>
                <xdr:cNvSpPr/>
              </xdr:nvSpPr>
              <xdr:spPr>
                <a:xfrm rot="10800000">
                  <a:off x="5410200" y="1600469"/>
                  <a:ext cx="1524000" cy="81230"/>
                </a:xfrm>
                <a:custGeom>
                  <a:avLst/>
                  <a:gdLst/>
                  <a:ahLst/>
                  <a:cxnLst/>
                  <a:rect l="l" t="t" r="r" b="b"/>
                  <a:pathLst>
                    <a:path w="1600200" h="150000" extrusionOk="0">
                      <a:moveTo>
                        <a:pt x="0" y="150000"/>
                      </a:moveTo>
                      <a:cubicBezTo>
                        <a:pt x="81326" y="99172"/>
                        <a:pt x="45873" y="113373"/>
                        <a:pt x="100584" y="95136"/>
                      </a:cubicBezTo>
                      <a:cubicBezTo>
                        <a:pt x="241855" y="105227"/>
                        <a:pt x="270121" y="112241"/>
                        <a:pt x="429768" y="95136"/>
                      </a:cubicBezTo>
                      <a:cubicBezTo>
                        <a:pt x="448936" y="93082"/>
                        <a:pt x="484632" y="76848"/>
                        <a:pt x="484632" y="76848"/>
                      </a:cubicBezTo>
                      <a:cubicBezTo>
                        <a:pt x="496824" y="79896"/>
                        <a:pt x="508641" y="85992"/>
                        <a:pt x="521208" y="85992"/>
                      </a:cubicBezTo>
                      <a:cubicBezTo>
                        <a:pt x="712461" y="85992"/>
                        <a:pt x="668891" y="97724"/>
                        <a:pt x="758952" y="67704"/>
                      </a:cubicBezTo>
                      <a:cubicBezTo>
                        <a:pt x="765048" y="58560"/>
                        <a:pt x="769469" y="48043"/>
                        <a:pt x="777240" y="40272"/>
                      </a:cubicBezTo>
                      <a:cubicBezTo>
                        <a:pt x="794966" y="22546"/>
                        <a:pt x="809793" y="20277"/>
                        <a:pt x="832104" y="12840"/>
                      </a:cubicBezTo>
                      <a:cubicBezTo>
                        <a:pt x="923958" y="35803"/>
                        <a:pt x="881411" y="23180"/>
                        <a:pt x="960120" y="49416"/>
                      </a:cubicBezTo>
                      <a:lnTo>
                        <a:pt x="987552" y="58560"/>
                      </a:lnTo>
                      <a:lnTo>
                        <a:pt x="1014984" y="67704"/>
                      </a:lnTo>
                      <a:cubicBezTo>
                        <a:pt x="1036320" y="64656"/>
                        <a:pt x="1057520" y="60427"/>
                        <a:pt x="1078992" y="58560"/>
                      </a:cubicBezTo>
                      <a:cubicBezTo>
                        <a:pt x="1127671" y="54327"/>
                        <a:pt x="1176881" y="56018"/>
                        <a:pt x="1225296" y="49416"/>
                      </a:cubicBezTo>
                      <a:cubicBezTo>
                        <a:pt x="1244396" y="46811"/>
                        <a:pt x="1280160" y="31128"/>
                        <a:pt x="1280160" y="31128"/>
                      </a:cubicBezTo>
                      <a:cubicBezTo>
                        <a:pt x="1304544" y="34176"/>
                        <a:pt x="1329135" y="35876"/>
                        <a:pt x="1353312" y="40272"/>
                      </a:cubicBezTo>
                      <a:cubicBezTo>
                        <a:pt x="1362795" y="41996"/>
                        <a:pt x="1371202" y="48053"/>
                        <a:pt x="1380744" y="49416"/>
                      </a:cubicBezTo>
                      <a:cubicBezTo>
                        <a:pt x="1414072" y="54177"/>
                        <a:pt x="1447800" y="55512"/>
                        <a:pt x="1481328" y="58560"/>
                      </a:cubicBezTo>
                      <a:cubicBezTo>
                        <a:pt x="1490472" y="55512"/>
                        <a:pt x="1501234" y="55437"/>
                        <a:pt x="1508760" y="49416"/>
                      </a:cubicBezTo>
                      <a:cubicBezTo>
                        <a:pt x="1536469" y="27249"/>
                        <a:pt x="1514579" y="13671"/>
                        <a:pt x="1554480" y="3696"/>
                      </a:cubicBezTo>
                      <a:cubicBezTo>
                        <a:pt x="1569265" y="0"/>
                        <a:pt x="1584960" y="3696"/>
                        <a:pt x="1600200" y="3696"/>
                      </a:cubicBezTo>
                    </a:path>
                  </a:pathLst>
                </a:custGeom>
                <a:noFill/>
                <a:ln w="9525"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30" name="Shape 22">
                  <a:extLst>
                    <a:ext uri="{FF2B5EF4-FFF2-40B4-BE49-F238E27FC236}">
                      <a16:creationId xmlns:a16="http://schemas.microsoft.com/office/drawing/2014/main" id="{00000000-0008-0000-0000-00001E000000}"/>
                    </a:ext>
                  </a:extLst>
                </xdr:cNvPr>
                <xdr:cNvCxnSpPr/>
              </xdr:nvCxnSpPr>
              <xdr:spPr>
                <a:xfrm>
                  <a:off x="4800600" y="770118"/>
                  <a:ext cx="990600" cy="0"/>
                </a:xfrm>
                <a:prstGeom prst="straightConnector1">
                  <a:avLst/>
                </a:prstGeom>
                <a:noFill/>
                <a:ln w="9525" cap="flat" cmpd="sng">
                  <a:solidFill>
                    <a:schemeClr val="dk1"/>
                  </a:solidFill>
                  <a:prstDash val="solid"/>
                  <a:round/>
                  <a:headEnd type="none" w="sm" len="sm"/>
                  <a:tailEnd type="none" w="sm" len="sm"/>
                </a:ln>
              </xdr:spPr>
            </xdr:cxnSp>
            <xdr:cxnSp macro="">
              <xdr:nvCxnSpPr>
                <xdr:cNvPr id="31" name="Shape 23">
                  <a:extLst>
                    <a:ext uri="{FF2B5EF4-FFF2-40B4-BE49-F238E27FC236}">
                      <a16:creationId xmlns:a16="http://schemas.microsoft.com/office/drawing/2014/main" id="{00000000-0008-0000-0000-00001F000000}"/>
                    </a:ext>
                  </a:extLst>
                </xdr:cNvPr>
                <xdr:cNvCxnSpPr/>
              </xdr:nvCxnSpPr>
              <xdr:spPr>
                <a:xfrm rot="5400000">
                  <a:off x="5222590" y="1338728"/>
                  <a:ext cx="1137220" cy="0"/>
                </a:xfrm>
                <a:prstGeom prst="straightConnector1">
                  <a:avLst/>
                </a:prstGeom>
                <a:noFill/>
                <a:ln w="9525" cap="flat" cmpd="sng">
                  <a:solidFill>
                    <a:schemeClr val="dk1"/>
                  </a:solidFill>
                  <a:prstDash val="solid"/>
                  <a:round/>
                  <a:headEnd type="none" w="sm" len="sm"/>
                  <a:tailEnd type="triangle" w="med" len="med"/>
                </a:ln>
              </xdr:spPr>
            </xdr:cxnSp>
            <xdr:cxnSp macro="">
              <xdr:nvCxnSpPr>
                <xdr:cNvPr id="32" name="Shape 24">
                  <a:extLst>
                    <a:ext uri="{FF2B5EF4-FFF2-40B4-BE49-F238E27FC236}">
                      <a16:creationId xmlns:a16="http://schemas.microsoft.com/office/drawing/2014/main" id="{00000000-0008-0000-0000-000020000000}"/>
                    </a:ext>
                  </a:extLst>
                </xdr:cNvPr>
                <xdr:cNvCxnSpPr/>
              </xdr:nvCxnSpPr>
              <xdr:spPr>
                <a:xfrm rot="5400000">
                  <a:off x="5111322" y="1456060"/>
                  <a:ext cx="902556" cy="0"/>
                </a:xfrm>
                <a:prstGeom prst="straightConnector1">
                  <a:avLst/>
                </a:prstGeom>
                <a:noFill/>
                <a:ln w="9525" cap="flat" cmpd="sng">
                  <a:solidFill>
                    <a:schemeClr val="dk1"/>
                  </a:solidFill>
                  <a:prstDash val="solid"/>
                  <a:round/>
                  <a:headEnd type="none" w="sm" len="sm"/>
                  <a:tailEnd type="triangle" w="med" len="med"/>
                </a:ln>
              </xdr:spPr>
            </xdr:cxnSp>
            <xdr:cxnSp macro="">
              <xdr:nvCxnSpPr>
                <xdr:cNvPr id="33" name="Shape 25">
                  <a:extLst>
                    <a:ext uri="{FF2B5EF4-FFF2-40B4-BE49-F238E27FC236}">
                      <a16:creationId xmlns:a16="http://schemas.microsoft.com/office/drawing/2014/main" id="{00000000-0008-0000-0000-000021000000}"/>
                    </a:ext>
                  </a:extLst>
                </xdr:cNvPr>
                <xdr:cNvCxnSpPr/>
              </xdr:nvCxnSpPr>
              <xdr:spPr>
                <a:xfrm rot="10800000">
                  <a:off x="4876800" y="995757"/>
                  <a:ext cx="685800" cy="9026"/>
                </a:xfrm>
                <a:prstGeom prst="straightConnector1">
                  <a:avLst/>
                </a:prstGeom>
                <a:noFill/>
                <a:ln w="9525" cap="flat" cmpd="sng">
                  <a:solidFill>
                    <a:schemeClr val="dk1"/>
                  </a:solidFill>
                  <a:prstDash val="solid"/>
                  <a:round/>
                  <a:headEnd type="none" w="sm" len="sm"/>
                  <a:tailEnd type="none" w="sm" len="sm"/>
                </a:ln>
              </xdr:spPr>
            </xdr:cxnSp>
            <xdr:cxnSp macro="">
              <xdr:nvCxnSpPr>
                <xdr:cNvPr id="34" name="Shape 26">
                  <a:extLst>
                    <a:ext uri="{FF2B5EF4-FFF2-40B4-BE49-F238E27FC236}">
                      <a16:creationId xmlns:a16="http://schemas.microsoft.com/office/drawing/2014/main" id="{00000000-0008-0000-0000-000022000000}"/>
                    </a:ext>
                  </a:extLst>
                </xdr:cNvPr>
                <xdr:cNvCxnSpPr/>
              </xdr:nvCxnSpPr>
              <xdr:spPr>
                <a:xfrm rot="5400000">
                  <a:off x="3816297" y="2065286"/>
                  <a:ext cx="2121006" cy="0"/>
                </a:xfrm>
                <a:prstGeom prst="straightConnector1">
                  <a:avLst/>
                </a:prstGeom>
                <a:noFill/>
                <a:ln w="9525" cap="flat" cmpd="sng">
                  <a:solidFill>
                    <a:schemeClr val="dk1"/>
                  </a:solidFill>
                  <a:prstDash val="solid"/>
                  <a:round/>
                  <a:headEnd type="none" w="sm" len="sm"/>
                  <a:tailEnd type="none" w="sm" len="sm"/>
                </a:ln>
              </xdr:spPr>
            </xdr:cxnSp>
            <xdr:cxnSp macro="">
              <xdr:nvCxnSpPr>
                <xdr:cNvPr id="35" name="Shape 27">
                  <a:extLst>
                    <a:ext uri="{FF2B5EF4-FFF2-40B4-BE49-F238E27FC236}">
                      <a16:creationId xmlns:a16="http://schemas.microsoft.com/office/drawing/2014/main" id="{00000000-0008-0000-0000-000023000000}"/>
                    </a:ext>
                  </a:extLst>
                </xdr:cNvPr>
                <xdr:cNvCxnSpPr/>
              </xdr:nvCxnSpPr>
              <xdr:spPr>
                <a:xfrm>
                  <a:off x="4876800" y="3125788"/>
                  <a:ext cx="2743200" cy="0"/>
                </a:xfrm>
                <a:prstGeom prst="straightConnector1">
                  <a:avLst/>
                </a:prstGeom>
                <a:noFill/>
                <a:ln w="9525" cap="flat" cmpd="sng">
                  <a:solidFill>
                    <a:schemeClr val="dk1"/>
                  </a:solidFill>
                  <a:prstDash val="solid"/>
                  <a:round/>
                  <a:headEnd type="none" w="sm" len="sm"/>
                  <a:tailEnd type="none" w="sm" len="sm"/>
                </a:ln>
              </xdr:spPr>
            </xdr:cxnSp>
            <xdr:grpSp>
              <xdr:nvGrpSpPr>
                <xdr:cNvPr id="36" name="Shape 28">
                  <a:extLst>
                    <a:ext uri="{FF2B5EF4-FFF2-40B4-BE49-F238E27FC236}">
                      <a16:creationId xmlns:a16="http://schemas.microsoft.com/office/drawing/2014/main" id="{00000000-0008-0000-0000-000024000000}"/>
                    </a:ext>
                  </a:extLst>
                </xdr:cNvPr>
                <xdr:cNvGrpSpPr/>
              </xdr:nvGrpSpPr>
              <xdr:grpSpPr>
                <a:xfrm>
                  <a:off x="7315199" y="1447034"/>
                  <a:ext cx="609601" cy="613738"/>
                  <a:chOff x="7467599" y="1599338"/>
                  <a:chExt cx="685801" cy="690455"/>
                </a:xfrm>
              </xdr:grpSpPr>
              <xdr:sp macro="" textlink="">
                <xdr:nvSpPr>
                  <xdr:cNvPr id="37" name="Shape 29">
                    <a:extLst>
                      <a:ext uri="{FF2B5EF4-FFF2-40B4-BE49-F238E27FC236}">
                        <a16:creationId xmlns:a16="http://schemas.microsoft.com/office/drawing/2014/main" id="{00000000-0008-0000-0000-000025000000}"/>
                      </a:ext>
                    </a:extLst>
                  </xdr:cNvPr>
                  <xdr:cNvSpPr/>
                </xdr:nvSpPr>
                <xdr:spPr>
                  <a:xfrm>
                    <a:off x="7467600" y="1599339"/>
                    <a:ext cx="685800" cy="690455"/>
                  </a:xfrm>
                  <a:prstGeom prst="rect">
                    <a:avLst/>
                  </a:prstGeom>
                  <a:no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cxnSp macro="">
                <xdr:nvCxnSpPr>
                  <xdr:cNvPr id="38" name="Shape 30">
                    <a:extLst>
                      <a:ext uri="{FF2B5EF4-FFF2-40B4-BE49-F238E27FC236}">
                        <a16:creationId xmlns:a16="http://schemas.microsoft.com/office/drawing/2014/main" id="{00000000-0008-0000-0000-000026000000}"/>
                      </a:ext>
                    </a:extLst>
                  </xdr:cNvPr>
                  <xdr:cNvCxnSpPr/>
                </xdr:nvCxnSpPr>
                <xdr:spPr>
                  <a:xfrm rot="-5400000" flipH="1">
                    <a:off x="7465272" y="1601666"/>
                    <a:ext cx="690455" cy="685800"/>
                  </a:xfrm>
                  <a:prstGeom prst="straightConnector1">
                    <a:avLst/>
                  </a:prstGeom>
                  <a:noFill/>
                  <a:ln w="19050" cap="flat" cmpd="sng">
                    <a:solidFill>
                      <a:schemeClr val="dk1"/>
                    </a:solidFill>
                    <a:prstDash val="solid"/>
                    <a:round/>
                    <a:headEnd type="none" w="sm" len="sm"/>
                    <a:tailEnd type="none" w="sm" len="sm"/>
                  </a:ln>
                </xdr:spPr>
              </xdr:cxnSp>
            </xdr:grpSp>
            <xdr:cxnSp macro="">
              <xdr:nvCxnSpPr>
                <xdr:cNvPr id="39" name="Shape 31">
                  <a:extLst>
                    <a:ext uri="{FF2B5EF4-FFF2-40B4-BE49-F238E27FC236}">
                      <a16:creationId xmlns:a16="http://schemas.microsoft.com/office/drawing/2014/main" id="{00000000-0008-0000-0000-000027000000}"/>
                    </a:ext>
                  </a:extLst>
                </xdr:cNvPr>
                <xdr:cNvCxnSpPr/>
              </xdr:nvCxnSpPr>
              <xdr:spPr>
                <a:xfrm rot="5400000">
                  <a:off x="7087492" y="2593280"/>
                  <a:ext cx="1065016" cy="0"/>
                </a:xfrm>
                <a:prstGeom prst="straightConnector1">
                  <a:avLst/>
                </a:prstGeom>
                <a:noFill/>
                <a:ln w="9525" cap="flat" cmpd="sng">
                  <a:solidFill>
                    <a:schemeClr val="dk1"/>
                  </a:solidFill>
                  <a:prstDash val="solid"/>
                  <a:round/>
                  <a:headEnd type="none" w="sm" len="sm"/>
                  <a:tailEnd type="none" w="sm" len="sm"/>
                </a:ln>
              </xdr:spPr>
            </xdr:cxnSp>
            <xdr:cxnSp macro="">
              <xdr:nvCxnSpPr>
                <xdr:cNvPr id="40" name="Shape 32">
                  <a:extLst>
                    <a:ext uri="{FF2B5EF4-FFF2-40B4-BE49-F238E27FC236}">
                      <a16:creationId xmlns:a16="http://schemas.microsoft.com/office/drawing/2014/main" id="{00000000-0008-0000-0000-000028000000}"/>
                    </a:ext>
                  </a:extLst>
                </xdr:cNvPr>
                <xdr:cNvCxnSpPr/>
              </xdr:nvCxnSpPr>
              <xdr:spPr>
                <a:xfrm rot="5400000">
                  <a:off x="5870736" y="1758417"/>
                  <a:ext cx="1669728" cy="0"/>
                </a:xfrm>
                <a:prstGeom prst="straightConnector1">
                  <a:avLst/>
                </a:prstGeom>
                <a:noFill/>
                <a:ln w="9525" cap="flat" cmpd="sng">
                  <a:solidFill>
                    <a:schemeClr val="dk1"/>
                  </a:solidFill>
                  <a:prstDash val="solid"/>
                  <a:round/>
                  <a:headEnd type="none" w="sm" len="sm"/>
                  <a:tailEnd type="none" w="sm" len="sm"/>
                </a:ln>
              </xdr:spPr>
            </xdr:cxnSp>
            <xdr:cxnSp macro="">
              <xdr:nvCxnSpPr>
                <xdr:cNvPr id="41" name="Shape 33">
                  <a:extLst>
                    <a:ext uri="{FF2B5EF4-FFF2-40B4-BE49-F238E27FC236}">
                      <a16:creationId xmlns:a16="http://schemas.microsoft.com/office/drawing/2014/main" id="{00000000-0008-0000-0000-000029000000}"/>
                    </a:ext>
                  </a:extLst>
                </xdr:cNvPr>
                <xdr:cNvCxnSpPr/>
              </xdr:nvCxnSpPr>
              <xdr:spPr>
                <a:xfrm>
                  <a:off x="6705600" y="923552"/>
                  <a:ext cx="914400" cy="0"/>
                </a:xfrm>
                <a:prstGeom prst="straightConnector1">
                  <a:avLst/>
                </a:prstGeom>
                <a:noFill/>
                <a:ln w="9525" cap="flat" cmpd="sng">
                  <a:solidFill>
                    <a:schemeClr val="dk1"/>
                  </a:solidFill>
                  <a:prstDash val="solid"/>
                  <a:round/>
                  <a:headEnd type="none" w="sm" len="sm"/>
                  <a:tailEnd type="none" w="sm" len="sm"/>
                </a:ln>
              </xdr:spPr>
            </xdr:cxnSp>
            <xdr:cxnSp macro="">
              <xdr:nvCxnSpPr>
                <xdr:cNvPr id="42" name="Shape 34">
                  <a:extLst>
                    <a:ext uri="{FF2B5EF4-FFF2-40B4-BE49-F238E27FC236}">
                      <a16:creationId xmlns:a16="http://schemas.microsoft.com/office/drawing/2014/main" id="{00000000-0008-0000-0000-00002A000000}"/>
                    </a:ext>
                  </a:extLst>
                </xdr:cNvPr>
                <xdr:cNvCxnSpPr/>
              </xdr:nvCxnSpPr>
              <xdr:spPr>
                <a:xfrm rot="5400000">
                  <a:off x="7353746" y="1189807"/>
                  <a:ext cx="532508" cy="0"/>
                </a:xfrm>
                <a:prstGeom prst="straightConnector1">
                  <a:avLst/>
                </a:prstGeom>
                <a:noFill/>
                <a:ln w="9525" cap="flat" cmpd="sng">
                  <a:solidFill>
                    <a:schemeClr val="dk1"/>
                  </a:solidFill>
                  <a:prstDash val="solid"/>
                  <a:round/>
                  <a:headEnd type="none" w="sm" len="sm"/>
                  <a:tailEnd type="triangle" w="med" len="med"/>
                </a:ln>
              </xdr:spPr>
            </xdr:cxnSp>
            <xdr:cxnSp macro="">
              <xdr:nvCxnSpPr>
                <xdr:cNvPr id="43" name="Shape 35">
                  <a:extLst>
                    <a:ext uri="{FF2B5EF4-FFF2-40B4-BE49-F238E27FC236}">
                      <a16:creationId xmlns:a16="http://schemas.microsoft.com/office/drawing/2014/main" id="{00000000-0008-0000-0000-00002B000000}"/>
                    </a:ext>
                  </a:extLst>
                </xdr:cNvPr>
                <xdr:cNvCxnSpPr/>
              </xdr:nvCxnSpPr>
              <xdr:spPr>
                <a:xfrm>
                  <a:off x="7924800" y="1753903"/>
                  <a:ext cx="533400" cy="0"/>
                </a:xfrm>
                <a:prstGeom prst="straightConnector1">
                  <a:avLst/>
                </a:prstGeom>
                <a:noFill/>
                <a:ln w="9525" cap="flat" cmpd="sng">
                  <a:solidFill>
                    <a:schemeClr val="dk1"/>
                  </a:solidFill>
                  <a:prstDash val="solid"/>
                  <a:round/>
                  <a:headEnd type="none" w="sm" len="sm"/>
                  <a:tailEnd type="triangle" w="med" len="med"/>
                </a:ln>
              </xdr:spPr>
            </xdr:cxnSp>
          </xdr:grpSp>
          <xdr:sp macro="" textlink="">
            <xdr:nvSpPr>
              <xdr:cNvPr id="44" name="Shape 36">
                <a:extLst>
                  <a:ext uri="{FF2B5EF4-FFF2-40B4-BE49-F238E27FC236}">
                    <a16:creationId xmlns:a16="http://schemas.microsoft.com/office/drawing/2014/main" id="{00000000-0008-0000-0000-00002C000000}"/>
                  </a:ext>
                </a:extLst>
              </xdr:cNvPr>
              <xdr:cNvSpPr txBox="1"/>
            </xdr:nvSpPr>
            <xdr:spPr>
              <a:xfrm>
                <a:off x="4419600" y="454223"/>
                <a:ext cx="609600" cy="297843"/>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400" b="1"/>
                  <a:t>F, S</a:t>
                </a:r>
                <a:r>
                  <a:rPr lang="en-US" sz="1400" b="1" baseline="-25000"/>
                  <a:t>F</a:t>
                </a:r>
                <a:endParaRPr sz="1400"/>
              </a:p>
            </xdr:txBody>
          </xdr:sp>
          <xdr:sp macro="" textlink="">
            <xdr:nvSpPr>
              <xdr:cNvPr id="45" name="Shape 37">
                <a:extLst>
                  <a:ext uri="{FF2B5EF4-FFF2-40B4-BE49-F238E27FC236}">
                    <a16:creationId xmlns:a16="http://schemas.microsoft.com/office/drawing/2014/main" id="{00000000-0008-0000-0000-00002D000000}"/>
                  </a:ext>
                </a:extLst>
              </xdr:cNvPr>
              <xdr:cNvSpPr txBox="1"/>
            </xdr:nvSpPr>
            <xdr:spPr>
              <a:xfrm>
                <a:off x="7848600" y="1438009"/>
                <a:ext cx="762000" cy="297843"/>
              </a:xfrm>
              <a:prstGeom prst="rect">
                <a:avLst/>
              </a:prstGeom>
              <a:noFill/>
              <a:ln>
                <a:noFill/>
              </a:ln>
            </xdr:spPr>
            <xdr:txBody>
              <a:bodyPr spcFirstLastPara="1" wrap="square" lIns="91425" tIns="45700" rIns="91425" bIns="45700" anchor="t" anchorCtr="0">
                <a:spAutoFit/>
              </a:bodyPr>
              <a:lstStyle/>
              <a:p>
                <a:pPr marL="0" lvl="0" indent="0" algn="ctr" rtl="0">
                  <a:spcBef>
                    <a:spcPts val="0"/>
                  </a:spcBef>
                  <a:spcAft>
                    <a:spcPts val="0"/>
                  </a:spcAft>
                  <a:buNone/>
                </a:pPr>
                <a:r>
                  <a:rPr lang="en-US" sz="1400" b="1"/>
                  <a:t>F, S</a:t>
                </a:r>
                <a:r>
                  <a:rPr lang="en-US" sz="1400" b="1" baseline="-25000"/>
                  <a:t>,</a:t>
                </a:r>
                <a:r>
                  <a:rPr lang="en-US" sz="1400" b="1"/>
                  <a:t> x</a:t>
                </a:r>
                <a:r>
                  <a:rPr lang="en-US" sz="1400" b="1" baseline="-25000"/>
                  <a:t>2</a:t>
                </a:r>
                <a:endParaRPr sz="1400"/>
              </a:p>
            </xdr:txBody>
          </xdr:sp>
          <xdr:sp macro="" textlink="">
            <xdr:nvSpPr>
              <xdr:cNvPr id="46" name="Shape 38">
                <a:extLst>
                  <a:ext uri="{FF2B5EF4-FFF2-40B4-BE49-F238E27FC236}">
                    <a16:creationId xmlns:a16="http://schemas.microsoft.com/office/drawing/2014/main" id="{00000000-0008-0000-0000-00002E000000}"/>
                  </a:ext>
                </a:extLst>
              </xdr:cNvPr>
              <xdr:cNvSpPr txBox="1"/>
            </xdr:nvSpPr>
            <xdr:spPr>
              <a:xfrm>
                <a:off x="6705600" y="607657"/>
                <a:ext cx="1143000" cy="31589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1400" b="1"/>
                  <a:t>(1+</a:t>
                </a:r>
                <a:r>
                  <a:rPr lang="en-US" sz="1400" b="1">
                    <a:latin typeface="Noto Sans Symbols"/>
                    <a:ea typeface="Noto Sans Symbols"/>
                    <a:cs typeface="Noto Sans Symbols"/>
                    <a:sym typeface="Noto Sans Symbols"/>
                  </a:rPr>
                  <a:t>α</a:t>
                </a:r>
                <a:r>
                  <a:rPr lang="en-US" sz="1400" b="1"/>
                  <a:t>)F, S, X</a:t>
                </a:r>
                <a:r>
                  <a:rPr lang="en-US" sz="1400" b="1" baseline="-25000"/>
                  <a:t>v</a:t>
                </a:r>
                <a:endParaRPr sz="1400"/>
              </a:p>
            </xdr:txBody>
          </xdr:sp>
          <xdr:sp macro="" textlink="">
            <xdr:nvSpPr>
              <xdr:cNvPr id="47" name="Shape 39">
                <a:extLst>
                  <a:ext uri="{FF2B5EF4-FFF2-40B4-BE49-F238E27FC236}">
                    <a16:creationId xmlns:a16="http://schemas.microsoft.com/office/drawing/2014/main" id="{00000000-0008-0000-0000-00002F000000}"/>
                  </a:ext>
                </a:extLst>
              </xdr:cNvPr>
              <xdr:cNvSpPr txBox="1"/>
            </xdr:nvSpPr>
            <xdr:spPr>
              <a:xfrm>
                <a:off x="7315199" y="2593280"/>
                <a:ext cx="866775" cy="511886"/>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b="1">
                    <a:latin typeface="Noto Sans Symbols"/>
                    <a:ea typeface="Noto Sans Symbols"/>
                    <a:cs typeface="Noto Sans Symbols"/>
                    <a:sym typeface="Noto Sans Symbols"/>
                  </a:rPr>
                  <a:t>α</a:t>
                </a:r>
                <a:r>
                  <a:rPr lang="en-US" sz="1400" b="1"/>
                  <a:t>F, S, cX</a:t>
                </a:r>
                <a:r>
                  <a:rPr lang="en-US" sz="1400" b="1" baseline="-25000"/>
                  <a:t>v</a:t>
                </a:r>
                <a:endParaRPr sz="1400"/>
              </a:p>
            </xdr:txBody>
          </xdr:sp>
        </xdr:grpSp>
        <xdr:sp macro="" textlink="">
          <xdr:nvSpPr>
            <xdr:cNvPr id="48" name="Shape 40">
              <a:extLst>
                <a:ext uri="{FF2B5EF4-FFF2-40B4-BE49-F238E27FC236}">
                  <a16:creationId xmlns:a16="http://schemas.microsoft.com/office/drawing/2014/main" id="{00000000-0008-0000-0000-000030000000}"/>
                </a:ext>
              </a:extLst>
            </xdr:cNvPr>
            <xdr:cNvSpPr txBox="1"/>
          </xdr:nvSpPr>
          <xdr:spPr>
            <a:xfrm>
              <a:off x="6972300" y="2763997"/>
              <a:ext cx="1143000" cy="33196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t>V, S</a:t>
              </a:r>
              <a:r>
                <a:rPr lang="en-US" sz="1400" b="1" baseline="-25000"/>
                <a:t>,</a:t>
              </a:r>
              <a:r>
                <a:rPr lang="en-US" sz="1400" b="1"/>
                <a:t> X</a:t>
              </a:r>
              <a:r>
                <a:rPr lang="en-US" sz="1400" b="1" baseline="-25000"/>
                <a:t>v</a:t>
              </a:r>
              <a:endParaRPr sz="1400"/>
            </a:p>
          </xdr:txBody>
        </xdr:sp>
      </xdr:grpSp>
    </xdr:grpSp>
    <xdr:clientData fLocksWithSheet="0"/>
  </xdr:oneCellAnchor>
  <xdr:oneCellAnchor>
    <xdr:from>
      <xdr:col>2</xdr:col>
      <xdr:colOff>28575</xdr:colOff>
      <xdr:row>18</xdr:row>
      <xdr:rowOff>95250</xdr:rowOff>
    </xdr:from>
    <xdr:ext cx="1609725" cy="161925"/>
    <xdr:sp macro="" textlink="">
      <xdr:nvSpPr>
        <xdr:cNvPr id="49" name="Shape 41">
          <a:extLst>
            <a:ext uri="{FF2B5EF4-FFF2-40B4-BE49-F238E27FC236}">
              <a16:creationId xmlns:a16="http://schemas.microsoft.com/office/drawing/2014/main" id="{00000000-0008-0000-0000-000031000000}"/>
            </a:ext>
          </a:extLst>
        </xdr:cNvPr>
        <xdr:cNvSpPr txBox="1"/>
      </xdr:nvSpPr>
      <xdr:spPr>
        <a:xfrm>
          <a:off x="4541138" y="3703800"/>
          <a:ext cx="1609725" cy="152400"/>
        </a:xfrm>
        <a:prstGeom prst="rect">
          <a:avLst/>
        </a:prstGeom>
        <a:solidFill>
          <a:srgbClr val="FFFFFF"/>
        </a:solidFill>
        <a:ln>
          <a:noFill/>
        </a:ln>
      </xdr:spPr>
      <xdr:txBody>
        <a:bodyPr spcFirstLastPara="1" wrap="square" lIns="27425" tIns="22850" rIns="0" bIns="0" anchor="t" anchorCtr="0">
          <a:noAutofit/>
        </a:bodyPr>
        <a:lstStyle/>
        <a:p>
          <a:pPr marL="0" lvl="0" indent="0" algn="l" rtl="0">
            <a:spcBef>
              <a:spcPts val="0"/>
            </a:spcBef>
            <a:spcAft>
              <a:spcPts val="0"/>
            </a:spcAft>
            <a:buNone/>
          </a:pPr>
          <a:r>
            <a:rPr lang="en-US" sz="1000" b="0" i="0" u="none" strike="noStrike">
              <a:solidFill>
                <a:srgbClr val="000000"/>
              </a:solidFill>
              <a:latin typeface="Noto Sans Symbols"/>
              <a:ea typeface="Noto Sans Symbols"/>
              <a:cs typeface="Noto Sans Symbols"/>
              <a:sym typeface="Noto Sans Symbols"/>
            </a:rPr>
            <a:t>=</a:t>
          </a:r>
          <a:r>
            <a:rPr lang="en-US" sz="1000" b="0" i="0">
              <a:latin typeface="Noto Sans Symbols"/>
              <a:ea typeface="Noto Sans Symbols"/>
              <a:cs typeface="Noto Sans Symbols"/>
              <a:sym typeface="Noto Sans Symbols"/>
            </a:rPr>
            <a:t>μ</a:t>
          </a:r>
          <a:r>
            <a:rPr lang="en-US" sz="1000" b="0" i="0" baseline="-25000">
              <a:latin typeface="Calibri"/>
              <a:ea typeface="Calibri"/>
              <a:cs typeface="Calibri"/>
              <a:sym typeface="Calibri"/>
            </a:rPr>
            <a:t>d</a:t>
          </a:r>
          <a:r>
            <a:rPr lang="en-US" sz="1000" b="0" i="0">
              <a:latin typeface="Calibri"/>
              <a:ea typeface="Calibri"/>
              <a:cs typeface="Calibri"/>
              <a:sym typeface="Calibri"/>
            </a:rPr>
            <a:t>*</a:t>
          </a:r>
          <a:r>
            <a:rPr lang="en-US" sz="1000" b="0" i="0">
              <a:latin typeface="Arial"/>
              <a:ea typeface="Arial"/>
              <a:cs typeface="Arial"/>
              <a:sym typeface="Arial"/>
            </a:rPr>
            <a:t>X</a:t>
          </a:r>
          <a:r>
            <a:rPr lang="en-US" sz="1000" b="0" i="0" baseline="-25000">
              <a:latin typeface="Arial"/>
              <a:ea typeface="Arial"/>
              <a:cs typeface="Arial"/>
              <a:sym typeface="Arial"/>
            </a:rPr>
            <a:t>v</a:t>
          </a:r>
          <a:r>
            <a:rPr lang="en-US" sz="1000" b="0" i="0" u="none" strike="noStrike">
              <a:solidFill>
                <a:srgbClr val="000000"/>
              </a:solidFill>
              <a:latin typeface="Noto Sans Symbols"/>
              <a:ea typeface="Noto Sans Symbols"/>
              <a:cs typeface="Noto Sans Symbols"/>
              <a:sym typeface="Noto Sans Symbols"/>
            </a:rPr>
            <a:t>−(1+α−α</a:t>
          </a:r>
          <a:r>
            <a:rPr lang="en-US" sz="1000" b="0" i="0" u="none" strike="noStrike">
              <a:solidFill>
                <a:srgbClr val="000000"/>
              </a:solidFill>
              <a:latin typeface="Times New Roman"/>
              <a:ea typeface="Times New Roman"/>
              <a:cs typeface="Times New Roman"/>
              <a:sym typeface="Times New Roman"/>
            </a:rPr>
            <a:t>c</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D</a:t>
          </a:r>
          <a:r>
            <a:rPr lang="en-US" sz="1000" b="0" i="0" u="none" strike="noStrike">
              <a:solidFill>
                <a:srgbClr val="000000"/>
              </a:solidFill>
              <a:latin typeface="Noto Sans Symbols"/>
              <a:ea typeface="Noto Sans Symbols"/>
              <a:cs typeface="Noto Sans Symbols"/>
              <a:sym typeface="Noto Sans Symbols"/>
            </a:rPr>
            <a:t>*</a:t>
          </a:r>
          <a:r>
            <a:rPr lang="en-US" sz="1000" b="0" i="0" u="none" strike="noStrike">
              <a:solidFill>
                <a:srgbClr val="000000"/>
              </a:solidFill>
              <a:latin typeface="Arial"/>
              <a:ea typeface="Arial"/>
              <a:cs typeface="Arial"/>
              <a:sym typeface="Arial"/>
            </a:rPr>
            <a:t>X</a:t>
          </a:r>
          <a:r>
            <a:rPr lang="en-US" sz="1000" b="0" i="0" u="none" strike="noStrike" baseline="-25000">
              <a:latin typeface="Arial"/>
              <a:ea typeface="Arial"/>
              <a:cs typeface="Arial"/>
              <a:sym typeface="Arial"/>
            </a:rPr>
            <a:t>d</a:t>
          </a:r>
          <a:endParaRPr sz="1000" b="0" i="0" u="none" strike="noStrike" baseline="30000">
            <a:solidFill>
              <a:srgbClr val="000000"/>
            </a:solidFill>
            <a:latin typeface="Arial"/>
            <a:ea typeface="Arial"/>
            <a:cs typeface="Arial"/>
            <a:sym typeface="Arial"/>
          </a:endParaRPr>
        </a:p>
      </xdr:txBody>
    </xdr:sp>
    <xdr:clientData fLocksWithSheet="0"/>
  </xdr:oneCellAnchor>
  <xdr:oneCellAnchor>
    <xdr:from>
      <xdr:col>1</xdr:col>
      <xdr:colOff>200025</xdr:colOff>
      <xdr:row>19</xdr:row>
      <xdr:rowOff>-9525</xdr:rowOff>
    </xdr:from>
    <xdr:ext cx="342900" cy="38100"/>
    <xdr:grpSp>
      <xdr:nvGrpSpPr>
        <xdr:cNvPr id="50" name="Shape 2">
          <a:extLst>
            <a:ext uri="{FF2B5EF4-FFF2-40B4-BE49-F238E27FC236}">
              <a16:creationId xmlns:a16="http://schemas.microsoft.com/office/drawing/2014/main" id="{00000000-0008-0000-0000-000032000000}"/>
            </a:ext>
          </a:extLst>
        </xdr:cNvPr>
        <xdr:cNvGrpSpPr/>
      </xdr:nvGrpSpPr>
      <xdr:grpSpPr>
        <a:xfrm>
          <a:off x="1192213" y="3332163"/>
          <a:ext cx="342900" cy="38100"/>
          <a:chOff x="5174550" y="3780000"/>
          <a:chExt cx="342900" cy="0"/>
        </a:xfrm>
      </xdr:grpSpPr>
      <xdr:cxnSp macro="">
        <xdr:nvCxnSpPr>
          <xdr:cNvPr id="51" name="Shape 6">
            <a:extLst>
              <a:ext uri="{FF2B5EF4-FFF2-40B4-BE49-F238E27FC236}">
                <a16:creationId xmlns:a16="http://schemas.microsoft.com/office/drawing/2014/main" id="{00000000-0008-0000-0000-000033000000}"/>
              </a:ext>
            </a:extLst>
          </xdr:cNvPr>
          <xdr:cNvCxnSpPr/>
        </xdr:nvCxnSpPr>
        <xdr:spPr>
          <a:xfrm>
            <a:off x="5174550" y="3780000"/>
            <a:ext cx="342900" cy="0"/>
          </a:xfrm>
          <a:prstGeom prst="straightConnector1">
            <a:avLst/>
          </a:prstGeom>
          <a:noFill/>
          <a:ln w="9525" cap="flat" cmpd="sng">
            <a:solidFill>
              <a:srgbClr val="000000"/>
            </a:solidFill>
            <a:prstDash val="solid"/>
            <a:round/>
            <a:headEnd type="none" w="med" len="med"/>
            <a:tailEnd type="none" w="med" len="med"/>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34</xdr:row>
      <xdr:rowOff>38100</xdr:rowOff>
    </xdr:from>
    <xdr:ext cx="4724400" cy="2162175"/>
    <xdr:graphicFrame macro="">
      <xdr:nvGraphicFramePr>
        <xdr:cNvPr id="587812767" name="Chart 1">
          <a:extLst>
            <a:ext uri="{FF2B5EF4-FFF2-40B4-BE49-F238E27FC236}">
              <a16:creationId xmlns:a16="http://schemas.microsoft.com/office/drawing/2014/main" id="{00000000-0008-0000-0100-00009F4F09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5</xdr:col>
      <xdr:colOff>495300</xdr:colOff>
      <xdr:row>34</xdr:row>
      <xdr:rowOff>47625</xdr:rowOff>
    </xdr:from>
    <xdr:ext cx="4543425" cy="2200275"/>
    <xdr:graphicFrame macro="">
      <xdr:nvGraphicFramePr>
        <xdr:cNvPr id="1257400250" name="Chart 2">
          <a:extLst>
            <a:ext uri="{FF2B5EF4-FFF2-40B4-BE49-F238E27FC236}">
              <a16:creationId xmlns:a16="http://schemas.microsoft.com/office/drawing/2014/main" id="{00000000-0008-0000-0100-0000BA67F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47625</xdr:colOff>
      <xdr:row>48</xdr:row>
      <xdr:rowOff>66675</xdr:rowOff>
    </xdr:from>
    <xdr:ext cx="4724400" cy="2505075"/>
    <xdr:graphicFrame macro="">
      <xdr:nvGraphicFramePr>
        <xdr:cNvPr id="1931401543" name="Chart 3">
          <a:extLst>
            <a:ext uri="{FF2B5EF4-FFF2-40B4-BE49-F238E27FC236}">
              <a16:creationId xmlns:a16="http://schemas.microsoft.com/office/drawing/2014/main" id="{00000000-0008-0000-0100-000047D91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495300</xdr:colOff>
      <xdr:row>48</xdr:row>
      <xdr:rowOff>76200</xdr:rowOff>
    </xdr:from>
    <xdr:ext cx="4657725" cy="2476500"/>
    <xdr:graphicFrame macro="">
      <xdr:nvGraphicFramePr>
        <xdr:cNvPr id="1878934393" name="Chart 4">
          <a:extLst>
            <a:ext uri="{FF2B5EF4-FFF2-40B4-BE49-F238E27FC236}">
              <a16:creationId xmlns:a16="http://schemas.microsoft.com/office/drawing/2014/main" id="{00000000-0008-0000-0100-00007943F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0</xdr:col>
      <xdr:colOff>0</xdr:colOff>
      <xdr:row>66</xdr:row>
      <xdr:rowOff>104775</xdr:rowOff>
    </xdr:from>
    <xdr:ext cx="12868275" cy="4410075"/>
    <xdr:graphicFrame macro="">
      <xdr:nvGraphicFramePr>
        <xdr:cNvPr id="714039140" name="Chart 5">
          <a:extLst>
            <a:ext uri="{FF2B5EF4-FFF2-40B4-BE49-F238E27FC236}">
              <a16:creationId xmlns:a16="http://schemas.microsoft.com/office/drawing/2014/main" id="{00000000-0008-0000-0100-0000645F8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12</xdr:col>
      <xdr:colOff>133350</xdr:colOff>
      <xdr:row>34</xdr:row>
      <xdr:rowOff>47625</xdr:rowOff>
    </xdr:from>
    <xdr:ext cx="4600575" cy="2200275"/>
    <xdr:graphicFrame macro="">
      <xdr:nvGraphicFramePr>
        <xdr:cNvPr id="678555061" name="Chart 6">
          <a:extLst>
            <a:ext uri="{FF2B5EF4-FFF2-40B4-BE49-F238E27FC236}">
              <a16:creationId xmlns:a16="http://schemas.microsoft.com/office/drawing/2014/main" id="{00000000-0008-0000-0100-0000B5ED71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12</xdr:col>
      <xdr:colOff>133350</xdr:colOff>
      <xdr:row>48</xdr:row>
      <xdr:rowOff>76200</xdr:rowOff>
    </xdr:from>
    <xdr:ext cx="4600575" cy="2495550"/>
    <xdr:graphicFrame macro="">
      <xdr:nvGraphicFramePr>
        <xdr:cNvPr id="1256891786" name="Chart 7">
          <a:extLst>
            <a:ext uri="{FF2B5EF4-FFF2-40B4-BE49-F238E27FC236}">
              <a16:creationId xmlns:a16="http://schemas.microsoft.com/office/drawing/2014/main" id="{00000000-0008-0000-0100-00008AA5EA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16</xdr:col>
      <xdr:colOff>1152525</xdr:colOff>
      <xdr:row>34</xdr:row>
      <xdr:rowOff>57150</xdr:rowOff>
    </xdr:from>
    <xdr:ext cx="4772025" cy="2200275"/>
    <xdr:graphicFrame macro="">
      <xdr:nvGraphicFramePr>
        <xdr:cNvPr id="1677553710" name="Chart 8">
          <a:extLst>
            <a:ext uri="{FF2B5EF4-FFF2-40B4-BE49-F238E27FC236}">
              <a16:creationId xmlns:a16="http://schemas.microsoft.com/office/drawing/2014/main" id="{00000000-0008-0000-0100-00002E70FD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16</xdr:col>
      <xdr:colOff>1162050</xdr:colOff>
      <xdr:row>48</xdr:row>
      <xdr:rowOff>95250</xdr:rowOff>
    </xdr:from>
    <xdr:ext cx="4743450" cy="2466975"/>
    <xdr:graphicFrame macro="">
      <xdr:nvGraphicFramePr>
        <xdr:cNvPr id="969609860" name="Chart 9">
          <a:extLst>
            <a:ext uri="{FF2B5EF4-FFF2-40B4-BE49-F238E27FC236}">
              <a16:creationId xmlns:a16="http://schemas.microsoft.com/office/drawing/2014/main" id="{00000000-0008-0000-0100-00008412CB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3" zoomScale="160" workbookViewId="0">
      <selection activeCell="F23" sqref="F23"/>
    </sheetView>
  </sheetViews>
  <sheetFormatPr baseColWidth="10" defaultColWidth="12.6640625" defaultRowHeight="13"/>
  <cols>
    <col min="1" max="1" width="13" customWidth="1"/>
    <col min="2" max="3" width="9.1640625" customWidth="1"/>
    <col min="4" max="4" width="9.6640625" customWidth="1"/>
    <col min="5" max="5" width="10.1640625" customWidth="1"/>
    <col min="6" max="7" width="10.33203125" customWidth="1"/>
    <col min="8" max="9" width="9.1640625" customWidth="1"/>
    <col min="10" max="26" width="8.6640625" customWidth="1"/>
  </cols>
  <sheetData>
    <row r="1" spans="1:26" ht="20">
      <c r="A1" s="1" t="s">
        <v>0</v>
      </c>
      <c r="B1" s="2"/>
      <c r="C1" s="3"/>
      <c r="D1" s="3"/>
      <c r="E1" s="4"/>
      <c r="F1" s="4"/>
      <c r="G1" s="2"/>
      <c r="H1" s="4"/>
      <c r="I1" s="4"/>
      <c r="J1" s="2"/>
      <c r="K1" s="2"/>
      <c r="L1" s="2"/>
      <c r="M1" s="2"/>
      <c r="N1" s="2"/>
      <c r="O1" s="2"/>
      <c r="P1" s="2"/>
      <c r="Q1" s="2"/>
      <c r="R1" s="2"/>
      <c r="S1" s="2"/>
      <c r="T1" s="2"/>
      <c r="U1" s="2"/>
      <c r="V1" s="2"/>
      <c r="W1" s="2"/>
      <c r="X1" s="2"/>
      <c r="Y1" s="2"/>
      <c r="Z1" s="2"/>
    </row>
    <row r="2" spans="1:26">
      <c r="A2" s="5" t="s">
        <v>1</v>
      </c>
      <c r="B2" s="2"/>
      <c r="C2" s="3"/>
      <c r="D2" s="3"/>
      <c r="E2" s="4"/>
      <c r="F2" s="4"/>
      <c r="G2" s="2"/>
      <c r="H2" s="4"/>
      <c r="I2" s="2"/>
      <c r="J2" s="2"/>
      <c r="K2" s="2"/>
      <c r="L2" s="2"/>
      <c r="M2" s="2"/>
      <c r="N2" s="2"/>
      <c r="O2" s="2"/>
      <c r="P2" s="2"/>
      <c r="Q2" s="2"/>
      <c r="R2" s="2"/>
      <c r="S2" s="2"/>
      <c r="T2" s="2"/>
      <c r="U2" s="2"/>
      <c r="V2" s="2"/>
      <c r="W2" s="2"/>
      <c r="X2" s="2"/>
      <c r="Y2" s="2"/>
      <c r="Z2" s="2"/>
    </row>
    <row r="3" spans="1:26">
      <c r="A3" s="2"/>
      <c r="B3" s="2"/>
      <c r="C3" s="3"/>
      <c r="D3" s="3"/>
      <c r="E3" s="4"/>
      <c r="F3" s="4"/>
      <c r="G3" s="2"/>
      <c r="H3" s="4"/>
      <c r="I3" s="6"/>
      <c r="J3" s="2"/>
      <c r="K3" s="2"/>
      <c r="L3" s="2"/>
      <c r="M3" s="2"/>
      <c r="N3" s="2"/>
      <c r="O3" s="2"/>
      <c r="P3" s="2"/>
      <c r="Q3" s="2"/>
      <c r="R3" s="2"/>
      <c r="S3" s="2"/>
      <c r="T3" s="2"/>
      <c r="U3" s="2"/>
      <c r="V3" s="2"/>
      <c r="W3" s="2"/>
      <c r="X3" s="2"/>
      <c r="Y3" s="2"/>
      <c r="Z3" s="2"/>
    </row>
    <row r="4" spans="1:26">
      <c r="A4" s="2" t="s">
        <v>2</v>
      </c>
      <c r="B4" s="2"/>
      <c r="C4" s="3"/>
      <c r="D4" s="3"/>
      <c r="E4" s="4"/>
      <c r="F4" s="4"/>
      <c r="G4" s="2"/>
      <c r="H4" s="4"/>
      <c r="I4" s="6"/>
      <c r="J4" s="2"/>
      <c r="K4" s="2"/>
      <c r="L4" s="2"/>
      <c r="M4" s="2"/>
      <c r="N4" s="2"/>
      <c r="O4" s="2"/>
      <c r="P4" s="2"/>
      <c r="Q4" s="2"/>
      <c r="R4" s="2"/>
      <c r="S4" s="2"/>
      <c r="T4" s="2"/>
      <c r="U4" s="2"/>
      <c r="V4" s="2"/>
      <c r="W4" s="2"/>
      <c r="X4" s="2"/>
      <c r="Y4" s="2"/>
      <c r="Z4" s="2"/>
    </row>
    <row r="5" spans="1:26">
      <c r="A5" s="2" t="s">
        <v>3</v>
      </c>
      <c r="B5" s="2"/>
      <c r="C5" s="3"/>
      <c r="D5" s="3"/>
      <c r="E5" s="4"/>
      <c r="F5" s="4"/>
      <c r="G5" s="2"/>
      <c r="H5" s="4"/>
      <c r="I5" s="6"/>
      <c r="J5" s="2"/>
      <c r="K5" s="2"/>
      <c r="L5" s="2"/>
      <c r="M5" s="2"/>
      <c r="N5" s="2"/>
      <c r="O5" s="2"/>
      <c r="P5" s="2"/>
      <c r="Q5" s="2"/>
      <c r="R5" s="2"/>
      <c r="S5" s="2"/>
      <c r="T5" s="2"/>
      <c r="U5" s="2"/>
      <c r="V5" s="2"/>
      <c r="W5" s="2"/>
      <c r="X5" s="2"/>
      <c r="Y5" s="2"/>
      <c r="Z5" s="2"/>
    </row>
    <row r="6" spans="1:26">
      <c r="A6" s="2" t="s">
        <v>4</v>
      </c>
      <c r="B6" s="2"/>
      <c r="C6" s="3"/>
      <c r="D6" s="3"/>
      <c r="E6" s="4"/>
      <c r="F6" s="4"/>
      <c r="G6" s="2"/>
      <c r="H6" s="4"/>
      <c r="I6" s="4"/>
      <c r="J6" s="2"/>
      <c r="K6" s="2"/>
      <c r="L6" s="2"/>
      <c r="M6" s="2"/>
      <c r="N6" s="2"/>
      <c r="O6" s="2"/>
      <c r="P6" s="2"/>
      <c r="Q6" s="2"/>
      <c r="R6" s="2"/>
      <c r="S6" s="2"/>
      <c r="T6" s="2"/>
      <c r="U6" s="2"/>
      <c r="V6" s="2"/>
      <c r="W6" s="2"/>
      <c r="X6" s="2"/>
      <c r="Y6" s="2"/>
      <c r="Z6" s="2"/>
    </row>
    <row r="7" spans="1:26">
      <c r="A7" s="2"/>
      <c r="B7" s="2"/>
      <c r="C7" s="3"/>
      <c r="D7" s="3"/>
      <c r="E7" s="4"/>
      <c r="F7" s="4"/>
      <c r="G7" s="2"/>
      <c r="H7" s="4"/>
      <c r="I7" s="4"/>
      <c r="J7" s="2"/>
      <c r="K7" s="2"/>
      <c r="L7" s="2"/>
      <c r="M7" s="2"/>
      <c r="N7" s="2"/>
      <c r="O7" s="2"/>
      <c r="P7" s="2"/>
      <c r="Q7" s="2"/>
      <c r="R7" s="2"/>
      <c r="S7" s="2"/>
      <c r="T7" s="2"/>
      <c r="U7" s="2"/>
      <c r="V7" s="2"/>
      <c r="W7" s="2"/>
      <c r="X7" s="2"/>
      <c r="Y7" s="2"/>
      <c r="Z7" s="2"/>
    </row>
    <row r="8" spans="1:26">
      <c r="A8" s="2" t="s">
        <v>5</v>
      </c>
      <c r="B8" s="2"/>
      <c r="C8" s="3"/>
      <c r="D8" s="3"/>
      <c r="E8" s="4"/>
      <c r="F8" s="4"/>
      <c r="G8" s="2"/>
      <c r="H8" s="4"/>
      <c r="I8" s="4"/>
      <c r="J8" s="2"/>
      <c r="K8" s="2"/>
      <c r="L8" s="2"/>
      <c r="M8" s="2"/>
      <c r="N8" s="2"/>
      <c r="O8" s="2"/>
      <c r="P8" s="2"/>
      <c r="Q8" s="2"/>
      <c r="R8" s="2"/>
      <c r="S8" s="2"/>
      <c r="T8" s="2"/>
      <c r="U8" s="2"/>
      <c r="V8" s="2"/>
      <c r="W8" s="2"/>
      <c r="X8" s="2"/>
      <c r="Y8" s="2"/>
      <c r="Z8" s="2"/>
    </row>
    <row r="9" spans="1:26">
      <c r="A9" s="2"/>
      <c r="B9" s="2"/>
      <c r="C9" s="3"/>
      <c r="D9" s="3"/>
      <c r="E9" s="4"/>
      <c r="F9" s="4"/>
      <c r="G9" s="2"/>
      <c r="H9" s="4"/>
      <c r="I9" s="4"/>
      <c r="J9" s="2"/>
      <c r="K9" s="2"/>
      <c r="L9" s="2"/>
      <c r="M9" s="2"/>
      <c r="N9" s="2"/>
      <c r="O9" s="2"/>
      <c r="P9" s="2"/>
      <c r="Q9" s="2"/>
      <c r="R9" s="2"/>
      <c r="S9" s="2"/>
      <c r="T9" s="2"/>
      <c r="U9" s="2"/>
      <c r="V9" s="2"/>
      <c r="W9" s="2"/>
      <c r="X9" s="2"/>
      <c r="Y9" s="2"/>
      <c r="Z9" s="2"/>
    </row>
    <row r="10" spans="1:26">
      <c r="B10" s="2"/>
      <c r="C10" s="3"/>
      <c r="D10" s="7" t="s">
        <v>6</v>
      </c>
      <c r="E10" s="4" t="s">
        <v>7</v>
      </c>
      <c r="F10" s="4"/>
      <c r="G10" s="2"/>
      <c r="H10" s="4"/>
      <c r="I10" s="4"/>
      <c r="J10" s="2"/>
      <c r="K10" s="2"/>
      <c r="L10" s="2"/>
      <c r="M10" s="2"/>
      <c r="N10" s="2"/>
      <c r="O10" s="2"/>
      <c r="P10" s="2"/>
      <c r="Q10" s="2"/>
      <c r="R10" s="2"/>
      <c r="S10" s="2"/>
      <c r="T10" s="2"/>
      <c r="U10" s="2"/>
      <c r="V10" s="2"/>
      <c r="W10" s="2"/>
      <c r="X10" s="2"/>
      <c r="Y10" s="2"/>
      <c r="Z10" s="2"/>
    </row>
    <row r="11" spans="1:26">
      <c r="B11" s="2"/>
      <c r="C11" s="3"/>
      <c r="D11" s="8" t="s">
        <v>8</v>
      </c>
      <c r="E11" s="9" t="s">
        <v>9</v>
      </c>
      <c r="F11" s="4"/>
      <c r="G11" s="2"/>
      <c r="H11" s="4"/>
      <c r="I11" s="4"/>
      <c r="J11" s="2"/>
      <c r="K11" s="2"/>
      <c r="L11" s="2"/>
      <c r="M11" s="2"/>
      <c r="N11" s="2"/>
      <c r="O11" s="2"/>
      <c r="P11" s="2"/>
      <c r="Q11" s="2"/>
      <c r="R11" s="2"/>
      <c r="S11" s="2"/>
      <c r="T11" s="2"/>
      <c r="U11" s="2"/>
      <c r="V11" s="2"/>
      <c r="W11" s="2"/>
      <c r="X11" s="2"/>
      <c r="Y11" s="2"/>
      <c r="Z11" s="2"/>
    </row>
    <row r="12" spans="1:26">
      <c r="B12" s="2"/>
      <c r="C12" s="3"/>
      <c r="D12" s="7" t="s">
        <v>10</v>
      </c>
      <c r="E12" s="4" t="s">
        <v>11</v>
      </c>
      <c r="F12" s="4"/>
      <c r="G12" s="2"/>
      <c r="H12" s="4"/>
      <c r="I12" s="4"/>
      <c r="J12" s="2"/>
      <c r="K12" s="2"/>
      <c r="L12" s="2"/>
      <c r="M12" s="2"/>
      <c r="N12" s="2"/>
      <c r="O12" s="2"/>
      <c r="P12" s="2"/>
      <c r="Q12" s="2"/>
      <c r="R12" s="2"/>
      <c r="S12" s="2"/>
      <c r="T12" s="2"/>
      <c r="U12" s="2"/>
      <c r="V12" s="2"/>
      <c r="W12" s="2"/>
      <c r="X12" s="2"/>
      <c r="Y12" s="2"/>
      <c r="Z12" s="2"/>
    </row>
    <row r="13" spans="1:26">
      <c r="A13" s="2"/>
      <c r="B13" s="2"/>
      <c r="C13" s="3"/>
      <c r="D13" s="3"/>
      <c r="E13" s="4"/>
      <c r="F13" s="4"/>
      <c r="G13" s="2"/>
      <c r="H13" s="4"/>
      <c r="I13" s="4"/>
      <c r="J13" s="2"/>
      <c r="K13" s="2"/>
      <c r="L13" s="2"/>
      <c r="M13" s="2"/>
      <c r="N13" s="2"/>
      <c r="O13" s="2"/>
      <c r="P13" s="2"/>
      <c r="Q13" s="2"/>
      <c r="R13" s="2"/>
      <c r="S13" s="2"/>
      <c r="T13" s="2"/>
      <c r="U13" s="2"/>
      <c r="V13" s="2"/>
      <c r="W13" s="2"/>
      <c r="X13" s="2"/>
      <c r="Y13" s="2"/>
      <c r="Z13" s="2"/>
    </row>
    <row r="14" spans="1:26" ht="16">
      <c r="A14" s="10" t="s">
        <v>12</v>
      </c>
      <c r="B14" s="2"/>
      <c r="C14" s="3"/>
      <c r="D14" s="3"/>
      <c r="E14" s="4"/>
      <c r="F14" s="4"/>
      <c r="G14" s="2"/>
      <c r="H14" s="4"/>
      <c r="I14" s="4"/>
      <c r="J14" s="2"/>
      <c r="K14" s="2"/>
      <c r="L14" s="2"/>
      <c r="M14" s="2"/>
      <c r="N14" s="2"/>
      <c r="O14" s="2"/>
      <c r="P14" s="2"/>
      <c r="Q14" s="2"/>
      <c r="R14" s="2"/>
      <c r="S14" s="2"/>
      <c r="T14" s="2"/>
      <c r="U14" s="2"/>
      <c r="V14" s="2"/>
      <c r="W14" s="2"/>
      <c r="X14" s="2"/>
      <c r="Y14" s="2"/>
      <c r="Z14" s="2"/>
    </row>
    <row r="15" spans="1:26">
      <c r="A15" s="2"/>
      <c r="B15" s="2"/>
      <c r="C15" s="3"/>
      <c r="D15" s="3"/>
      <c r="E15" s="4"/>
      <c r="F15" s="4"/>
      <c r="G15" s="2"/>
      <c r="H15" s="4"/>
      <c r="I15" s="4"/>
      <c r="J15" s="2"/>
      <c r="K15" s="2"/>
      <c r="L15" s="2"/>
      <c r="M15" s="2"/>
      <c r="N15" s="2"/>
      <c r="O15" s="2"/>
      <c r="P15" s="2"/>
      <c r="Q15" s="2"/>
      <c r="R15" s="2"/>
      <c r="S15" s="2"/>
      <c r="T15" s="2"/>
      <c r="U15" s="2"/>
      <c r="V15" s="2"/>
      <c r="W15" s="2"/>
      <c r="X15" s="2"/>
      <c r="Y15" s="2"/>
      <c r="Z15" s="2"/>
    </row>
    <row r="16" spans="1:26" ht="15">
      <c r="A16" s="2"/>
      <c r="B16" s="2" t="s">
        <v>13</v>
      </c>
      <c r="C16" s="3"/>
      <c r="D16" s="3"/>
      <c r="E16" s="4"/>
      <c r="F16" s="2"/>
      <c r="G16" s="2"/>
      <c r="H16" s="2"/>
      <c r="I16" s="2"/>
      <c r="J16" s="2"/>
      <c r="K16" s="2"/>
      <c r="L16" s="2"/>
      <c r="M16" s="2"/>
      <c r="N16" s="2"/>
      <c r="O16" s="2"/>
      <c r="P16" s="2"/>
      <c r="Q16" s="2"/>
      <c r="R16" s="2"/>
      <c r="S16" s="2"/>
      <c r="T16" s="2"/>
      <c r="U16" s="2"/>
      <c r="V16" s="2"/>
      <c r="W16" s="2"/>
      <c r="X16" s="2"/>
      <c r="Y16" s="2"/>
      <c r="Z16" s="2"/>
    </row>
    <row r="17" spans="1:26">
      <c r="A17" s="2"/>
      <c r="B17" s="2" t="s">
        <v>14</v>
      </c>
      <c r="C17" s="3"/>
      <c r="D17" s="3"/>
      <c r="E17" s="4"/>
      <c r="F17" s="2"/>
      <c r="G17" s="2"/>
      <c r="H17" s="2"/>
      <c r="I17" s="2"/>
      <c r="J17" s="2"/>
      <c r="K17" s="2"/>
      <c r="L17" s="2"/>
      <c r="M17" s="2"/>
      <c r="N17" s="2"/>
      <c r="O17" s="2"/>
      <c r="P17" s="2"/>
      <c r="Q17" s="2"/>
      <c r="R17" s="2"/>
      <c r="S17" s="2"/>
      <c r="T17" s="2"/>
      <c r="U17" s="2"/>
      <c r="V17" s="2"/>
      <c r="W17" s="2"/>
      <c r="X17" s="2"/>
      <c r="Y17" s="2"/>
      <c r="Z17" s="2"/>
    </row>
    <row r="18" spans="1:26">
      <c r="A18" s="2"/>
      <c r="B18" s="2"/>
      <c r="C18" s="3"/>
      <c r="D18" s="3"/>
      <c r="E18" s="4"/>
      <c r="F18" s="2"/>
      <c r="G18" s="2"/>
      <c r="H18" s="2"/>
      <c r="I18" s="2"/>
      <c r="J18" s="2"/>
      <c r="K18" s="2"/>
      <c r="L18" s="2"/>
      <c r="M18" s="2"/>
      <c r="N18" s="2"/>
      <c r="O18" s="2"/>
      <c r="P18" s="2"/>
      <c r="Q18" s="2"/>
      <c r="R18" s="2"/>
      <c r="S18" s="2"/>
      <c r="T18" s="2"/>
      <c r="U18" s="2"/>
      <c r="V18" s="2"/>
      <c r="W18" s="2"/>
      <c r="X18" s="2"/>
      <c r="Y18" s="2"/>
      <c r="Z18" s="2"/>
    </row>
    <row r="19" spans="1:26" ht="15">
      <c r="A19" s="2"/>
      <c r="B19" s="11" t="s">
        <v>15</v>
      </c>
      <c r="C19" s="3"/>
      <c r="D19" s="3"/>
      <c r="E19" s="4"/>
      <c r="F19" s="2"/>
      <c r="G19" s="2"/>
      <c r="H19" s="2"/>
      <c r="I19" s="2"/>
      <c r="J19" s="2"/>
      <c r="K19" s="2"/>
      <c r="L19" s="2"/>
      <c r="M19" s="2"/>
      <c r="N19" s="2"/>
      <c r="O19" s="2"/>
      <c r="P19" s="2"/>
      <c r="Q19" s="2"/>
      <c r="R19" s="2"/>
      <c r="S19" s="2"/>
      <c r="T19" s="2"/>
      <c r="U19" s="2"/>
      <c r="V19" s="2"/>
      <c r="W19" s="2"/>
      <c r="X19" s="2"/>
      <c r="Y19" s="2"/>
      <c r="Z19" s="2"/>
    </row>
    <row r="20" spans="1:26">
      <c r="A20" s="2"/>
      <c r="B20" s="11" t="s">
        <v>16</v>
      </c>
      <c r="C20" s="3"/>
      <c r="D20" s="3"/>
      <c r="E20" s="4"/>
      <c r="F20" s="2"/>
      <c r="G20" s="2"/>
      <c r="H20" s="2"/>
      <c r="I20" s="2"/>
      <c r="J20" s="2"/>
      <c r="K20" s="2"/>
      <c r="L20" s="2"/>
      <c r="M20" s="2"/>
      <c r="N20" s="2"/>
      <c r="O20" s="2"/>
      <c r="P20" s="2"/>
      <c r="Q20" s="2"/>
      <c r="R20" s="2"/>
      <c r="S20" s="2"/>
      <c r="T20" s="2"/>
      <c r="U20" s="2"/>
      <c r="V20" s="2"/>
      <c r="W20" s="2"/>
      <c r="X20" s="2"/>
      <c r="Y20" s="2"/>
      <c r="Z20" s="2"/>
    </row>
    <row r="21" spans="1:26">
      <c r="A21" s="2"/>
      <c r="B21" s="2"/>
      <c r="C21" s="3"/>
      <c r="D21" s="3"/>
      <c r="E21" s="4"/>
      <c r="F21" s="2"/>
      <c r="G21" s="2"/>
      <c r="H21" s="2"/>
      <c r="I21" s="2"/>
      <c r="J21" s="2"/>
      <c r="K21" s="2"/>
      <c r="L21" s="2"/>
      <c r="M21" s="2"/>
      <c r="N21" s="2"/>
      <c r="O21" s="2"/>
      <c r="P21" s="2"/>
      <c r="Q21" s="2"/>
      <c r="R21" s="2"/>
      <c r="S21" s="2"/>
      <c r="T21" s="2"/>
      <c r="U21" s="2"/>
      <c r="V21" s="2"/>
      <c r="W21" s="2"/>
      <c r="X21" s="2"/>
      <c r="Y21" s="2"/>
      <c r="Z21" s="2"/>
    </row>
    <row r="22" spans="1:26">
      <c r="A22" s="2"/>
      <c r="B22" s="2" t="s">
        <v>17</v>
      </c>
      <c r="C22" s="3"/>
      <c r="D22" s="3"/>
      <c r="E22" s="4"/>
      <c r="F22" s="2"/>
      <c r="G22" s="2"/>
      <c r="H22" s="2"/>
      <c r="I22" s="2"/>
      <c r="J22" s="2"/>
      <c r="K22" s="2"/>
      <c r="L22" s="2"/>
      <c r="M22" s="2"/>
      <c r="N22" s="2"/>
      <c r="O22" s="2"/>
      <c r="P22" s="2"/>
      <c r="Q22" s="2"/>
      <c r="R22" s="2"/>
      <c r="S22" s="2"/>
      <c r="T22" s="2"/>
      <c r="U22" s="2"/>
      <c r="V22" s="2"/>
      <c r="W22" s="2"/>
      <c r="X22" s="2"/>
      <c r="Y22" s="2"/>
      <c r="Z22" s="2"/>
    </row>
    <row r="23" spans="1:26">
      <c r="A23" s="2"/>
      <c r="B23" s="2" t="s">
        <v>18</v>
      </c>
      <c r="C23" s="3"/>
      <c r="D23" s="3"/>
      <c r="E23" s="4"/>
      <c r="F23" s="2"/>
      <c r="G23" s="2"/>
      <c r="H23" s="2"/>
      <c r="I23" s="2"/>
      <c r="J23" s="2"/>
      <c r="K23" s="2"/>
      <c r="L23" s="2"/>
      <c r="M23" s="2"/>
      <c r="N23" s="2"/>
      <c r="O23" s="2"/>
      <c r="P23" s="2"/>
      <c r="Q23" s="2"/>
      <c r="R23" s="2"/>
      <c r="S23" s="2"/>
      <c r="T23" s="2"/>
      <c r="U23" s="2"/>
      <c r="V23" s="2"/>
      <c r="W23" s="2"/>
      <c r="X23" s="2"/>
      <c r="Y23" s="2"/>
      <c r="Z23" s="2"/>
    </row>
    <row r="24" spans="1:26">
      <c r="A24" s="2"/>
      <c r="B24" s="2"/>
      <c r="C24" s="3"/>
      <c r="D24" s="3"/>
      <c r="E24" s="4"/>
      <c r="F24" s="2"/>
      <c r="G24" s="2"/>
      <c r="H24" s="2"/>
      <c r="I24" s="2"/>
      <c r="J24" s="2"/>
      <c r="K24" s="2"/>
      <c r="L24" s="2"/>
      <c r="M24" s="2"/>
      <c r="N24" s="2"/>
      <c r="O24" s="2"/>
      <c r="P24" s="2"/>
      <c r="Q24" s="2"/>
      <c r="R24" s="2"/>
      <c r="S24" s="2"/>
      <c r="T24" s="2"/>
      <c r="U24" s="2"/>
      <c r="V24" s="2"/>
      <c r="W24" s="2"/>
      <c r="X24" s="2"/>
      <c r="Y24" s="2"/>
      <c r="Z24" s="2"/>
    </row>
    <row r="25" spans="1:26">
      <c r="A25" s="2"/>
      <c r="B25" s="11" t="s">
        <v>19</v>
      </c>
      <c r="C25" s="3"/>
      <c r="D25" s="3"/>
      <c r="E25" s="4"/>
      <c r="F25" s="2"/>
      <c r="G25" s="2"/>
      <c r="H25" s="2"/>
      <c r="I25" s="2"/>
      <c r="J25" s="2"/>
      <c r="K25" s="2"/>
      <c r="L25" s="2"/>
      <c r="M25" s="2"/>
      <c r="N25" s="2"/>
      <c r="O25" s="2"/>
      <c r="P25" s="2"/>
      <c r="Q25" s="2"/>
      <c r="R25" s="2"/>
      <c r="S25" s="2"/>
      <c r="T25" s="2"/>
      <c r="U25" s="2"/>
      <c r="V25" s="2"/>
      <c r="W25" s="2"/>
      <c r="X25" s="2"/>
      <c r="Y25" s="2"/>
      <c r="Z25" s="2"/>
    </row>
    <row r="26" spans="1:26">
      <c r="A26" s="2"/>
      <c r="B26" s="12" t="s">
        <v>18</v>
      </c>
      <c r="C26" s="3"/>
      <c r="D26" s="3"/>
      <c r="E26" s="4"/>
      <c r="F26" s="2"/>
      <c r="G26" s="2"/>
      <c r="H26" s="2"/>
      <c r="I26" s="2"/>
      <c r="J26" s="2"/>
      <c r="K26" s="2"/>
      <c r="L26" s="2"/>
      <c r="M26" s="2"/>
      <c r="N26" s="2"/>
      <c r="O26" s="2"/>
      <c r="P26" s="2"/>
      <c r="Q26" s="2"/>
      <c r="R26" s="2"/>
      <c r="S26" s="2"/>
      <c r="T26" s="2"/>
      <c r="U26" s="2"/>
      <c r="V26" s="2"/>
      <c r="W26" s="2"/>
      <c r="X26" s="2"/>
      <c r="Y26" s="2"/>
      <c r="Z26" s="2"/>
    </row>
    <row r="27" spans="1:26">
      <c r="A27" s="2"/>
      <c r="B27" s="2"/>
      <c r="C27" s="3"/>
      <c r="D27" s="3"/>
      <c r="E27" s="4"/>
      <c r="F27" s="2"/>
      <c r="G27" s="3"/>
      <c r="H27" s="3"/>
      <c r="I27" s="4"/>
      <c r="J27" s="2"/>
      <c r="K27" s="2"/>
      <c r="L27" s="2"/>
      <c r="M27" s="2"/>
      <c r="N27" s="2"/>
      <c r="O27" s="2"/>
      <c r="P27" s="2"/>
      <c r="Q27" s="2"/>
      <c r="R27" s="2"/>
      <c r="S27" s="2"/>
      <c r="T27" s="2"/>
      <c r="U27" s="2"/>
      <c r="V27" s="2"/>
      <c r="W27" s="2"/>
      <c r="X27" s="2"/>
      <c r="Y27" s="2"/>
      <c r="Z27" s="2"/>
    </row>
    <row r="28" spans="1:26">
      <c r="A28" s="7" t="s">
        <v>20</v>
      </c>
      <c r="B28" s="3" t="s">
        <v>21</v>
      </c>
      <c r="C28" s="2"/>
      <c r="D28" s="3"/>
      <c r="E28" s="4"/>
      <c r="F28" s="4"/>
      <c r="G28" s="2"/>
      <c r="H28" s="4"/>
      <c r="I28" s="4"/>
      <c r="J28" s="2"/>
      <c r="K28" s="2"/>
      <c r="L28" s="2"/>
      <c r="M28" s="2"/>
      <c r="N28" s="2"/>
      <c r="O28" s="2"/>
      <c r="P28" s="2"/>
      <c r="Q28" s="2"/>
      <c r="R28" s="2"/>
      <c r="S28" s="2"/>
      <c r="T28" s="2"/>
      <c r="U28" s="2"/>
      <c r="V28" s="2"/>
      <c r="W28" s="2"/>
      <c r="X28" s="2"/>
      <c r="Y28" s="2"/>
      <c r="Z28" s="2"/>
    </row>
    <row r="29" spans="1:26">
      <c r="A29" s="7" t="s">
        <v>22</v>
      </c>
      <c r="B29" s="3" t="s">
        <v>23</v>
      </c>
      <c r="C29" s="2"/>
      <c r="D29" s="3"/>
      <c r="E29" s="4"/>
      <c r="F29" s="4"/>
      <c r="G29" s="2"/>
      <c r="H29" s="4"/>
      <c r="I29" s="4"/>
      <c r="J29" s="2"/>
      <c r="K29" s="2"/>
      <c r="L29" s="2"/>
      <c r="M29" s="2"/>
      <c r="N29" s="2"/>
      <c r="O29" s="2"/>
      <c r="P29" s="2"/>
      <c r="Q29" s="2"/>
      <c r="R29" s="2"/>
      <c r="S29" s="2"/>
      <c r="T29" s="2"/>
      <c r="U29" s="2"/>
      <c r="V29" s="2"/>
      <c r="W29" s="2"/>
      <c r="X29" s="2"/>
      <c r="Y29" s="2"/>
      <c r="Z29" s="2"/>
    </row>
    <row r="30" spans="1:26" ht="16">
      <c r="A30" s="7" t="s">
        <v>24</v>
      </c>
      <c r="B30" s="2" t="s">
        <v>25</v>
      </c>
      <c r="C30" s="2"/>
      <c r="D30" s="3"/>
      <c r="E30" s="4"/>
      <c r="F30" s="4"/>
      <c r="G30" s="2"/>
      <c r="H30" s="4"/>
      <c r="I30" s="4"/>
      <c r="J30" s="2"/>
      <c r="K30" s="2"/>
      <c r="L30" s="2"/>
      <c r="M30" s="2"/>
      <c r="N30" s="2"/>
      <c r="O30" s="2"/>
      <c r="P30" s="2"/>
      <c r="Q30" s="2"/>
      <c r="R30" s="2"/>
      <c r="S30" s="2"/>
      <c r="T30" s="2"/>
      <c r="U30" s="2"/>
      <c r="V30" s="2"/>
      <c r="W30" s="2"/>
      <c r="X30" s="2"/>
      <c r="Y30" s="2"/>
      <c r="Z30" s="2"/>
    </row>
    <row r="31" spans="1:26" ht="16">
      <c r="A31" s="7" t="s">
        <v>26</v>
      </c>
      <c r="B31" s="2" t="s">
        <v>27</v>
      </c>
      <c r="C31" s="3"/>
      <c r="D31" s="3"/>
      <c r="E31" s="4"/>
      <c r="F31" s="4"/>
      <c r="G31" s="2"/>
      <c r="H31" s="4"/>
      <c r="I31" s="4"/>
      <c r="J31" s="2"/>
      <c r="K31" s="2"/>
      <c r="L31" s="2"/>
      <c r="M31" s="2"/>
      <c r="N31" s="2"/>
      <c r="O31" s="2"/>
      <c r="P31" s="2"/>
      <c r="Q31" s="2"/>
      <c r="R31" s="2"/>
      <c r="S31" s="2"/>
      <c r="T31" s="2"/>
      <c r="U31" s="2"/>
      <c r="V31" s="2"/>
      <c r="W31" s="2"/>
      <c r="X31" s="2"/>
      <c r="Y31" s="2"/>
      <c r="Z31" s="2"/>
    </row>
    <row r="32" spans="1:26" ht="17">
      <c r="A32" s="7" t="s">
        <v>28</v>
      </c>
      <c r="B32" s="2" t="s">
        <v>29</v>
      </c>
      <c r="C32" s="3"/>
      <c r="D32" s="3"/>
      <c r="E32" s="4"/>
      <c r="F32" s="4"/>
      <c r="G32" s="2"/>
      <c r="H32" s="4"/>
      <c r="I32" s="4"/>
      <c r="J32" s="2"/>
      <c r="K32" s="2"/>
      <c r="L32" s="2"/>
      <c r="M32" s="2"/>
      <c r="N32" s="2"/>
      <c r="O32" s="2"/>
      <c r="P32" s="2"/>
      <c r="Q32" s="2"/>
      <c r="R32" s="2"/>
      <c r="S32" s="2"/>
      <c r="T32" s="2"/>
      <c r="U32" s="2"/>
      <c r="V32" s="2"/>
      <c r="W32" s="2"/>
      <c r="X32" s="2"/>
      <c r="Y32" s="2"/>
      <c r="Z32" s="2"/>
    </row>
    <row r="33" spans="1:26" ht="16">
      <c r="A33" s="7" t="s">
        <v>30</v>
      </c>
      <c r="B33" s="2" t="s">
        <v>31</v>
      </c>
      <c r="C33" s="3"/>
      <c r="D33" s="3"/>
      <c r="E33" s="4"/>
      <c r="F33" s="4"/>
      <c r="G33" s="2"/>
      <c r="H33" s="4"/>
      <c r="I33" s="4"/>
      <c r="J33" s="2"/>
      <c r="K33" s="2"/>
      <c r="L33" s="2"/>
      <c r="M33" s="2"/>
      <c r="N33" s="2"/>
      <c r="O33" s="2"/>
      <c r="P33" s="2"/>
      <c r="Q33" s="2"/>
      <c r="R33" s="2"/>
      <c r="S33" s="2"/>
      <c r="T33" s="2"/>
      <c r="U33" s="2"/>
      <c r="V33" s="2"/>
      <c r="W33" s="2"/>
      <c r="X33" s="2"/>
      <c r="Y33" s="2"/>
      <c r="Z33" s="2"/>
    </row>
    <row r="34" spans="1:26">
      <c r="A34" s="7" t="s">
        <v>32</v>
      </c>
      <c r="B34" s="2" t="s">
        <v>33</v>
      </c>
      <c r="C34" s="3"/>
      <c r="D34" s="3"/>
      <c r="E34" s="4"/>
      <c r="F34" s="4"/>
      <c r="G34" s="2"/>
      <c r="H34" s="4"/>
      <c r="I34" s="4"/>
      <c r="J34" s="2"/>
      <c r="K34" s="2"/>
      <c r="L34" s="2"/>
      <c r="M34" s="2"/>
      <c r="N34" s="2"/>
      <c r="O34" s="2"/>
      <c r="P34" s="2"/>
      <c r="Q34" s="2"/>
      <c r="R34" s="2"/>
      <c r="S34" s="2"/>
      <c r="T34" s="2"/>
      <c r="U34" s="2"/>
      <c r="V34" s="2"/>
      <c r="W34" s="2"/>
      <c r="X34" s="2"/>
      <c r="Y34" s="2"/>
      <c r="Z34" s="2"/>
    </row>
    <row r="35" spans="1:26">
      <c r="A35" s="7" t="s">
        <v>34</v>
      </c>
      <c r="B35" s="2" t="s">
        <v>35</v>
      </c>
      <c r="C35" s="3"/>
      <c r="D35" s="3"/>
      <c r="E35" s="4"/>
      <c r="F35" s="4"/>
      <c r="G35" s="2"/>
      <c r="H35" s="4"/>
      <c r="I35" s="4"/>
      <c r="J35" s="2"/>
      <c r="K35" s="2"/>
      <c r="L35" s="2"/>
      <c r="M35" s="2"/>
      <c r="N35" s="2"/>
      <c r="O35" s="2"/>
      <c r="P35" s="2"/>
      <c r="Q35" s="2"/>
      <c r="R35" s="2"/>
      <c r="S35" s="2"/>
      <c r="T35" s="2"/>
      <c r="U35" s="2"/>
      <c r="V35" s="2"/>
      <c r="W35" s="2"/>
      <c r="X35" s="2"/>
      <c r="Y35" s="2"/>
      <c r="Z35" s="2"/>
    </row>
    <row r="36" spans="1:26" ht="18">
      <c r="A36" s="7" t="s">
        <v>36</v>
      </c>
      <c r="B36" s="2" t="s">
        <v>37</v>
      </c>
      <c r="C36" s="3"/>
      <c r="D36" s="3"/>
      <c r="E36" s="4"/>
      <c r="F36" s="4"/>
      <c r="G36" s="2"/>
      <c r="H36" s="4"/>
      <c r="I36" s="4"/>
      <c r="J36" s="2"/>
      <c r="K36" s="2"/>
      <c r="L36" s="2"/>
      <c r="M36" s="2"/>
      <c r="N36" s="2"/>
      <c r="O36" s="2"/>
      <c r="P36" s="2"/>
      <c r="Q36" s="2"/>
      <c r="R36" s="2"/>
      <c r="S36" s="2"/>
      <c r="T36" s="2"/>
      <c r="U36" s="2"/>
      <c r="V36" s="2"/>
      <c r="W36" s="2"/>
      <c r="X36" s="2"/>
      <c r="Y36" s="2"/>
      <c r="Z36" s="2"/>
    </row>
    <row r="37" spans="1:26" ht="18">
      <c r="A37" s="7" t="s">
        <v>38</v>
      </c>
      <c r="B37" s="2" t="s">
        <v>39</v>
      </c>
      <c r="C37" s="3"/>
      <c r="D37" s="3"/>
      <c r="E37" s="4"/>
      <c r="F37" s="4"/>
      <c r="G37" s="2"/>
      <c r="H37" s="4"/>
      <c r="I37" s="4"/>
      <c r="J37" s="2"/>
      <c r="K37" s="2"/>
      <c r="L37" s="2"/>
      <c r="M37" s="2"/>
      <c r="N37" s="2"/>
      <c r="O37" s="2"/>
      <c r="P37" s="2"/>
      <c r="Q37" s="2"/>
      <c r="R37" s="2"/>
      <c r="S37" s="2"/>
      <c r="T37" s="2"/>
      <c r="U37" s="2"/>
      <c r="V37" s="2"/>
      <c r="W37" s="2"/>
      <c r="X37" s="2"/>
      <c r="Y37" s="2"/>
      <c r="Z37" s="2"/>
    </row>
    <row r="38" spans="1:26" ht="15">
      <c r="A38" s="7" t="s">
        <v>40</v>
      </c>
      <c r="B38" s="2" t="s">
        <v>41</v>
      </c>
      <c r="C38" s="3"/>
      <c r="D38" s="3"/>
      <c r="E38" s="4"/>
      <c r="F38" s="4"/>
      <c r="G38" s="2"/>
      <c r="H38" s="4"/>
      <c r="I38" s="4"/>
      <c r="J38" s="2"/>
      <c r="K38" s="2"/>
      <c r="L38" s="2"/>
      <c r="M38" s="2"/>
      <c r="N38" s="2"/>
      <c r="O38" s="2"/>
      <c r="P38" s="2"/>
      <c r="Q38" s="2"/>
      <c r="R38" s="2"/>
      <c r="S38" s="2"/>
      <c r="T38" s="2"/>
      <c r="U38" s="2"/>
      <c r="V38" s="2"/>
      <c r="W38" s="2"/>
      <c r="X38" s="2"/>
      <c r="Y38" s="2"/>
      <c r="Z38" s="2"/>
    </row>
    <row r="39" spans="1:26" ht="16">
      <c r="A39" s="13" t="s">
        <v>42</v>
      </c>
      <c r="B39" s="14" t="s">
        <v>43</v>
      </c>
      <c r="C39" s="3"/>
      <c r="D39" s="3"/>
      <c r="E39" s="4"/>
      <c r="F39" s="15"/>
      <c r="G39" s="2"/>
      <c r="H39" s="4"/>
      <c r="I39" s="4"/>
      <c r="J39" s="2"/>
      <c r="K39" s="2"/>
      <c r="L39" s="2"/>
      <c r="M39" s="2"/>
      <c r="N39" s="2"/>
      <c r="O39" s="2"/>
      <c r="P39" s="2"/>
      <c r="Q39" s="2"/>
      <c r="R39" s="2"/>
      <c r="S39" s="2"/>
      <c r="T39" s="2"/>
      <c r="U39" s="2"/>
      <c r="V39" s="2"/>
      <c r="W39" s="2"/>
      <c r="X39" s="2"/>
      <c r="Y39" s="2"/>
      <c r="Z39" s="2"/>
    </row>
    <row r="40" spans="1:26" ht="16">
      <c r="A40" s="13" t="s">
        <v>44</v>
      </c>
      <c r="B40" s="14" t="s">
        <v>45</v>
      </c>
      <c r="C40" s="3"/>
      <c r="D40" s="3"/>
      <c r="E40" s="4"/>
      <c r="F40" s="4"/>
      <c r="G40" s="2"/>
      <c r="H40" s="4"/>
      <c r="I40" s="4"/>
      <c r="J40" s="2"/>
      <c r="K40" s="2"/>
      <c r="L40" s="2"/>
      <c r="M40" s="2"/>
      <c r="N40" s="2"/>
      <c r="O40" s="2"/>
      <c r="P40" s="2"/>
      <c r="Q40" s="2"/>
      <c r="R40" s="2"/>
      <c r="S40" s="2"/>
      <c r="T40" s="2"/>
      <c r="U40" s="2"/>
      <c r="V40" s="2"/>
      <c r="W40" s="2"/>
      <c r="X40" s="2"/>
      <c r="Y40" s="2"/>
      <c r="Z40" s="2"/>
    </row>
    <row r="41" spans="1:26">
      <c r="A41" s="13" t="s">
        <v>46</v>
      </c>
      <c r="B41" s="2" t="s">
        <v>47</v>
      </c>
      <c r="C41" s="3"/>
      <c r="D41" s="3"/>
      <c r="E41" s="4"/>
      <c r="F41" s="4"/>
      <c r="G41" s="2"/>
      <c r="H41" s="4"/>
      <c r="I41" s="4"/>
      <c r="J41" s="2"/>
      <c r="K41" s="2"/>
      <c r="L41" s="2"/>
      <c r="M41" s="2"/>
      <c r="N41" s="2"/>
      <c r="O41" s="2"/>
      <c r="P41" s="2"/>
      <c r="Q41" s="2"/>
      <c r="R41" s="2"/>
      <c r="S41" s="2"/>
      <c r="T41" s="2"/>
      <c r="U41" s="2"/>
      <c r="V41" s="2"/>
      <c r="W41" s="2"/>
      <c r="X41" s="2"/>
      <c r="Y41" s="2"/>
      <c r="Z41" s="2"/>
    </row>
    <row r="42" spans="1:26">
      <c r="A42" s="7" t="s">
        <v>48</v>
      </c>
      <c r="B42" s="2" t="s">
        <v>49</v>
      </c>
      <c r="C42" s="3"/>
      <c r="D42" s="3"/>
      <c r="E42" s="4"/>
      <c r="F42" s="4"/>
      <c r="G42" s="2"/>
      <c r="H42" s="4"/>
      <c r="I42" s="4"/>
      <c r="J42" s="2"/>
      <c r="K42" s="2"/>
      <c r="L42" s="2"/>
      <c r="M42" s="2"/>
      <c r="N42" s="2"/>
      <c r="O42" s="2"/>
      <c r="P42" s="2"/>
      <c r="Q42" s="2"/>
      <c r="R42" s="2"/>
      <c r="S42" s="2"/>
      <c r="T42" s="2"/>
      <c r="U42" s="2"/>
      <c r="V42" s="2"/>
      <c r="W42" s="2"/>
      <c r="X42" s="2"/>
      <c r="Y42" s="2"/>
      <c r="Z42" s="2"/>
    </row>
    <row r="43" spans="1:26">
      <c r="A43" s="2"/>
      <c r="B43" s="2"/>
      <c r="C43" s="2"/>
      <c r="D43" s="3"/>
      <c r="E43" s="4"/>
      <c r="F43" s="4"/>
      <c r="G43" s="2"/>
      <c r="H43" s="4"/>
      <c r="I43" s="4"/>
      <c r="J43" s="2"/>
      <c r="K43" s="2"/>
      <c r="L43" s="2"/>
      <c r="M43" s="2"/>
      <c r="N43" s="2"/>
      <c r="O43" s="2"/>
      <c r="P43" s="2"/>
      <c r="Q43" s="2"/>
      <c r="R43" s="2"/>
      <c r="S43" s="2"/>
      <c r="T43" s="2"/>
      <c r="U43" s="2"/>
      <c r="V43" s="2"/>
      <c r="W43" s="2"/>
      <c r="X43" s="2"/>
      <c r="Y43" s="2"/>
      <c r="Z43" s="2"/>
    </row>
    <row r="44" spans="1:26">
      <c r="A44" s="2"/>
      <c r="B44" s="2"/>
      <c r="C44" s="2"/>
      <c r="D44" s="2"/>
      <c r="E44" s="4"/>
      <c r="F44" s="4"/>
      <c r="G44" s="2"/>
      <c r="H44" s="4"/>
      <c r="I44" s="4"/>
      <c r="J44" s="2"/>
      <c r="K44" s="2"/>
      <c r="L44" s="2"/>
      <c r="M44" s="2"/>
      <c r="N44" s="2"/>
      <c r="O44" s="2"/>
      <c r="P44" s="2"/>
      <c r="Q44" s="2"/>
      <c r="R44" s="2"/>
      <c r="S44" s="2"/>
      <c r="T44" s="2"/>
      <c r="U44" s="2"/>
      <c r="V44" s="2"/>
      <c r="W44" s="2"/>
      <c r="X44" s="2"/>
      <c r="Y44" s="2"/>
      <c r="Z44" s="2"/>
    </row>
    <row r="45" spans="1:26">
      <c r="A45" s="2"/>
      <c r="B45" s="2"/>
      <c r="C45" s="2"/>
      <c r="D45" s="2"/>
      <c r="E45" s="4"/>
      <c r="F45" s="4"/>
      <c r="G45" s="2"/>
      <c r="H45" s="4"/>
      <c r="I45" s="4"/>
      <c r="J45" s="2"/>
      <c r="K45" s="2"/>
      <c r="L45" s="2"/>
      <c r="M45" s="2"/>
      <c r="N45" s="2"/>
      <c r="O45" s="2"/>
      <c r="P45" s="2"/>
      <c r="Q45" s="2"/>
      <c r="R45" s="2"/>
      <c r="S45" s="2"/>
      <c r="T45" s="2"/>
      <c r="U45" s="2"/>
      <c r="V45" s="2"/>
      <c r="W45" s="2"/>
      <c r="X45" s="2"/>
      <c r="Y45" s="2"/>
      <c r="Z45" s="2"/>
    </row>
    <row r="46" spans="1:26" ht="18">
      <c r="A46" s="2"/>
      <c r="B46" s="16" t="s">
        <v>50</v>
      </c>
      <c r="C46" s="16"/>
      <c r="D46" s="17"/>
      <c r="E46" s="4"/>
      <c r="F46" s="4"/>
      <c r="G46" s="2"/>
      <c r="H46" s="4"/>
      <c r="I46" s="4"/>
      <c r="J46" s="2"/>
      <c r="K46" s="2"/>
      <c r="L46" s="2"/>
      <c r="M46" s="2"/>
      <c r="N46" s="2"/>
      <c r="O46" s="2"/>
      <c r="P46" s="2"/>
      <c r="Q46" s="2"/>
      <c r="R46" s="2"/>
      <c r="S46" s="2"/>
      <c r="T46" s="2"/>
      <c r="U46" s="2"/>
      <c r="V46" s="2"/>
      <c r="W46" s="2"/>
      <c r="X46" s="2"/>
      <c r="Y46" s="2"/>
      <c r="Z46" s="2"/>
    </row>
    <row r="47" spans="1:26">
      <c r="A47" s="2"/>
      <c r="B47" s="17"/>
      <c r="C47" s="16"/>
      <c r="D47" s="17"/>
      <c r="E47" s="4"/>
      <c r="F47" s="4"/>
      <c r="G47" s="2"/>
      <c r="H47" s="4"/>
      <c r="I47" s="4"/>
      <c r="J47" s="2"/>
      <c r="K47" s="2"/>
      <c r="L47" s="2"/>
      <c r="M47" s="2"/>
      <c r="N47" s="2"/>
      <c r="O47" s="2"/>
      <c r="P47" s="2"/>
      <c r="Q47" s="2"/>
      <c r="R47" s="2"/>
      <c r="S47" s="2"/>
      <c r="T47" s="2"/>
      <c r="U47" s="2"/>
      <c r="V47" s="2"/>
      <c r="W47" s="2"/>
      <c r="X47" s="2"/>
      <c r="Y47" s="2"/>
      <c r="Z47" s="2"/>
    </row>
    <row r="48" spans="1:26" ht="18">
      <c r="A48" s="2"/>
      <c r="B48" s="16" t="s">
        <v>51</v>
      </c>
      <c r="C48" s="16"/>
      <c r="D48" s="17"/>
      <c r="E48" s="4"/>
      <c r="F48" s="4"/>
      <c r="G48" s="2"/>
      <c r="H48" s="4"/>
      <c r="I48" s="4"/>
      <c r="J48" s="2"/>
      <c r="K48" s="2"/>
      <c r="L48" s="2"/>
      <c r="M48" s="2"/>
      <c r="N48" s="2"/>
      <c r="O48" s="2"/>
      <c r="P48" s="2"/>
      <c r="Q48" s="2"/>
      <c r="R48" s="2"/>
      <c r="S48" s="2"/>
      <c r="T48" s="2"/>
      <c r="U48" s="2"/>
      <c r="V48" s="2"/>
      <c r="W48" s="2"/>
      <c r="X48" s="2"/>
      <c r="Y48" s="2"/>
      <c r="Z48" s="2"/>
    </row>
    <row r="49" spans="1:26">
      <c r="A49" s="18"/>
      <c r="B49" s="19"/>
      <c r="C49" s="17"/>
      <c r="D49" s="17"/>
      <c r="E49" s="18"/>
      <c r="F49" s="18"/>
      <c r="G49" s="18"/>
      <c r="H49" s="18"/>
      <c r="I49" s="18"/>
      <c r="J49" s="18"/>
      <c r="K49" s="18"/>
      <c r="L49" s="18"/>
      <c r="M49" s="18"/>
      <c r="N49" s="18"/>
      <c r="O49" s="18"/>
      <c r="P49" s="18"/>
      <c r="Q49" s="18"/>
      <c r="R49" s="18"/>
      <c r="S49" s="18"/>
      <c r="T49" s="18"/>
      <c r="U49" s="18"/>
      <c r="V49" s="18"/>
      <c r="W49" s="18"/>
      <c r="X49" s="18"/>
      <c r="Y49" s="18"/>
      <c r="Z49" s="18"/>
    </row>
    <row r="50" spans="1:26" ht="18">
      <c r="A50" s="18"/>
      <c r="B50" s="16"/>
      <c r="C50" s="16" t="s">
        <v>52</v>
      </c>
      <c r="D50" s="19" t="s">
        <v>53</v>
      </c>
      <c r="E50" s="20"/>
      <c r="F50" s="20"/>
      <c r="G50" s="18"/>
      <c r="H50" s="20"/>
      <c r="I50" s="20"/>
      <c r="J50" s="18"/>
      <c r="K50" s="18"/>
      <c r="L50" s="18"/>
      <c r="M50" s="18"/>
      <c r="N50" s="18"/>
      <c r="O50" s="18"/>
      <c r="P50" s="18"/>
      <c r="Q50" s="18"/>
      <c r="R50" s="18"/>
      <c r="S50" s="18"/>
      <c r="T50" s="18"/>
      <c r="U50" s="18"/>
      <c r="V50" s="18"/>
      <c r="W50" s="18"/>
      <c r="X50" s="18"/>
      <c r="Y50" s="18"/>
      <c r="Z50" s="18"/>
    </row>
    <row r="51" spans="1:26">
      <c r="A51" s="18"/>
      <c r="B51" s="18"/>
      <c r="C51" s="21"/>
      <c r="D51" s="21"/>
      <c r="E51" s="20"/>
      <c r="F51" s="20"/>
      <c r="G51" s="18"/>
      <c r="H51" s="20"/>
      <c r="I51" s="20"/>
      <c r="J51" s="18"/>
      <c r="K51" s="18"/>
      <c r="L51" s="18"/>
      <c r="M51" s="18"/>
      <c r="N51" s="18"/>
      <c r="O51" s="18"/>
      <c r="P51" s="18"/>
      <c r="Q51" s="18"/>
      <c r="R51" s="18"/>
      <c r="S51" s="18"/>
      <c r="T51" s="18"/>
      <c r="U51" s="18"/>
      <c r="V51" s="18"/>
      <c r="W51" s="18"/>
      <c r="X51" s="18"/>
      <c r="Y51" s="18"/>
      <c r="Z51" s="18"/>
    </row>
    <row r="52" spans="1:26">
      <c r="A52" s="18"/>
      <c r="B52" s="18"/>
      <c r="C52" s="21"/>
      <c r="D52" s="21"/>
      <c r="E52" s="20"/>
      <c r="F52" s="20"/>
      <c r="G52" s="18"/>
      <c r="H52" s="20"/>
      <c r="I52" s="20"/>
      <c r="J52" s="18"/>
      <c r="K52" s="18"/>
      <c r="L52" s="18"/>
      <c r="M52" s="18"/>
      <c r="N52" s="18"/>
      <c r="O52" s="18"/>
      <c r="P52" s="18"/>
      <c r="Q52" s="18"/>
      <c r="R52" s="18"/>
      <c r="S52" s="18"/>
      <c r="T52" s="18"/>
      <c r="U52" s="18"/>
      <c r="V52" s="18"/>
      <c r="W52" s="18"/>
      <c r="X52" s="18"/>
      <c r="Y52" s="18"/>
      <c r="Z52" s="18"/>
    </row>
    <row r="53" spans="1:26">
      <c r="A53" s="18"/>
      <c r="B53" s="18"/>
      <c r="C53" s="21"/>
      <c r="D53" s="21"/>
      <c r="E53" s="20"/>
      <c r="F53" s="20"/>
      <c r="G53" s="18"/>
      <c r="H53" s="20"/>
      <c r="I53" s="20"/>
      <c r="J53" s="18"/>
      <c r="K53" s="18"/>
      <c r="L53" s="18"/>
      <c r="M53" s="18"/>
      <c r="N53" s="18"/>
      <c r="O53" s="18"/>
      <c r="P53" s="18"/>
      <c r="Q53" s="18"/>
      <c r="R53" s="18"/>
      <c r="S53" s="18"/>
      <c r="T53" s="18"/>
      <c r="U53" s="18"/>
      <c r="V53" s="18"/>
      <c r="W53" s="18"/>
      <c r="X53" s="18"/>
      <c r="Y53" s="18"/>
      <c r="Z53" s="18"/>
    </row>
    <row r="54" spans="1:26">
      <c r="A54" s="18"/>
      <c r="B54" s="18"/>
      <c r="C54" s="21"/>
      <c r="D54" s="21"/>
      <c r="E54" s="20"/>
      <c r="F54" s="20"/>
      <c r="G54" s="18"/>
      <c r="H54" s="20"/>
      <c r="I54" s="20"/>
      <c r="J54" s="18"/>
      <c r="K54" s="18"/>
      <c r="L54" s="18"/>
      <c r="M54" s="18"/>
      <c r="N54" s="18"/>
      <c r="O54" s="18"/>
      <c r="P54" s="18"/>
      <c r="Q54" s="18"/>
      <c r="R54" s="18"/>
      <c r="S54" s="18"/>
      <c r="T54" s="18"/>
      <c r="U54" s="18"/>
      <c r="V54" s="18"/>
      <c r="W54" s="18"/>
      <c r="X54" s="18"/>
      <c r="Y54" s="18"/>
      <c r="Z54" s="18"/>
    </row>
    <row r="55" spans="1:26">
      <c r="A55" s="18"/>
      <c r="B55" s="18"/>
      <c r="C55" s="21"/>
      <c r="D55" s="21"/>
      <c r="E55" s="20"/>
      <c r="F55" s="20"/>
      <c r="G55" s="18"/>
      <c r="H55" s="20"/>
      <c r="I55" s="20"/>
      <c r="J55" s="18"/>
      <c r="K55" s="18"/>
      <c r="L55" s="18"/>
      <c r="M55" s="18"/>
      <c r="N55" s="18"/>
      <c r="O55" s="18"/>
      <c r="P55" s="18"/>
      <c r="Q55" s="18"/>
      <c r="R55" s="18"/>
      <c r="S55" s="18"/>
      <c r="T55" s="18"/>
      <c r="U55" s="18"/>
      <c r="V55" s="18"/>
      <c r="W55" s="18"/>
      <c r="X55" s="18"/>
      <c r="Y55" s="18"/>
      <c r="Z55" s="18"/>
    </row>
    <row r="56" spans="1:26">
      <c r="A56" s="18"/>
      <c r="B56" s="18"/>
      <c r="C56" s="21"/>
      <c r="D56" s="21"/>
      <c r="E56" s="20"/>
      <c r="F56" s="20"/>
      <c r="G56" s="18"/>
      <c r="H56" s="20"/>
      <c r="I56" s="20"/>
      <c r="J56" s="18"/>
      <c r="K56" s="18"/>
      <c r="L56" s="18"/>
      <c r="M56" s="18"/>
      <c r="N56" s="18"/>
      <c r="O56" s="18"/>
      <c r="P56" s="18"/>
      <c r="Q56" s="18"/>
      <c r="R56" s="18"/>
      <c r="S56" s="18"/>
      <c r="T56" s="18"/>
      <c r="U56" s="18"/>
      <c r="V56" s="18"/>
      <c r="W56" s="18"/>
      <c r="X56" s="18"/>
      <c r="Y56" s="18"/>
      <c r="Z56" s="18"/>
    </row>
    <row r="57" spans="1:26">
      <c r="A57" s="18"/>
      <c r="B57" s="18"/>
      <c r="C57" s="21"/>
      <c r="D57" s="21"/>
      <c r="E57" s="20"/>
      <c r="F57" s="20"/>
      <c r="G57" s="18"/>
      <c r="H57" s="20"/>
      <c r="I57" s="20"/>
      <c r="J57" s="18"/>
      <c r="K57" s="18"/>
      <c r="L57" s="18"/>
      <c r="M57" s="18"/>
      <c r="N57" s="18"/>
      <c r="O57" s="18"/>
      <c r="P57" s="18"/>
      <c r="Q57" s="18"/>
      <c r="R57" s="18"/>
      <c r="S57" s="18"/>
      <c r="T57" s="18"/>
      <c r="U57" s="18"/>
      <c r="V57" s="18"/>
      <c r="W57" s="18"/>
      <c r="X57" s="18"/>
      <c r="Y57" s="18"/>
      <c r="Z57" s="18"/>
    </row>
    <row r="58" spans="1:26">
      <c r="A58" s="18"/>
      <c r="B58" s="18"/>
      <c r="C58" s="21"/>
      <c r="D58" s="21"/>
      <c r="E58" s="20"/>
      <c r="F58" s="20"/>
      <c r="G58" s="18"/>
      <c r="H58" s="20"/>
      <c r="I58" s="20"/>
      <c r="J58" s="18"/>
      <c r="K58" s="18"/>
      <c r="L58" s="18"/>
      <c r="M58" s="18"/>
      <c r="N58" s="18"/>
      <c r="O58" s="18"/>
      <c r="P58" s="18"/>
      <c r="Q58" s="18"/>
      <c r="R58" s="18"/>
      <c r="S58" s="18"/>
      <c r="T58" s="18"/>
      <c r="U58" s="18"/>
      <c r="V58" s="18"/>
      <c r="W58" s="18"/>
      <c r="X58" s="18"/>
      <c r="Y58" s="18"/>
      <c r="Z58" s="18"/>
    </row>
    <row r="59" spans="1:26">
      <c r="A59" s="18"/>
      <c r="B59" s="18"/>
      <c r="C59" s="21"/>
      <c r="D59" s="21"/>
      <c r="E59" s="20"/>
      <c r="F59" s="20"/>
      <c r="G59" s="18"/>
      <c r="H59" s="20"/>
      <c r="I59" s="20"/>
      <c r="J59" s="18"/>
      <c r="K59" s="18"/>
      <c r="L59" s="18"/>
      <c r="M59" s="18"/>
      <c r="N59" s="18"/>
      <c r="O59" s="18"/>
      <c r="P59" s="18"/>
      <c r="Q59" s="18"/>
      <c r="R59" s="18"/>
      <c r="S59" s="18"/>
      <c r="T59" s="18"/>
      <c r="U59" s="18"/>
      <c r="V59" s="18"/>
      <c r="W59" s="18"/>
      <c r="X59" s="18"/>
      <c r="Y59" s="18"/>
      <c r="Z59" s="18"/>
    </row>
    <row r="60" spans="1:26">
      <c r="A60" s="18"/>
      <c r="B60" s="18"/>
      <c r="C60" s="21"/>
      <c r="D60" s="21"/>
      <c r="E60" s="20"/>
      <c r="F60" s="20"/>
      <c r="G60" s="18"/>
      <c r="H60" s="20"/>
      <c r="I60" s="20"/>
      <c r="J60" s="18"/>
      <c r="K60" s="18"/>
      <c r="L60" s="18"/>
      <c r="M60" s="18"/>
      <c r="N60" s="18"/>
      <c r="O60" s="18"/>
      <c r="P60" s="18"/>
      <c r="Q60" s="18"/>
      <c r="R60" s="18"/>
      <c r="S60" s="18"/>
      <c r="T60" s="18"/>
      <c r="U60" s="18"/>
      <c r="V60" s="18"/>
      <c r="W60" s="18"/>
      <c r="X60" s="18"/>
      <c r="Y60" s="18"/>
      <c r="Z60" s="18"/>
    </row>
    <row r="61" spans="1:26">
      <c r="A61" s="18"/>
      <c r="B61" s="18"/>
      <c r="C61" s="21"/>
      <c r="D61" s="21"/>
      <c r="E61" s="20"/>
      <c r="F61" s="20"/>
      <c r="G61" s="18"/>
      <c r="H61" s="20"/>
      <c r="I61" s="20"/>
      <c r="J61" s="18"/>
      <c r="K61" s="18"/>
      <c r="L61" s="18"/>
      <c r="M61" s="18"/>
      <c r="N61" s="18"/>
      <c r="O61" s="18"/>
      <c r="P61" s="18"/>
      <c r="Q61" s="18"/>
      <c r="R61" s="18"/>
      <c r="S61" s="18"/>
      <c r="T61" s="18"/>
      <c r="U61" s="18"/>
      <c r="V61" s="18"/>
      <c r="W61" s="18"/>
      <c r="X61" s="18"/>
      <c r="Y61" s="18"/>
      <c r="Z61" s="18"/>
    </row>
    <row r="62" spans="1:26">
      <c r="A62" s="18"/>
      <c r="B62" s="18"/>
      <c r="C62" s="21"/>
      <c r="D62" s="21"/>
      <c r="E62" s="20"/>
      <c r="F62" s="20"/>
      <c r="G62" s="18"/>
      <c r="H62" s="20"/>
      <c r="I62" s="20"/>
      <c r="J62" s="18"/>
      <c r="K62" s="18"/>
      <c r="L62" s="18"/>
      <c r="M62" s="18"/>
      <c r="N62" s="18"/>
      <c r="O62" s="18"/>
      <c r="P62" s="18"/>
      <c r="Q62" s="18"/>
      <c r="R62" s="18"/>
      <c r="S62" s="18"/>
      <c r="T62" s="18"/>
      <c r="U62" s="18"/>
      <c r="V62" s="18"/>
      <c r="W62" s="18"/>
      <c r="X62" s="18"/>
      <c r="Y62" s="18"/>
      <c r="Z62" s="18"/>
    </row>
    <row r="63" spans="1:26">
      <c r="A63" s="18"/>
      <c r="B63" s="18"/>
      <c r="C63" s="21"/>
      <c r="D63" s="21"/>
      <c r="E63" s="20"/>
      <c r="F63" s="20"/>
      <c r="G63" s="18"/>
      <c r="H63" s="20"/>
      <c r="I63" s="20"/>
      <c r="J63" s="18"/>
      <c r="K63" s="18"/>
      <c r="L63" s="18"/>
      <c r="M63" s="18"/>
      <c r="N63" s="18"/>
      <c r="O63" s="18"/>
      <c r="P63" s="18"/>
      <c r="Q63" s="18"/>
      <c r="R63" s="18"/>
      <c r="S63" s="18"/>
      <c r="T63" s="18"/>
      <c r="U63" s="18"/>
      <c r="V63" s="18"/>
      <c r="W63" s="18"/>
      <c r="X63" s="18"/>
      <c r="Y63" s="18"/>
      <c r="Z63" s="18"/>
    </row>
    <row r="64" spans="1:26">
      <c r="A64" s="18"/>
      <c r="B64" s="18"/>
      <c r="C64" s="21"/>
      <c r="D64" s="21"/>
      <c r="E64" s="20"/>
      <c r="F64" s="20"/>
      <c r="G64" s="18"/>
      <c r="H64" s="20"/>
      <c r="I64" s="20"/>
      <c r="J64" s="18"/>
      <c r="K64" s="18"/>
      <c r="L64" s="18"/>
      <c r="M64" s="18"/>
      <c r="N64" s="18"/>
      <c r="O64" s="18"/>
      <c r="P64" s="18"/>
      <c r="Q64" s="18"/>
      <c r="R64" s="18"/>
      <c r="S64" s="18"/>
      <c r="T64" s="18"/>
      <c r="U64" s="18"/>
      <c r="V64" s="18"/>
      <c r="W64" s="18"/>
      <c r="X64" s="18"/>
      <c r="Y64" s="18"/>
      <c r="Z64" s="18"/>
    </row>
    <row r="65" spans="1:26">
      <c r="A65" s="18"/>
      <c r="B65" s="18"/>
      <c r="C65" s="21"/>
      <c r="D65" s="21"/>
      <c r="E65" s="20"/>
      <c r="F65" s="20"/>
      <c r="G65" s="18"/>
      <c r="H65" s="20"/>
      <c r="I65" s="20"/>
      <c r="J65" s="18"/>
      <c r="K65" s="18"/>
      <c r="L65" s="18"/>
      <c r="M65" s="18"/>
      <c r="N65" s="18"/>
      <c r="O65" s="18"/>
      <c r="P65" s="18"/>
      <c r="Q65" s="18"/>
      <c r="R65" s="18"/>
      <c r="S65" s="18"/>
      <c r="T65" s="18"/>
      <c r="U65" s="18"/>
      <c r="V65" s="18"/>
      <c r="W65" s="18"/>
      <c r="X65" s="18"/>
      <c r="Y65" s="18"/>
      <c r="Z65" s="18"/>
    </row>
    <row r="66" spans="1:26">
      <c r="A66" s="18"/>
      <c r="B66" s="18"/>
      <c r="C66" s="21"/>
      <c r="D66" s="21"/>
      <c r="E66" s="20"/>
      <c r="F66" s="20"/>
      <c r="G66" s="18"/>
      <c r="H66" s="20"/>
      <c r="I66" s="20"/>
      <c r="J66" s="18"/>
      <c r="K66" s="18"/>
      <c r="L66" s="18"/>
      <c r="M66" s="18"/>
      <c r="N66" s="18"/>
      <c r="O66" s="18"/>
      <c r="P66" s="18"/>
      <c r="Q66" s="18"/>
      <c r="R66" s="18"/>
      <c r="S66" s="18"/>
      <c r="T66" s="18"/>
      <c r="U66" s="18"/>
      <c r="V66" s="18"/>
      <c r="W66" s="18"/>
      <c r="X66" s="18"/>
      <c r="Y66" s="18"/>
      <c r="Z66" s="18"/>
    </row>
    <row r="67" spans="1:26">
      <c r="A67" s="18"/>
      <c r="B67" s="18"/>
      <c r="C67" s="21"/>
      <c r="D67" s="21"/>
      <c r="E67" s="20"/>
      <c r="F67" s="20"/>
      <c r="G67" s="18"/>
      <c r="H67" s="20"/>
      <c r="I67" s="20"/>
      <c r="J67" s="18"/>
      <c r="K67" s="18"/>
      <c r="L67" s="18"/>
      <c r="M67" s="18"/>
      <c r="N67" s="18"/>
      <c r="O67" s="18"/>
      <c r="P67" s="18"/>
      <c r="Q67" s="18"/>
      <c r="R67" s="18"/>
      <c r="S67" s="18"/>
      <c r="T67" s="18"/>
      <c r="U67" s="18"/>
      <c r="V67" s="18"/>
      <c r="W67" s="18"/>
      <c r="X67" s="18"/>
      <c r="Y67" s="18"/>
      <c r="Z67" s="18"/>
    </row>
    <row r="68" spans="1:26">
      <c r="A68" s="18"/>
      <c r="B68" s="18"/>
      <c r="C68" s="21"/>
      <c r="D68" s="21"/>
      <c r="E68" s="20"/>
      <c r="F68" s="20"/>
      <c r="G68" s="18"/>
      <c r="H68" s="20"/>
      <c r="I68" s="20"/>
      <c r="J68" s="18"/>
      <c r="K68" s="18"/>
      <c r="L68" s="18"/>
      <c r="M68" s="18"/>
      <c r="N68" s="18"/>
      <c r="O68" s="18"/>
      <c r="P68" s="18"/>
      <c r="Q68" s="18"/>
      <c r="R68" s="18"/>
      <c r="S68" s="18"/>
      <c r="T68" s="18"/>
      <c r="U68" s="18"/>
      <c r="V68" s="18"/>
      <c r="W68" s="18"/>
      <c r="X68" s="18"/>
      <c r="Y68" s="18"/>
      <c r="Z68" s="18"/>
    </row>
    <row r="69" spans="1:26">
      <c r="A69" s="18"/>
      <c r="B69" s="18"/>
      <c r="C69" s="21"/>
      <c r="D69" s="21"/>
      <c r="E69" s="20"/>
      <c r="F69" s="20"/>
      <c r="G69" s="18"/>
      <c r="H69" s="20"/>
      <c r="I69" s="20"/>
      <c r="J69" s="18"/>
      <c r="K69" s="18"/>
      <c r="L69" s="18"/>
      <c r="M69" s="18"/>
      <c r="N69" s="18"/>
      <c r="O69" s="18"/>
      <c r="P69" s="18"/>
      <c r="Q69" s="18"/>
      <c r="R69" s="18"/>
      <c r="S69" s="18"/>
      <c r="T69" s="18"/>
      <c r="U69" s="18"/>
      <c r="V69" s="18"/>
      <c r="W69" s="18"/>
      <c r="X69" s="18"/>
      <c r="Y69" s="18"/>
      <c r="Z69" s="18"/>
    </row>
    <row r="70" spans="1:26">
      <c r="A70" s="18"/>
      <c r="B70" s="18"/>
      <c r="C70" s="21"/>
      <c r="D70" s="21"/>
      <c r="E70" s="20"/>
      <c r="F70" s="20"/>
      <c r="G70" s="18"/>
      <c r="H70" s="20"/>
      <c r="I70" s="20"/>
      <c r="J70" s="18"/>
      <c r="K70" s="18"/>
      <c r="L70" s="18"/>
      <c r="M70" s="18"/>
      <c r="N70" s="18"/>
      <c r="O70" s="18"/>
      <c r="P70" s="18"/>
      <c r="Q70" s="18"/>
      <c r="R70" s="18"/>
      <c r="S70" s="18"/>
      <c r="T70" s="18"/>
      <c r="U70" s="18"/>
      <c r="V70" s="18"/>
      <c r="W70" s="18"/>
      <c r="X70" s="18"/>
      <c r="Y70" s="18"/>
      <c r="Z70" s="18"/>
    </row>
    <row r="71" spans="1:26">
      <c r="A71" s="18"/>
      <c r="B71" s="18"/>
      <c r="C71" s="21"/>
      <c r="D71" s="21"/>
      <c r="E71" s="20"/>
      <c r="F71" s="20"/>
      <c r="G71" s="18"/>
      <c r="H71" s="20"/>
      <c r="I71" s="20"/>
      <c r="J71" s="18"/>
      <c r="K71" s="18"/>
      <c r="L71" s="18"/>
      <c r="M71" s="18"/>
      <c r="N71" s="18"/>
      <c r="O71" s="18"/>
      <c r="P71" s="18"/>
      <c r="Q71" s="18"/>
      <c r="R71" s="18"/>
      <c r="S71" s="18"/>
      <c r="T71" s="18"/>
      <c r="U71" s="18"/>
      <c r="V71" s="18"/>
      <c r="W71" s="18"/>
      <c r="X71" s="18"/>
      <c r="Y71" s="18"/>
      <c r="Z71" s="18"/>
    </row>
    <row r="72" spans="1:26">
      <c r="A72" s="18"/>
      <c r="B72" s="18"/>
      <c r="C72" s="21"/>
      <c r="D72" s="21"/>
      <c r="E72" s="20"/>
      <c r="F72" s="20"/>
      <c r="G72" s="18"/>
      <c r="H72" s="20"/>
      <c r="I72" s="20"/>
      <c r="J72" s="18"/>
      <c r="K72" s="18"/>
      <c r="L72" s="18"/>
      <c r="M72" s="18"/>
      <c r="N72" s="18"/>
      <c r="O72" s="18"/>
      <c r="P72" s="18"/>
      <c r="Q72" s="18"/>
      <c r="R72" s="18"/>
      <c r="S72" s="18"/>
      <c r="T72" s="18"/>
      <c r="U72" s="18"/>
      <c r="V72" s="18"/>
      <c r="W72" s="18"/>
      <c r="X72" s="18"/>
      <c r="Y72" s="18"/>
      <c r="Z72" s="18"/>
    </row>
    <row r="73" spans="1:26">
      <c r="A73" s="18"/>
      <c r="B73" s="18"/>
      <c r="C73" s="21"/>
      <c r="D73" s="21"/>
      <c r="E73" s="20"/>
      <c r="F73" s="20"/>
      <c r="G73" s="18"/>
      <c r="H73" s="20"/>
      <c r="I73" s="20"/>
      <c r="J73" s="18"/>
      <c r="K73" s="18"/>
      <c r="L73" s="18"/>
      <c r="M73" s="18"/>
      <c r="N73" s="18"/>
      <c r="O73" s="18"/>
      <c r="P73" s="18"/>
      <c r="Q73" s="18"/>
      <c r="R73" s="18"/>
      <c r="S73" s="18"/>
      <c r="T73" s="18"/>
      <c r="U73" s="18"/>
      <c r="V73" s="18"/>
      <c r="W73" s="18"/>
      <c r="X73" s="18"/>
      <c r="Y73" s="18"/>
      <c r="Z73" s="18"/>
    </row>
    <row r="74" spans="1:26">
      <c r="A74" s="2"/>
      <c r="B74" s="2"/>
      <c r="C74" s="3"/>
      <c r="D74" s="3"/>
      <c r="E74" s="4"/>
      <c r="F74" s="4"/>
      <c r="G74" s="2"/>
      <c r="H74" s="4"/>
      <c r="I74" s="4"/>
      <c r="J74" s="2"/>
      <c r="K74" s="2"/>
      <c r="L74" s="2"/>
    </row>
    <row r="75" spans="1:26">
      <c r="A75" s="2"/>
      <c r="B75" s="2"/>
      <c r="C75" s="3"/>
      <c r="D75" s="3"/>
      <c r="E75" s="4"/>
      <c r="F75" s="4"/>
      <c r="G75" s="2"/>
      <c r="H75" s="4"/>
      <c r="I75" s="4"/>
      <c r="J75" s="2"/>
      <c r="K75" s="2"/>
      <c r="L75" s="2"/>
    </row>
    <row r="76" spans="1:26">
      <c r="A76" s="2"/>
      <c r="B76" s="2"/>
      <c r="C76" s="3"/>
      <c r="D76" s="3"/>
      <c r="E76" s="4"/>
      <c r="F76" s="4"/>
      <c r="G76" s="2"/>
      <c r="H76" s="4"/>
      <c r="I76" s="4"/>
      <c r="J76" s="2"/>
      <c r="K76" s="2"/>
      <c r="L76" s="2"/>
    </row>
    <row r="77" spans="1:26">
      <c r="A77" s="2"/>
      <c r="B77" s="2"/>
      <c r="C77" s="3"/>
      <c r="D77" s="3"/>
      <c r="E77" s="4"/>
      <c r="F77" s="4"/>
      <c r="G77" s="2"/>
      <c r="H77" s="4"/>
      <c r="I77" s="4"/>
      <c r="J77" s="2"/>
      <c r="K77" s="2"/>
      <c r="L77" s="2"/>
    </row>
    <row r="78" spans="1:26">
      <c r="A78" s="2"/>
      <c r="B78" s="2"/>
      <c r="C78" s="3"/>
      <c r="D78" s="3"/>
      <c r="E78" s="4"/>
      <c r="F78" s="4"/>
      <c r="G78" s="2"/>
      <c r="H78" s="4"/>
      <c r="I78" s="4"/>
      <c r="J78" s="2"/>
      <c r="K78" s="2"/>
      <c r="L78" s="2"/>
    </row>
    <row r="79" spans="1:26">
      <c r="A79" s="2"/>
      <c r="B79" s="2"/>
      <c r="C79" s="3"/>
      <c r="D79" s="3"/>
      <c r="E79" s="4"/>
      <c r="F79" s="4"/>
      <c r="G79" s="2"/>
      <c r="H79" s="4"/>
      <c r="I79" s="4"/>
      <c r="J79" s="2"/>
      <c r="K79" s="2"/>
      <c r="L79" s="2"/>
    </row>
    <row r="80" spans="1:26">
      <c r="A80" s="2"/>
      <c r="B80" s="2"/>
      <c r="C80" s="3"/>
      <c r="D80" s="3"/>
      <c r="E80" s="4"/>
      <c r="F80" s="4"/>
      <c r="G80" s="2"/>
      <c r="H80" s="4"/>
      <c r="I80" s="4"/>
      <c r="J80" s="2"/>
      <c r="K80" s="2"/>
      <c r="L80" s="2"/>
    </row>
    <row r="81" spans="1:12">
      <c r="A81" s="2"/>
      <c r="B81" s="2"/>
      <c r="C81" s="3"/>
      <c r="D81" s="3"/>
      <c r="E81" s="4"/>
      <c r="F81" s="4"/>
      <c r="G81" s="2"/>
      <c r="H81" s="4"/>
      <c r="I81" s="4"/>
      <c r="J81" s="2"/>
      <c r="K81" s="2"/>
      <c r="L81" s="2"/>
    </row>
    <row r="82" spans="1:12">
      <c r="A82" s="2"/>
      <c r="B82" s="2"/>
      <c r="C82" s="3"/>
      <c r="D82" s="3"/>
      <c r="E82" s="4"/>
      <c r="F82" s="4"/>
      <c r="G82" s="2"/>
      <c r="H82" s="4"/>
      <c r="I82" s="4"/>
      <c r="J82" s="2"/>
      <c r="K82" s="2"/>
      <c r="L82" s="2"/>
    </row>
    <row r="83" spans="1:12">
      <c r="A83" s="2"/>
      <c r="B83" s="2"/>
      <c r="C83" s="3"/>
      <c r="D83" s="3"/>
      <c r="E83" s="4"/>
      <c r="F83" s="4"/>
      <c r="G83" s="2"/>
      <c r="H83" s="4"/>
      <c r="I83" s="4"/>
      <c r="J83" s="2"/>
      <c r="K83" s="2"/>
      <c r="L83" s="2"/>
    </row>
    <row r="84" spans="1:12">
      <c r="A84" s="2"/>
      <c r="B84" s="2"/>
      <c r="C84" s="3"/>
      <c r="D84" s="3"/>
      <c r="E84" s="4"/>
      <c r="F84" s="4"/>
      <c r="G84" s="2"/>
      <c r="H84" s="4"/>
      <c r="I84" s="4"/>
      <c r="J84" s="2"/>
      <c r="K84" s="2"/>
      <c r="L84" s="2"/>
    </row>
    <row r="85" spans="1:12">
      <c r="A85" s="2"/>
      <c r="B85" s="2"/>
      <c r="C85" s="3"/>
      <c r="D85" s="3"/>
      <c r="E85" s="4"/>
      <c r="F85" s="4"/>
      <c r="G85" s="2"/>
      <c r="H85" s="4"/>
      <c r="I85" s="4"/>
      <c r="J85" s="2"/>
      <c r="K85" s="2"/>
      <c r="L85" s="2"/>
    </row>
    <row r="86" spans="1:12">
      <c r="A86" s="2"/>
      <c r="B86" s="2"/>
      <c r="C86" s="3"/>
      <c r="D86" s="3"/>
      <c r="E86" s="4"/>
      <c r="F86" s="4"/>
      <c r="G86" s="2"/>
      <c r="H86" s="4"/>
      <c r="I86" s="4"/>
      <c r="J86" s="2"/>
      <c r="K86" s="2"/>
      <c r="L86" s="2"/>
    </row>
    <row r="87" spans="1:12">
      <c r="A87" s="2"/>
      <c r="B87" s="2"/>
      <c r="C87" s="3"/>
      <c r="D87" s="3"/>
      <c r="E87" s="4"/>
      <c r="F87" s="4"/>
      <c r="G87" s="2"/>
      <c r="H87" s="4"/>
      <c r="I87" s="4"/>
      <c r="J87" s="2"/>
      <c r="K87" s="2"/>
      <c r="L87" s="2"/>
    </row>
    <row r="88" spans="1:12">
      <c r="A88" s="2"/>
      <c r="B88" s="2"/>
      <c r="C88" s="3"/>
      <c r="D88" s="3"/>
      <c r="E88" s="4"/>
      <c r="F88" s="4"/>
      <c r="G88" s="2"/>
      <c r="H88" s="4"/>
      <c r="I88" s="4"/>
      <c r="J88" s="2"/>
      <c r="K88" s="2"/>
      <c r="L88" s="2"/>
    </row>
    <row r="89" spans="1:12">
      <c r="A89" s="2"/>
      <c r="B89" s="2"/>
      <c r="C89" s="3"/>
      <c r="D89" s="3"/>
      <c r="E89" s="4"/>
      <c r="F89" s="4"/>
      <c r="G89" s="2"/>
      <c r="H89" s="4"/>
      <c r="I89" s="4"/>
      <c r="J89" s="2"/>
      <c r="K89" s="2"/>
      <c r="L89" s="2"/>
    </row>
    <row r="90" spans="1:12">
      <c r="A90" s="2"/>
      <c r="B90" s="2"/>
      <c r="C90" s="3"/>
      <c r="D90" s="3"/>
      <c r="E90" s="4"/>
      <c r="F90" s="4"/>
      <c r="G90" s="2"/>
      <c r="H90" s="4"/>
      <c r="I90" s="4"/>
      <c r="J90" s="2"/>
      <c r="K90" s="2"/>
      <c r="L90" s="2"/>
    </row>
    <row r="91" spans="1:12">
      <c r="A91" s="2"/>
      <c r="B91" s="2"/>
      <c r="C91" s="3"/>
      <c r="D91" s="3"/>
      <c r="E91" s="4"/>
      <c r="F91" s="4"/>
      <c r="G91" s="2"/>
      <c r="H91" s="4"/>
      <c r="I91" s="4"/>
      <c r="J91" s="2"/>
      <c r="K91" s="2"/>
      <c r="L91" s="2"/>
    </row>
    <row r="92" spans="1:12">
      <c r="A92" s="2"/>
      <c r="B92" s="2"/>
      <c r="C92" s="3"/>
      <c r="D92" s="3"/>
      <c r="E92" s="4"/>
      <c r="F92" s="4"/>
      <c r="G92" s="2"/>
      <c r="H92" s="4"/>
      <c r="I92" s="4"/>
      <c r="J92" s="2"/>
      <c r="K92" s="2"/>
      <c r="L92" s="2"/>
    </row>
    <row r="93" spans="1:12">
      <c r="A93" s="2"/>
      <c r="B93" s="2"/>
      <c r="C93" s="3"/>
      <c r="D93" s="3"/>
      <c r="E93" s="4"/>
      <c r="F93" s="4"/>
      <c r="G93" s="2"/>
      <c r="H93" s="4"/>
      <c r="I93" s="4"/>
      <c r="J93" s="2"/>
      <c r="K93" s="2"/>
      <c r="L93" s="2"/>
    </row>
    <row r="94" spans="1:12">
      <c r="A94" s="2"/>
      <c r="B94" s="2"/>
      <c r="C94" s="3"/>
      <c r="D94" s="3"/>
      <c r="E94" s="4"/>
      <c r="F94" s="4"/>
      <c r="G94" s="2"/>
      <c r="H94" s="4"/>
      <c r="I94" s="4"/>
      <c r="J94" s="2"/>
      <c r="K94" s="2"/>
      <c r="L94" s="2"/>
    </row>
    <row r="95" spans="1:12">
      <c r="A95" s="2"/>
      <c r="B95" s="2"/>
      <c r="C95" s="3"/>
      <c r="D95" s="3"/>
      <c r="E95" s="4"/>
      <c r="F95" s="4"/>
      <c r="G95" s="2"/>
      <c r="H95" s="4"/>
      <c r="I95" s="4"/>
      <c r="J95" s="2"/>
      <c r="K95" s="2"/>
      <c r="L95" s="2"/>
    </row>
    <row r="96" spans="1:12">
      <c r="A96" s="2"/>
      <c r="B96" s="2"/>
      <c r="C96" s="3"/>
      <c r="D96" s="3"/>
      <c r="E96" s="4"/>
      <c r="F96" s="4"/>
      <c r="G96" s="2"/>
      <c r="H96" s="4"/>
      <c r="I96" s="4"/>
      <c r="J96" s="2"/>
      <c r="K96" s="2"/>
      <c r="L96" s="2"/>
    </row>
    <row r="97" spans="1:12">
      <c r="A97" s="2"/>
      <c r="B97" s="2"/>
      <c r="C97" s="3"/>
      <c r="D97" s="3"/>
      <c r="E97" s="4"/>
      <c r="F97" s="4"/>
      <c r="G97" s="2"/>
      <c r="H97" s="4"/>
      <c r="I97" s="4"/>
      <c r="J97" s="2"/>
      <c r="K97" s="2"/>
      <c r="L97" s="2"/>
    </row>
    <row r="98" spans="1:12">
      <c r="A98" s="2"/>
      <c r="B98" s="2"/>
      <c r="C98" s="3"/>
      <c r="D98" s="3"/>
      <c r="E98" s="4"/>
      <c r="F98" s="4"/>
      <c r="G98" s="2"/>
      <c r="H98" s="4"/>
      <c r="I98" s="4"/>
      <c r="J98" s="2"/>
      <c r="K98" s="2"/>
      <c r="L98" s="2"/>
    </row>
    <row r="99" spans="1:12">
      <c r="A99" s="2"/>
      <c r="B99" s="2"/>
      <c r="C99" s="3"/>
      <c r="D99" s="3"/>
      <c r="E99" s="4"/>
      <c r="F99" s="4"/>
      <c r="G99" s="2"/>
      <c r="H99" s="4"/>
      <c r="I99" s="4"/>
      <c r="J99" s="2"/>
      <c r="K99" s="2"/>
      <c r="L99" s="2"/>
    </row>
    <row r="100" spans="1:12">
      <c r="A100" s="2"/>
      <c r="B100" s="2"/>
      <c r="C100" s="3"/>
      <c r="D100" s="3"/>
      <c r="E100" s="4"/>
      <c r="F100" s="4"/>
      <c r="G100" s="2"/>
      <c r="H100" s="4"/>
      <c r="I100" s="4"/>
      <c r="J100" s="2"/>
      <c r="K100" s="2"/>
      <c r="L100" s="2"/>
    </row>
    <row r="101" spans="1:12">
      <c r="A101" s="2"/>
      <c r="B101" s="2"/>
      <c r="C101" s="3"/>
      <c r="D101" s="3"/>
      <c r="E101" s="4"/>
      <c r="F101" s="4"/>
      <c r="G101" s="2"/>
      <c r="H101" s="4"/>
      <c r="I101" s="4"/>
      <c r="J101" s="2"/>
      <c r="K101" s="2"/>
      <c r="L101" s="2"/>
    </row>
    <row r="102" spans="1:12">
      <c r="A102" s="2"/>
      <c r="B102" s="2"/>
      <c r="C102" s="3"/>
      <c r="D102" s="3"/>
      <c r="E102" s="4"/>
      <c r="F102" s="4"/>
      <c r="G102" s="2"/>
      <c r="H102" s="4"/>
      <c r="I102" s="4"/>
      <c r="J102" s="2"/>
      <c r="K102" s="2"/>
      <c r="L102" s="2"/>
    </row>
    <row r="103" spans="1:12">
      <c r="A103" s="2"/>
      <c r="B103" s="2"/>
      <c r="C103" s="3"/>
      <c r="D103" s="3"/>
      <c r="E103" s="4"/>
      <c r="F103" s="4"/>
      <c r="G103" s="2"/>
      <c r="H103" s="4"/>
      <c r="I103" s="4"/>
      <c r="J103" s="2"/>
      <c r="K103" s="2"/>
      <c r="L103" s="2"/>
    </row>
    <row r="104" spans="1:12">
      <c r="A104" s="2"/>
      <c r="B104" s="2"/>
      <c r="C104" s="3"/>
      <c r="D104" s="3"/>
      <c r="E104" s="4"/>
      <c r="F104" s="4"/>
      <c r="G104" s="2"/>
      <c r="H104" s="4"/>
      <c r="I104" s="4"/>
      <c r="J104" s="2"/>
      <c r="K104" s="2"/>
      <c r="L104" s="2"/>
    </row>
    <row r="105" spans="1:12">
      <c r="A105" s="2"/>
      <c r="B105" s="2"/>
      <c r="C105" s="3"/>
      <c r="D105" s="3"/>
      <c r="E105" s="4"/>
      <c r="F105" s="4"/>
      <c r="G105" s="2"/>
      <c r="H105" s="4"/>
      <c r="I105" s="4"/>
      <c r="J105" s="2"/>
      <c r="K105" s="2"/>
      <c r="L105" s="2"/>
    </row>
    <row r="106" spans="1:12">
      <c r="A106" s="2"/>
      <c r="B106" s="2"/>
      <c r="C106" s="3"/>
      <c r="D106" s="3"/>
      <c r="E106" s="4"/>
      <c r="F106" s="4"/>
      <c r="G106" s="2"/>
      <c r="H106" s="4"/>
      <c r="I106" s="4"/>
      <c r="J106" s="2"/>
      <c r="K106" s="2"/>
      <c r="L106" s="2"/>
    </row>
    <row r="107" spans="1:12">
      <c r="A107" s="2"/>
      <c r="B107" s="2"/>
      <c r="C107" s="3"/>
      <c r="D107" s="3"/>
      <c r="E107" s="4"/>
      <c r="F107" s="4"/>
      <c r="G107" s="2"/>
      <c r="H107" s="4"/>
      <c r="I107" s="4"/>
      <c r="J107" s="2"/>
      <c r="K107" s="2"/>
      <c r="L107" s="2"/>
    </row>
    <row r="108" spans="1:12">
      <c r="A108" s="2"/>
      <c r="B108" s="2"/>
      <c r="C108" s="3"/>
      <c r="D108" s="3"/>
      <c r="E108" s="4"/>
      <c r="F108" s="4"/>
      <c r="G108" s="2"/>
      <c r="H108" s="4"/>
      <c r="I108" s="4"/>
      <c r="J108" s="2"/>
      <c r="K108" s="2"/>
      <c r="L108" s="2"/>
    </row>
    <row r="109" spans="1:12">
      <c r="A109" s="2"/>
      <c r="B109" s="2"/>
      <c r="C109" s="3"/>
      <c r="D109" s="3"/>
      <c r="E109" s="4"/>
      <c r="F109" s="4"/>
      <c r="G109" s="2"/>
      <c r="H109" s="4"/>
      <c r="I109" s="4"/>
      <c r="J109" s="2"/>
      <c r="K109" s="2"/>
      <c r="L109" s="2"/>
    </row>
    <row r="110" spans="1:12">
      <c r="A110" s="2"/>
      <c r="B110" s="2"/>
      <c r="C110" s="3"/>
      <c r="D110" s="3"/>
      <c r="E110" s="4"/>
      <c r="F110" s="4"/>
      <c r="G110" s="2"/>
      <c r="H110" s="4"/>
      <c r="I110" s="4"/>
      <c r="J110" s="2"/>
      <c r="K110" s="2"/>
      <c r="L110" s="2"/>
    </row>
    <row r="111" spans="1:12">
      <c r="A111" s="2"/>
      <c r="B111" s="2"/>
      <c r="C111" s="3"/>
      <c r="D111" s="3"/>
      <c r="E111" s="4"/>
      <c r="F111" s="4"/>
      <c r="G111" s="2"/>
      <c r="H111" s="4"/>
      <c r="I111" s="4"/>
      <c r="J111" s="2"/>
      <c r="K111" s="2"/>
      <c r="L111" s="2"/>
    </row>
    <row r="112" spans="1:12">
      <c r="A112" s="2"/>
      <c r="B112" s="2"/>
      <c r="C112" s="3"/>
      <c r="D112" s="3"/>
      <c r="E112" s="4"/>
      <c r="F112" s="4"/>
      <c r="G112" s="2"/>
      <c r="H112" s="4"/>
      <c r="I112" s="4"/>
      <c r="J112" s="2"/>
      <c r="K112" s="2"/>
      <c r="L112" s="2"/>
    </row>
    <row r="113" spans="1:12">
      <c r="A113" s="2"/>
      <c r="B113" s="2"/>
      <c r="C113" s="3"/>
      <c r="D113" s="3"/>
      <c r="E113" s="4"/>
      <c r="F113" s="4"/>
      <c r="G113" s="2"/>
      <c r="H113" s="4"/>
      <c r="I113" s="4"/>
      <c r="J113" s="2"/>
      <c r="K113" s="2"/>
      <c r="L113" s="2"/>
    </row>
    <row r="114" spans="1:12">
      <c r="A114" s="2"/>
      <c r="B114" s="2"/>
      <c r="C114" s="3"/>
      <c r="D114" s="3"/>
      <c r="E114" s="4"/>
      <c r="F114" s="4"/>
      <c r="G114" s="2"/>
      <c r="H114" s="4"/>
      <c r="I114" s="4"/>
      <c r="J114" s="2"/>
      <c r="K114" s="2"/>
      <c r="L114" s="2"/>
    </row>
    <row r="115" spans="1:12">
      <c r="A115" s="2"/>
      <c r="B115" s="2"/>
      <c r="C115" s="3"/>
      <c r="D115" s="3"/>
      <c r="E115" s="4"/>
      <c r="F115" s="4"/>
      <c r="G115" s="2"/>
      <c r="H115" s="4"/>
      <c r="I115" s="4"/>
      <c r="J115" s="2"/>
      <c r="K115" s="2"/>
      <c r="L115" s="2"/>
    </row>
    <row r="116" spans="1:12">
      <c r="A116" s="2"/>
      <c r="B116" s="2"/>
      <c r="C116" s="3"/>
      <c r="D116" s="3"/>
      <c r="E116" s="4"/>
      <c r="F116" s="4"/>
      <c r="G116" s="2"/>
      <c r="H116" s="4"/>
      <c r="I116" s="4"/>
      <c r="J116" s="2"/>
      <c r="K116" s="2"/>
      <c r="L116" s="2"/>
    </row>
    <row r="117" spans="1:12">
      <c r="A117" s="2"/>
      <c r="B117" s="2"/>
      <c r="C117" s="3"/>
      <c r="D117" s="3"/>
      <c r="E117" s="4"/>
      <c r="F117" s="4"/>
      <c r="G117" s="2"/>
      <c r="H117" s="4"/>
      <c r="I117" s="4"/>
      <c r="J117" s="2"/>
      <c r="K117" s="2"/>
      <c r="L117" s="2"/>
    </row>
    <row r="118" spans="1:12">
      <c r="A118" s="2"/>
      <c r="B118" s="2"/>
      <c r="C118" s="3"/>
      <c r="D118" s="3"/>
      <c r="E118" s="4"/>
      <c r="F118" s="4"/>
      <c r="G118" s="2"/>
      <c r="H118" s="4"/>
      <c r="I118" s="4"/>
      <c r="J118" s="2"/>
      <c r="K118" s="2"/>
      <c r="L118" s="2"/>
    </row>
    <row r="119" spans="1:12">
      <c r="A119" s="2"/>
      <c r="B119" s="2"/>
      <c r="C119" s="3"/>
      <c r="D119" s="3"/>
      <c r="E119" s="4"/>
      <c r="F119" s="4"/>
      <c r="G119" s="2"/>
      <c r="H119" s="4"/>
      <c r="I119" s="4"/>
      <c r="J119" s="2"/>
      <c r="K119" s="2"/>
      <c r="L119" s="2"/>
    </row>
    <row r="120" spans="1:12">
      <c r="A120" s="2"/>
      <c r="B120" s="2"/>
      <c r="C120" s="3"/>
      <c r="D120" s="3"/>
      <c r="E120" s="4"/>
      <c r="F120" s="4"/>
      <c r="G120" s="2"/>
      <c r="H120" s="4"/>
      <c r="I120" s="4"/>
      <c r="J120" s="2"/>
      <c r="K120" s="2"/>
      <c r="L120" s="2"/>
    </row>
    <row r="121" spans="1:12">
      <c r="A121" s="2"/>
      <c r="B121" s="2"/>
      <c r="C121" s="3"/>
      <c r="D121" s="3"/>
      <c r="E121" s="4"/>
      <c r="F121" s="4"/>
      <c r="G121" s="2"/>
      <c r="H121" s="4"/>
      <c r="I121" s="4"/>
      <c r="J121" s="2"/>
      <c r="K121" s="2"/>
      <c r="L121" s="2"/>
    </row>
    <row r="122" spans="1:12">
      <c r="A122" s="2"/>
      <c r="B122" s="2"/>
      <c r="C122" s="3"/>
      <c r="D122" s="3"/>
      <c r="E122" s="4"/>
      <c r="F122" s="4"/>
      <c r="G122" s="2"/>
      <c r="H122" s="4"/>
      <c r="I122" s="4"/>
      <c r="J122" s="2"/>
      <c r="K122" s="2"/>
      <c r="L122" s="2"/>
    </row>
    <row r="123" spans="1:12">
      <c r="A123" s="2"/>
      <c r="B123" s="2"/>
      <c r="C123" s="3"/>
      <c r="D123" s="3"/>
      <c r="E123" s="4"/>
      <c r="F123" s="4"/>
      <c r="G123" s="2"/>
      <c r="H123" s="4"/>
      <c r="I123" s="4"/>
      <c r="J123" s="2"/>
      <c r="K123" s="2"/>
      <c r="L123" s="2"/>
    </row>
    <row r="124" spans="1:12">
      <c r="A124" s="2"/>
      <c r="B124" s="2"/>
      <c r="C124" s="3"/>
      <c r="D124" s="3"/>
      <c r="E124" s="4"/>
      <c r="F124" s="4"/>
      <c r="G124" s="2"/>
      <c r="H124" s="4"/>
      <c r="I124" s="4"/>
      <c r="J124" s="2"/>
      <c r="K124" s="2"/>
      <c r="L124" s="2"/>
    </row>
    <row r="125" spans="1:12">
      <c r="A125" s="2"/>
      <c r="B125" s="2"/>
      <c r="C125" s="3"/>
      <c r="D125" s="3"/>
      <c r="E125" s="4"/>
      <c r="F125" s="4"/>
      <c r="G125" s="2"/>
      <c r="H125" s="4"/>
      <c r="I125" s="4"/>
      <c r="J125" s="2"/>
      <c r="K125" s="2"/>
      <c r="L125" s="2"/>
    </row>
    <row r="126" spans="1:12">
      <c r="A126" s="2"/>
      <c r="B126" s="2"/>
      <c r="C126" s="3"/>
      <c r="D126" s="3"/>
      <c r="E126" s="4"/>
      <c r="F126" s="4"/>
      <c r="G126" s="2"/>
      <c r="H126" s="4"/>
      <c r="I126" s="4"/>
      <c r="J126" s="2"/>
      <c r="K126" s="2"/>
      <c r="L126" s="2"/>
    </row>
    <row r="127" spans="1:12">
      <c r="C127" s="3"/>
      <c r="D127" s="3"/>
      <c r="E127" s="4"/>
      <c r="F127" s="4"/>
      <c r="H127" s="4"/>
      <c r="I127" s="4"/>
    </row>
    <row r="128" spans="1:12">
      <c r="C128" s="3"/>
      <c r="D128" s="3"/>
      <c r="E128" s="4"/>
      <c r="F128" s="4"/>
      <c r="H128" s="4"/>
      <c r="I128" s="4"/>
    </row>
    <row r="129" spans="3:9">
      <c r="C129" s="3"/>
      <c r="D129" s="3"/>
      <c r="E129" s="4"/>
      <c r="F129" s="4"/>
      <c r="H129" s="4"/>
      <c r="I129" s="4"/>
    </row>
    <row r="130" spans="3:9">
      <c r="C130" s="3"/>
      <c r="D130" s="3"/>
      <c r="E130" s="4"/>
      <c r="F130" s="4"/>
      <c r="H130" s="4"/>
      <c r="I130" s="4"/>
    </row>
    <row r="131" spans="3:9">
      <c r="C131" s="3"/>
      <c r="D131" s="3"/>
      <c r="E131" s="4"/>
      <c r="F131" s="4"/>
      <c r="H131" s="4"/>
      <c r="I131" s="4"/>
    </row>
    <row r="132" spans="3:9">
      <c r="C132" s="3"/>
      <c r="D132" s="3"/>
      <c r="E132" s="4"/>
      <c r="F132" s="4"/>
      <c r="H132" s="4"/>
      <c r="I132" s="4"/>
    </row>
    <row r="133" spans="3:9">
      <c r="C133" s="3"/>
      <c r="D133" s="3"/>
      <c r="E133" s="4"/>
      <c r="F133" s="4"/>
      <c r="H133" s="4"/>
      <c r="I133" s="4"/>
    </row>
    <row r="134" spans="3:9">
      <c r="C134" s="3"/>
      <c r="D134" s="3"/>
      <c r="E134" s="4"/>
      <c r="F134" s="4"/>
      <c r="H134" s="4"/>
      <c r="I134" s="4"/>
    </row>
    <row r="135" spans="3:9">
      <c r="C135" s="3"/>
      <c r="D135" s="3"/>
      <c r="E135" s="4"/>
      <c r="F135" s="4"/>
      <c r="H135" s="4"/>
      <c r="I135" s="4"/>
    </row>
    <row r="136" spans="3:9">
      <c r="C136" s="3"/>
      <c r="D136" s="3"/>
      <c r="E136" s="4"/>
      <c r="F136" s="4"/>
      <c r="H136" s="4"/>
      <c r="I136" s="4"/>
    </row>
    <row r="137" spans="3:9">
      <c r="C137" s="3"/>
      <c r="D137" s="3"/>
      <c r="E137" s="4"/>
      <c r="F137" s="4"/>
      <c r="H137" s="4"/>
      <c r="I137" s="4"/>
    </row>
    <row r="138" spans="3:9">
      <c r="C138" s="3"/>
      <c r="D138" s="3"/>
      <c r="E138" s="4"/>
      <c r="F138" s="4"/>
      <c r="H138" s="4"/>
      <c r="I138" s="4"/>
    </row>
    <row r="139" spans="3:9">
      <c r="C139" s="3"/>
      <c r="D139" s="3"/>
      <c r="E139" s="4"/>
      <c r="F139" s="4"/>
      <c r="H139" s="4"/>
      <c r="I139" s="4"/>
    </row>
    <row r="140" spans="3:9">
      <c r="C140" s="3"/>
      <c r="D140" s="3"/>
      <c r="E140" s="4"/>
      <c r="F140" s="4"/>
      <c r="H140" s="4"/>
      <c r="I140" s="4"/>
    </row>
    <row r="141" spans="3:9">
      <c r="C141" s="3"/>
      <c r="D141" s="3"/>
      <c r="E141" s="4"/>
      <c r="F141" s="4"/>
      <c r="H141" s="4"/>
      <c r="I141" s="4"/>
    </row>
    <row r="142" spans="3:9">
      <c r="C142" s="3"/>
      <c r="D142" s="3"/>
      <c r="E142" s="4"/>
      <c r="F142" s="4"/>
      <c r="H142" s="4"/>
      <c r="I142" s="4"/>
    </row>
    <row r="143" spans="3:9">
      <c r="C143" s="3"/>
      <c r="D143" s="3"/>
      <c r="E143" s="4"/>
      <c r="F143" s="4"/>
      <c r="H143" s="4"/>
      <c r="I143" s="4"/>
    </row>
    <row r="144" spans="3:9">
      <c r="C144" s="3"/>
      <c r="D144" s="3"/>
      <c r="E144" s="4"/>
      <c r="F144" s="4"/>
      <c r="H144" s="4"/>
      <c r="I144" s="4"/>
    </row>
    <row r="145" spans="3:9">
      <c r="C145" s="3"/>
      <c r="D145" s="3"/>
      <c r="E145" s="4"/>
      <c r="F145" s="4"/>
      <c r="H145" s="4"/>
      <c r="I145" s="4"/>
    </row>
    <row r="146" spans="3:9">
      <c r="C146" s="3"/>
      <c r="D146" s="3"/>
      <c r="E146" s="4"/>
      <c r="F146" s="4"/>
      <c r="H146" s="4"/>
      <c r="I146" s="4"/>
    </row>
    <row r="147" spans="3:9">
      <c r="C147" s="3"/>
      <c r="D147" s="3"/>
      <c r="E147" s="4"/>
      <c r="F147" s="4"/>
      <c r="H147" s="4"/>
      <c r="I147" s="4"/>
    </row>
    <row r="148" spans="3:9">
      <c r="C148" s="3"/>
      <c r="D148" s="3"/>
      <c r="E148" s="4"/>
      <c r="F148" s="4"/>
      <c r="H148" s="4"/>
      <c r="I148" s="4"/>
    </row>
    <row r="149" spans="3:9">
      <c r="C149" s="3"/>
      <c r="D149" s="3"/>
      <c r="E149" s="4"/>
      <c r="F149" s="4"/>
      <c r="H149" s="4"/>
      <c r="I149" s="4"/>
    </row>
    <row r="150" spans="3:9">
      <c r="C150" s="3"/>
      <c r="D150" s="3"/>
      <c r="E150" s="4"/>
      <c r="F150" s="4"/>
      <c r="H150" s="4"/>
      <c r="I150" s="4"/>
    </row>
    <row r="151" spans="3:9">
      <c r="C151" s="3"/>
      <c r="D151" s="3"/>
      <c r="E151" s="4"/>
      <c r="F151" s="4"/>
      <c r="H151" s="4"/>
      <c r="I151" s="4"/>
    </row>
    <row r="152" spans="3:9">
      <c r="C152" s="3"/>
      <c r="D152" s="3"/>
      <c r="E152" s="4"/>
      <c r="F152" s="4"/>
      <c r="H152" s="4"/>
      <c r="I152" s="4"/>
    </row>
    <row r="153" spans="3:9">
      <c r="C153" s="3"/>
      <c r="D153" s="3"/>
      <c r="E153" s="4"/>
      <c r="F153" s="4"/>
      <c r="H153" s="4"/>
      <c r="I153" s="4"/>
    </row>
    <row r="154" spans="3:9">
      <c r="C154" s="3"/>
      <c r="D154" s="3"/>
      <c r="E154" s="4"/>
      <c r="F154" s="4"/>
      <c r="H154" s="4"/>
      <c r="I154" s="4"/>
    </row>
    <row r="155" spans="3:9">
      <c r="C155" s="3"/>
      <c r="D155" s="3"/>
      <c r="E155" s="4"/>
      <c r="F155" s="4"/>
      <c r="H155" s="4"/>
      <c r="I155" s="4"/>
    </row>
    <row r="156" spans="3:9">
      <c r="C156" s="3"/>
      <c r="D156" s="3"/>
      <c r="E156" s="4"/>
      <c r="F156" s="4"/>
      <c r="H156" s="4"/>
      <c r="I156" s="4"/>
    </row>
    <row r="157" spans="3:9">
      <c r="C157" s="3"/>
      <c r="D157" s="3"/>
      <c r="E157" s="4"/>
      <c r="F157" s="4"/>
      <c r="H157" s="4"/>
      <c r="I157" s="4"/>
    </row>
    <row r="158" spans="3:9">
      <c r="C158" s="3"/>
      <c r="D158" s="3"/>
      <c r="E158" s="4"/>
      <c r="F158" s="4"/>
      <c r="H158" s="4"/>
      <c r="I158" s="4"/>
    </row>
    <row r="159" spans="3:9">
      <c r="C159" s="3"/>
      <c r="D159" s="3"/>
      <c r="E159" s="4"/>
      <c r="F159" s="4"/>
      <c r="H159" s="4"/>
      <c r="I159" s="4"/>
    </row>
    <row r="160" spans="3:9">
      <c r="C160" s="3"/>
      <c r="D160" s="3"/>
      <c r="E160" s="4"/>
      <c r="F160" s="4"/>
      <c r="H160" s="4"/>
      <c r="I160" s="4"/>
    </row>
    <row r="161" spans="3:9">
      <c r="C161" s="3"/>
      <c r="D161" s="3"/>
      <c r="E161" s="4"/>
      <c r="F161" s="4"/>
      <c r="H161" s="4"/>
      <c r="I161" s="4"/>
    </row>
    <row r="162" spans="3:9">
      <c r="C162" s="3"/>
      <c r="D162" s="3"/>
      <c r="E162" s="4"/>
      <c r="F162" s="4"/>
      <c r="H162" s="4"/>
      <c r="I162" s="4"/>
    </row>
    <row r="163" spans="3:9">
      <c r="C163" s="3"/>
      <c r="D163" s="3"/>
      <c r="E163" s="4"/>
      <c r="F163" s="4"/>
      <c r="H163" s="4"/>
      <c r="I163" s="4"/>
    </row>
    <row r="164" spans="3:9">
      <c r="C164" s="3"/>
      <c r="D164" s="3"/>
      <c r="E164" s="4"/>
      <c r="F164" s="4"/>
      <c r="H164" s="4"/>
      <c r="I164" s="4"/>
    </row>
    <row r="165" spans="3:9">
      <c r="C165" s="3"/>
      <c r="D165" s="3"/>
      <c r="E165" s="4"/>
      <c r="F165" s="4"/>
      <c r="H165" s="4"/>
      <c r="I165" s="4"/>
    </row>
    <row r="166" spans="3:9">
      <c r="C166" s="3"/>
      <c r="D166" s="3"/>
      <c r="E166" s="4"/>
      <c r="F166" s="4"/>
      <c r="H166" s="4"/>
      <c r="I166" s="4"/>
    </row>
    <row r="167" spans="3:9">
      <c r="C167" s="3"/>
      <c r="D167" s="3"/>
      <c r="E167" s="4"/>
      <c r="F167" s="4"/>
      <c r="H167" s="4"/>
      <c r="I167" s="4"/>
    </row>
    <row r="168" spans="3:9">
      <c r="C168" s="3"/>
      <c r="D168" s="3"/>
      <c r="E168" s="4"/>
      <c r="F168" s="4"/>
      <c r="H168" s="4"/>
      <c r="I168" s="4"/>
    </row>
    <row r="169" spans="3:9">
      <c r="C169" s="3"/>
      <c r="D169" s="3"/>
      <c r="E169" s="4"/>
      <c r="F169" s="4"/>
      <c r="H169" s="4"/>
      <c r="I169" s="4"/>
    </row>
    <row r="170" spans="3:9">
      <c r="C170" s="3"/>
      <c r="D170" s="3"/>
      <c r="E170" s="4"/>
      <c r="F170" s="4"/>
      <c r="H170" s="4"/>
      <c r="I170" s="4"/>
    </row>
    <row r="171" spans="3:9">
      <c r="C171" s="3"/>
      <c r="D171" s="3"/>
      <c r="E171" s="4"/>
      <c r="F171" s="4"/>
      <c r="H171" s="4"/>
      <c r="I171" s="4"/>
    </row>
    <row r="172" spans="3:9">
      <c r="C172" s="3"/>
      <c r="D172" s="3"/>
      <c r="E172" s="4"/>
      <c r="F172" s="4"/>
      <c r="H172" s="4"/>
      <c r="I172" s="4"/>
    </row>
    <row r="173" spans="3:9">
      <c r="C173" s="3"/>
      <c r="D173" s="3"/>
      <c r="E173" s="4"/>
      <c r="F173" s="4"/>
      <c r="H173" s="4"/>
      <c r="I173" s="4"/>
    </row>
    <row r="174" spans="3:9">
      <c r="C174" s="3"/>
      <c r="D174" s="3"/>
      <c r="E174" s="4"/>
      <c r="F174" s="4"/>
      <c r="H174" s="4"/>
      <c r="I174" s="4"/>
    </row>
    <row r="175" spans="3:9">
      <c r="C175" s="3"/>
      <c r="D175" s="3"/>
      <c r="E175" s="4"/>
      <c r="F175" s="4"/>
      <c r="H175" s="4"/>
      <c r="I175" s="4"/>
    </row>
    <row r="176" spans="3:9">
      <c r="C176" s="3"/>
      <c r="D176" s="3"/>
      <c r="E176" s="4"/>
      <c r="F176" s="4"/>
      <c r="H176" s="4"/>
      <c r="I176" s="4"/>
    </row>
    <row r="177" spans="3:9">
      <c r="C177" s="3"/>
      <c r="D177" s="3"/>
      <c r="E177" s="4"/>
      <c r="F177" s="4"/>
      <c r="H177" s="4"/>
      <c r="I177" s="4"/>
    </row>
    <row r="178" spans="3:9">
      <c r="C178" s="3"/>
      <c r="D178" s="3"/>
      <c r="E178" s="4"/>
      <c r="F178" s="4"/>
      <c r="H178" s="4"/>
      <c r="I178" s="4"/>
    </row>
    <row r="179" spans="3:9">
      <c r="C179" s="3"/>
      <c r="D179" s="3"/>
      <c r="E179" s="4"/>
      <c r="F179" s="4"/>
      <c r="H179" s="4"/>
      <c r="I179" s="4"/>
    </row>
    <row r="180" spans="3:9">
      <c r="C180" s="3"/>
      <c r="D180" s="3"/>
      <c r="E180" s="4"/>
      <c r="F180" s="4"/>
      <c r="H180" s="4"/>
      <c r="I180" s="4"/>
    </row>
    <row r="181" spans="3:9">
      <c r="C181" s="3"/>
      <c r="D181" s="3"/>
      <c r="E181" s="4"/>
      <c r="F181" s="4"/>
      <c r="H181" s="4"/>
      <c r="I181" s="4"/>
    </row>
    <row r="182" spans="3:9">
      <c r="C182" s="3"/>
      <c r="D182" s="3"/>
      <c r="E182" s="4"/>
      <c r="F182" s="4"/>
      <c r="H182" s="4"/>
      <c r="I182" s="4"/>
    </row>
    <row r="183" spans="3:9">
      <c r="C183" s="3"/>
      <c r="D183" s="3"/>
      <c r="E183" s="4"/>
      <c r="F183" s="4"/>
      <c r="H183" s="4"/>
      <c r="I183" s="4"/>
    </row>
    <row r="184" spans="3:9">
      <c r="C184" s="3"/>
      <c r="D184" s="3"/>
      <c r="E184" s="4"/>
      <c r="F184" s="4"/>
      <c r="H184" s="4"/>
      <c r="I184" s="4"/>
    </row>
    <row r="185" spans="3:9">
      <c r="C185" s="3"/>
      <c r="D185" s="3"/>
      <c r="E185" s="4"/>
      <c r="F185" s="4"/>
      <c r="H185" s="4"/>
      <c r="I185" s="4"/>
    </row>
    <row r="186" spans="3:9">
      <c r="C186" s="3"/>
      <c r="D186" s="3"/>
      <c r="E186" s="4"/>
      <c r="F186" s="4"/>
      <c r="H186" s="4"/>
      <c r="I186" s="4"/>
    </row>
    <row r="187" spans="3:9">
      <c r="C187" s="3"/>
      <c r="D187" s="3"/>
      <c r="E187" s="4"/>
      <c r="F187" s="4"/>
      <c r="H187" s="4"/>
      <c r="I187" s="4"/>
    </row>
    <row r="188" spans="3:9">
      <c r="C188" s="3"/>
      <c r="D188" s="3"/>
      <c r="E188" s="4"/>
      <c r="F188" s="4"/>
      <c r="H188" s="4"/>
      <c r="I188" s="4"/>
    </row>
    <row r="189" spans="3:9">
      <c r="C189" s="3"/>
      <c r="D189" s="3"/>
      <c r="E189" s="4"/>
      <c r="F189" s="4"/>
      <c r="H189" s="4"/>
      <c r="I189" s="4"/>
    </row>
    <row r="190" spans="3:9">
      <c r="C190" s="3"/>
      <c r="D190" s="3"/>
      <c r="E190" s="4"/>
      <c r="F190" s="4"/>
      <c r="H190" s="4"/>
      <c r="I190" s="4"/>
    </row>
    <row r="191" spans="3:9">
      <c r="C191" s="3"/>
      <c r="D191" s="3"/>
      <c r="E191" s="4"/>
      <c r="F191" s="4"/>
      <c r="H191" s="4"/>
      <c r="I191" s="4"/>
    </row>
    <row r="192" spans="3:9">
      <c r="C192" s="3"/>
      <c r="D192" s="3"/>
      <c r="E192" s="4"/>
      <c r="F192" s="4"/>
      <c r="H192" s="4"/>
      <c r="I192" s="4"/>
    </row>
    <row r="193" spans="3:9">
      <c r="C193" s="3"/>
      <c r="D193" s="3"/>
      <c r="E193" s="4"/>
      <c r="F193" s="4"/>
      <c r="H193" s="4"/>
      <c r="I193" s="4"/>
    </row>
    <row r="194" spans="3:9">
      <c r="C194" s="3"/>
      <c r="D194" s="3"/>
      <c r="E194" s="4"/>
      <c r="F194" s="4"/>
      <c r="H194" s="4"/>
      <c r="I194" s="4"/>
    </row>
    <row r="195" spans="3:9">
      <c r="C195" s="3"/>
      <c r="D195" s="3"/>
      <c r="E195" s="4"/>
      <c r="F195" s="4"/>
      <c r="H195" s="4"/>
      <c r="I195" s="4"/>
    </row>
    <row r="196" spans="3:9">
      <c r="C196" s="3"/>
      <c r="D196" s="3"/>
      <c r="E196" s="4"/>
      <c r="F196" s="4"/>
      <c r="H196" s="4"/>
      <c r="I196" s="4"/>
    </row>
    <row r="197" spans="3:9">
      <c r="C197" s="3"/>
      <c r="D197" s="3"/>
      <c r="E197" s="4"/>
      <c r="F197" s="4"/>
      <c r="H197" s="4"/>
      <c r="I197" s="4"/>
    </row>
    <row r="198" spans="3:9">
      <c r="C198" s="3"/>
      <c r="D198" s="3"/>
      <c r="E198" s="4"/>
      <c r="F198" s="4"/>
      <c r="H198" s="4"/>
      <c r="I198" s="4"/>
    </row>
    <row r="199" spans="3:9">
      <c r="C199" s="3"/>
      <c r="D199" s="3"/>
      <c r="E199" s="4"/>
      <c r="F199" s="4"/>
      <c r="H199" s="4"/>
      <c r="I199" s="4"/>
    </row>
    <row r="200" spans="3:9">
      <c r="C200" s="3"/>
      <c r="D200" s="3"/>
      <c r="E200" s="4"/>
      <c r="F200" s="4"/>
      <c r="H200" s="4"/>
      <c r="I200" s="4"/>
    </row>
    <row r="201" spans="3:9">
      <c r="C201" s="3"/>
      <c r="D201" s="3"/>
      <c r="E201" s="4"/>
      <c r="F201" s="4"/>
      <c r="H201" s="4"/>
      <c r="I201" s="4"/>
    </row>
    <row r="202" spans="3:9">
      <c r="C202" s="3"/>
      <c r="D202" s="3"/>
      <c r="E202" s="4"/>
      <c r="F202" s="4"/>
      <c r="H202" s="4"/>
      <c r="I202" s="4"/>
    </row>
    <row r="203" spans="3:9">
      <c r="C203" s="3"/>
      <c r="D203" s="3"/>
      <c r="E203" s="4"/>
      <c r="F203" s="4"/>
      <c r="H203" s="4"/>
      <c r="I203" s="4"/>
    </row>
    <row r="204" spans="3:9">
      <c r="C204" s="3"/>
      <c r="D204" s="3"/>
      <c r="E204" s="4"/>
      <c r="F204" s="4"/>
      <c r="H204" s="4"/>
      <c r="I204" s="4"/>
    </row>
    <row r="205" spans="3:9">
      <c r="C205" s="3"/>
      <c r="D205" s="3"/>
      <c r="E205" s="4"/>
      <c r="F205" s="4"/>
      <c r="H205" s="4"/>
      <c r="I205" s="4"/>
    </row>
    <row r="206" spans="3:9">
      <c r="C206" s="3"/>
      <c r="D206" s="3"/>
      <c r="E206" s="4"/>
      <c r="F206" s="4"/>
      <c r="H206" s="4"/>
      <c r="I206" s="4"/>
    </row>
    <row r="207" spans="3:9">
      <c r="C207" s="3"/>
      <c r="D207" s="3"/>
      <c r="E207" s="4"/>
      <c r="F207" s="4"/>
      <c r="H207" s="4"/>
      <c r="I207" s="4"/>
    </row>
    <row r="208" spans="3:9">
      <c r="C208" s="3"/>
      <c r="D208" s="3"/>
      <c r="E208" s="4"/>
      <c r="F208" s="4"/>
      <c r="H208" s="4"/>
      <c r="I208" s="4"/>
    </row>
    <row r="209" spans="3:9">
      <c r="C209" s="3"/>
      <c r="D209" s="3"/>
      <c r="E209" s="4"/>
      <c r="F209" s="4"/>
      <c r="H209" s="4"/>
      <c r="I209" s="4"/>
    </row>
    <row r="210" spans="3:9">
      <c r="C210" s="3"/>
      <c r="D210" s="3"/>
      <c r="E210" s="4"/>
      <c r="F210" s="4"/>
      <c r="H210" s="4"/>
      <c r="I210" s="4"/>
    </row>
    <row r="211" spans="3:9">
      <c r="C211" s="3"/>
      <c r="D211" s="3"/>
      <c r="E211" s="4"/>
      <c r="F211" s="4"/>
      <c r="H211" s="4"/>
      <c r="I211" s="4"/>
    </row>
    <row r="212" spans="3:9">
      <c r="C212" s="3"/>
      <c r="D212" s="3"/>
      <c r="E212" s="4"/>
      <c r="F212" s="4"/>
      <c r="H212" s="4"/>
      <c r="I212" s="4"/>
    </row>
    <row r="213" spans="3:9">
      <c r="C213" s="3"/>
      <c r="D213" s="3"/>
      <c r="E213" s="4"/>
      <c r="F213" s="4"/>
      <c r="H213" s="4"/>
      <c r="I213" s="4"/>
    </row>
    <row r="214" spans="3:9">
      <c r="C214" s="3"/>
      <c r="D214" s="3"/>
      <c r="E214" s="4"/>
      <c r="F214" s="4"/>
      <c r="H214" s="4"/>
      <c r="I214" s="4"/>
    </row>
    <row r="215" spans="3:9">
      <c r="C215" s="3"/>
      <c r="D215" s="3"/>
      <c r="E215" s="4"/>
      <c r="F215" s="4"/>
      <c r="H215" s="4"/>
      <c r="I215" s="4"/>
    </row>
    <row r="216" spans="3:9">
      <c r="C216" s="3"/>
      <c r="D216" s="3"/>
      <c r="E216" s="4"/>
      <c r="F216" s="4"/>
      <c r="H216" s="4"/>
      <c r="I216" s="4"/>
    </row>
    <row r="217" spans="3:9">
      <c r="C217" s="3"/>
      <c r="D217" s="3"/>
      <c r="E217" s="4"/>
      <c r="F217" s="4"/>
      <c r="H217" s="4"/>
      <c r="I217" s="4"/>
    </row>
    <row r="218" spans="3:9">
      <c r="C218" s="3"/>
      <c r="D218" s="3"/>
      <c r="E218" s="4"/>
      <c r="F218" s="4"/>
      <c r="H218" s="4"/>
      <c r="I218" s="4"/>
    </row>
    <row r="219" spans="3:9">
      <c r="C219" s="3"/>
      <c r="D219" s="3"/>
      <c r="E219" s="4"/>
      <c r="F219" s="4"/>
      <c r="H219" s="4"/>
      <c r="I219" s="4"/>
    </row>
    <row r="220" spans="3:9">
      <c r="C220" s="3"/>
      <c r="D220" s="3"/>
      <c r="E220" s="4"/>
      <c r="F220" s="4"/>
      <c r="H220" s="4"/>
      <c r="I220" s="4"/>
    </row>
    <row r="221" spans="3:9">
      <c r="C221" s="3"/>
      <c r="D221" s="3"/>
      <c r="E221" s="4"/>
      <c r="F221" s="4"/>
      <c r="H221" s="4"/>
      <c r="I221" s="4"/>
    </row>
    <row r="222" spans="3:9">
      <c r="C222" s="3"/>
      <c r="D222" s="3"/>
      <c r="E222" s="4"/>
      <c r="F222" s="4"/>
      <c r="H222" s="4"/>
      <c r="I222" s="4"/>
    </row>
    <row r="223" spans="3:9">
      <c r="C223" s="3"/>
      <c r="D223" s="3"/>
      <c r="E223" s="4"/>
      <c r="F223" s="4"/>
      <c r="H223" s="4"/>
      <c r="I223" s="4"/>
    </row>
    <row r="224" spans="3:9">
      <c r="C224" s="3"/>
      <c r="D224" s="3"/>
      <c r="E224" s="4"/>
      <c r="F224" s="4"/>
      <c r="H224" s="4"/>
      <c r="I224" s="4"/>
    </row>
    <row r="225" spans="3:9">
      <c r="C225" s="3"/>
      <c r="D225" s="3"/>
      <c r="E225" s="4"/>
      <c r="F225" s="4"/>
      <c r="H225" s="4"/>
      <c r="I225" s="4"/>
    </row>
    <row r="226" spans="3:9">
      <c r="C226" s="3"/>
      <c r="D226" s="3"/>
      <c r="E226" s="4"/>
      <c r="F226" s="4"/>
      <c r="H226" s="4"/>
      <c r="I226" s="4"/>
    </row>
    <row r="227" spans="3:9">
      <c r="C227" s="3"/>
      <c r="D227" s="3"/>
      <c r="E227" s="4"/>
      <c r="F227" s="4"/>
      <c r="H227" s="4"/>
      <c r="I227" s="4"/>
    </row>
    <row r="228" spans="3:9">
      <c r="C228" s="3"/>
      <c r="D228" s="3"/>
      <c r="E228" s="4"/>
      <c r="F228" s="4"/>
      <c r="H228" s="4"/>
      <c r="I228" s="4"/>
    </row>
    <row r="229" spans="3:9">
      <c r="C229" s="3"/>
      <c r="D229" s="3"/>
      <c r="E229" s="4"/>
      <c r="F229" s="4"/>
      <c r="H229" s="4"/>
      <c r="I229" s="4"/>
    </row>
    <row r="230" spans="3:9">
      <c r="C230" s="3"/>
      <c r="D230" s="3"/>
      <c r="E230" s="4"/>
      <c r="F230" s="4"/>
      <c r="H230" s="4"/>
      <c r="I230" s="4"/>
    </row>
    <row r="231" spans="3:9">
      <c r="C231" s="3"/>
      <c r="D231" s="3"/>
      <c r="E231" s="4"/>
      <c r="F231" s="4"/>
      <c r="H231" s="4"/>
      <c r="I231" s="4"/>
    </row>
    <row r="232" spans="3:9">
      <c r="C232" s="3"/>
      <c r="D232" s="3"/>
      <c r="E232" s="4"/>
      <c r="F232" s="4"/>
      <c r="H232" s="4"/>
      <c r="I232" s="4"/>
    </row>
    <row r="233" spans="3:9">
      <c r="C233" s="3"/>
      <c r="D233" s="3"/>
      <c r="E233" s="4"/>
      <c r="F233" s="4"/>
      <c r="H233" s="4"/>
      <c r="I233" s="4"/>
    </row>
    <row r="234" spans="3:9">
      <c r="C234" s="3"/>
      <c r="D234" s="3"/>
      <c r="E234" s="4"/>
      <c r="F234" s="4"/>
      <c r="H234" s="4"/>
      <c r="I234" s="4"/>
    </row>
    <row r="235" spans="3:9">
      <c r="C235" s="3"/>
      <c r="D235" s="3"/>
      <c r="E235" s="4"/>
      <c r="F235" s="4"/>
      <c r="H235" s="4"/>
      <c r="I235" s="4"/>
    </row>
    <row r="236" spans="3:9">
      <c r="C236" s="3"/>
      <c r="D236" s="3"/>
      <c r="E236" s="4"/>
      <c r="F236" s="4"/>
      <c r="H236" s="4"/>
      <c r="I236" s="4"/>
    </row>
    <row r="237" spans="3:9">
      <c r="C237" s="3"/>
      <c r="D237" s="3"/>
      <c r="E237" s="4"/>
      <c r="F237" s="4"/>
      <c r="H237" s="4"/>
      <c r="I237" s="4"/>
    </row>
    <row r="238" spans="3:9">
      <c r="C238" s="3"/>
      <c r="D238" s="3"/>
      <c r="E238" s="4"/>
      <c r="F238" s="4"/>
      <c r="H238" s="4"/>
      <c r="I238" s="4"/>
    </row>
    <row r="239" spans="3:9">
      <c r="C239" s="3"/>
      <c r="D239" s="3"/>
      <c r="E239" s="4"/>
      <c r="F239" s="4"/>
      <c r="H239" s="4"/>
      <c r="I239" s="4"/>
    </row>
    <row r="240" spans="3:9">
      <c r="C240" s="3"/>
      <c r="D240" s="3"/>
      <c r="E240" s="4"/>
      <c r="F240" s="4"/>
      <c r="H240" s="4"/>
      <c r="I240" s="4"/>
    </row>
    <row r="241" spans="3:9">
      <c r="C241" s="3"/>
      <c r="D241" s="3"/>
      <c r="E241" s="4"/>
      <c r="F241" s="4"/>
      <c r="H241" s="4"/>
      <c r="I241" s="4"/>
    </row>
    <row r="242" spans="3:9">
      <c r="C242" s="3"/>
      <c r="D242" s="3"/>
      <c r="E242" s="4"/>
      <c r="F242" s="4"/>
      <c r="H242" s="4"/>
      <c r="I242" s="4"/>
    </row>
    <row r="243" spans="3:9">
      <c r="C243" s="3"/>
      <c r="D243" s="3"/>
      <c r="E243" s="4"/>
      <c r="F243" s="4"/>
      <c r="H243" s="4"/>
      <c r="I243" s="4"/>
    </row>
    <row r="244" spans="3:9">
      <c r="C244" s="3"/>
      <c r="D244" s="3"/>
      <c r="E244" s="4"/>
      <c r="F244" s="4"/>
      <c r="H244" s="4"/>
      <c r="I244" s="4"/>
    </row>
    <row r="245" spans="3:9">
      <c r="C245" s="3"/>
      <c r="D245" s="3"/>
      <c r="E245" s="4"/>
      <c r="F245" s="4"/>
      <c r="H245" s="4"/>
      <c r="I245" s="4"/>
    </row>
    <row r="246" spans="3:9">
      <c r="C246" s="3"/>
      <c r="D246" s="3"/>
      <c r="E246" s="4"/>
      <c r="F246" s="4"/>
      <c r="H246" s="4"/>
      <c r="I246" s="4"/>
    </row>
    <row r="247" spans="3:9">
      <c r="C247" s="3"/>
      <c r="D247" s="3"/>
      <c r="E247" s="4"/>
      <c r="F247" s="4"/>
      <c r="H247" s="4"/>
      <c r="I247" s="4"/>
    </row>
    <row r="248" spans="3:9">
      <c r="C248" s="3"/>
      <c r="D248" s="3"/>
      <c r="E248" s="4"/>
      <c r="F248" s="4"/>
      <c r="H248" s="4"/>
      <c r="I248" s="4"/>
    </row>
    <row r="249" spans="3:9">
      <c r="C249" s="3"/>
      <c r="D249" s="3"/>
      <c r="E249" s="4"/>
      <c r="F249" s="4"/>
      <c r="H249" s="4"/>
      <c r="I249" s="4"/>
    </row>
    <row r="250" spans="3:9">
      <c r="C250" s="3"/>
      <c r="D250" s="3"/>
      <c r="E250" s="4"/>
      <c r="F250" s="4"/>
      <c r="H250" s="4"/>
      <c r="I250" s="4"/>
    </row>
    <row r="251" spans="3:9">
      <c r="C251" s="3"/>
      <c r="D251" s="3"/>
      <c r="E251" s="4"/>
      <c r="F251" s="4"/>
      <c r="H251" s="4"/>
      <c r="I251" s="4"/>
    </row>
    <row r="252" spans="3:9">
      <c r="C252" s="3"/>
      <c r="D252" s="3"/>
      <c r="E252" s="4"/>
      <c r="F252" s="4"/>
      <c r="H252" s="4"/>
      <c r="I252" s="4"/>
    </row>
    <row r="253" spans="3:9">
      <c r="C253" s="3"/>
      <c r="D253" s="3"/>
      <c r="E253" s="4"/>
      <c r="F253" s="4"/>
      <c r="H253" s="4"/>
      <c r="I253" s="4"/>
    </row>
    <row r="254" spans="3:9">
      <c r="C254" s="3"/>
      <c r="D254" s="3"/>
      <c r="E254" s="4"/>
      <c r="F254" s="4"/>
      <c r="H254" s="4"/>
      <c r="I254" s="4"/>
    </row>
    <row r="255" spans="3:9">
      <c r="C255" s="3"/>
      <c r="D255" s="3"/>
      <c r="E255" s="4"/>
      <c r="F255" s="4"/>
      <c r="H255" s="4"/>
      <c r="I255" s="4"/>
    </row>
    <row r="256" spans="3:9">
      <c r="C256" s="3"/>
      <c r="D256" s="3"/>
      <c r="E256" s="4"/>
      <c r="F256" s="4"/>
      <c r="H256" s="4"/>
      <c r="I256" s="4"/>
    </row>
    <row r="257" spans="3:9">
      <c r="C257" s="3"/>
      <c r="D257" s="3"/>
      <c r="E257" s="4"/>
      <c r="F257" s="4"/>
      <c r="H257" s="4"/>
      <c r="I257" s="4"/>
    </row>
    <row r="258" spans="3:9">
      <c r="C258" s="3"/>
      <c r="D258" s="3"/>
      <c r="E258" s="4"/>
      <c r="F258" s="4"/>
      <c r="H258" s="4"/>
      <c r="I258" s="4"/>
    </row>
    <row r="259" spans="3:9">
      <c r="C259" s="3"/>
      <c r="D259" s="3"/>
      <c r="E259" s="4"/>
      <c r="F259" s="4"/>
      <c r="H259" s="4"/>
      <c r="I259" s="4"/>
    </row>
    <row r="260" spans="3:9">
      <c r="C260" s="3"/>
      <c r="D260" s="3"/>
      <c r="E260" s="4"/>
      <c r="F260" s="4"/>
      <c r="H260" s="4"/>
      <c r="I260" s="4"/>
    </row>
    <row r="261" spans="3:9">
      <c r="C261" s="3"/>
      <c r="D261" s="3"/>
      <c r="E261" s="4"/>
      <c r="F261" s="4"/>
      <c r="H261" s="4"/>
      <c r="I261" s="4"/>
    </row>
    <row r="262" spans="3:9">
      <c r="C262" s="3"/>
      <c r="D262" s="3"/>
      <c r="E262" s="4"/>
      <c r="F262" s="4"/>
      <c r="H262" s="4"/>
      <c r="I262" s="4"/>
    </row>
    <row r="263" spans="3:9">
      <c r="C263" s="3"/>
      <c r="D263" s="3"/>
      <c r="E263" s="4"/>
      <c r="F263" s="4"/>
      <c r="H263" s="4"/>
      <c r="I263" s="4"/>
    </row>
    <row r="264" spans="3:9">
      <c r="C264" s="3"/>
      <c r="D264" s="3"/>
      <c r="E264" s="4"/>
      <c r="F264" s="4"/>
      <c r="H264" s="4"/>
      <c r="I264" s="4"/>
    </row>
    <row r="265" spans="3:9">
      <c r="C265" s="3"/>
      <c r="D265" s="3"/>
      <c r="E265" s="4"/>
      <c r="F265" s="4"/>
      <c r="H265" s="4"/>
      <c r="I265" s="4"/>
    </row>
    <row r="266" spans="3:9">
      <c r="C266" s="3"/>
      <c r="D266" s="3"/>
      <c r="E266" s="4"/>
      <c r="F266" s="4"/>
      <c r="H266" s="4"/>
      <c r="I266" s="4"/>
    </row>
    <row r="267" spans="3:9">
      <c r="C267" s="3"/>
      <c r="D267" s="3"/>
      <c r="E267" s="4"/>
      <c r="F267" s="4"/>
      <c r="H267" s="4"/>
      <c r="I267" s="4"/>
    </row>
    <row r="268" spans="3:9">
      <c r="C268" s="3"/>
      <c r="D268" s="3"/>
      <c r="E268" s="4"/>
      <c r="F268" s="4"/>
      <c r="H268" s="4"/>
      <c r="I268" s="4"/>
    </row>
    <row r="269" spans="3:9">
      <c r="C269" s="3"/>
      <c r="D269" s="3"/>
      <c r="E269" s="4"/>
      <c r="F269" s="4"/>
      <c r="H269" s="4"/>
      <c r="I269" s="4"/>
    </row>
    <row r="270" spans="3:9">
      <c r="C270" s="3"/>
      <c r="D270" s="3"/>
      <c r="E270" s="4"/>
      <c r="F270" s="4"/>
      <c r="H270" s="4"/>
      <c r="I270" s="4"/>
    </row>
    <row r="271" spans="3:9">
      <c r="C271" s="3"/>
      <c r="D271" s="3"/>
      <c r="E271" s="4"/>
      <c r="F271" s="4"/>
      <c r="H271" s="4"/>
      <c r="I271" s="4"/>
    </row>
    <row r="272" spans="3:9">
      <c r="C272" s="3"/>
      <c r="D272" s="3"/>
      <c r="E272" s="4"/>
      <c r="F272" s="4"/>
      <c r="H272" s="4"/>
      <c r="I272" s="4"/>
    </row>
    <row r="273" spans="3:9">
      <c r="C273" s="3"/>
      <c r="D273" s="3"/>
      <c r="E273" s="4"/>
      <c r="F273" s="4"/>
      <c r="H273" s="4"/>
      <c r="I273" s="4"/>
    </row>
    <row r="274" spans="3:9">
      <c r="C274" s="3"/>
      <c r="D274" s="3"/>
      <c r="E274" s="4"/>
      <c r="F274" s="4"/>
      <c r="H274" s="4"/>
      <c r="I274" s="4"/>
    </row>
    <row r="275" spans="3:9">
      <c r="C275" s="3"/>
      <c r="D275" s="3"/>
      <c r="E275" s="4"/>
      <c r="F275" s="4"/>
      <c r="H275" s="4"/>
      <c r="I275" s="4"/>
    </row>
    <row r="276" spans="3:9">
      <c r="C276" s="3"/>
      <c r="D276" s="3"/>
      <c r="E276" s="4"/>
      <c r="F276" s="4"/>
      <c r="H276" s="4"/>
      <c r="I276" s="4"/>
    </row>
    <row r="277" spans="3:9">
      <c r="C277" s="3"/>
      <c r="D277" s="3"/>
      <c r="E277" s="4"/>
      <c r="F277" s="4"/>
      <c r="H277" s="4"/>
      <c r="I277" s="4"/>
    </row>
    <row r="278" spans="3:9">
      <c r="C278" s="3"/>
      <c r="D278" s="3"/>
      <c r="E278" s="4"/>
      <c r="F278" s="4"/>
      <c r="H278" s="4"/>
      <c r="I278" s="4"/>
    </row>
    <row r="279" spans="3:9">
      <c r="C279" s="3"/>
      <c r="D279" s="3"/>
      <c r="E279" s="4"/>
      <c r="F279" s="4"/>
      <c r="H279" s="4"/>
      <c r="I279" s="4"/>
    </row>
    <row r="280" spans="3:9">
      <c r="C280" s="3"/>
      <c r="D280" s="3"/>
      <c r="E280" s="4"/>
      <c r="F280" s="4"/>
      <c r="H280" s="4"/>
      <c r="I280" s="4"/>
    </row>
    <row r="281" spans="3:9">
      <c r="C281" s="3"/>
      <c r="D281" s="3"/>
      <c r="E281" s="4"/>
      <c r="F281" s="4"/>
      <c r="H281" s="4"/>
      <c r="I281" s="4"/>
    </row>
    <row r="282" spans="3:9">
      <c r="C282" s="3"/>
      <c r="D282" s="3"/>
      <c r="E282" s="4"/>
      <c r="F282" s="4"/>
      <c r="H282" s="4"/>
      <c r="I282" s="4"/>
    </row>
    <row r="283" spans="3:9">
      <c r="C283" s="3"/>
      <c r="D283" s="3"/>
      <c r="E283" s="4"/>
      <c r="F283" s="4"/>
      <c r="H283" s="4"/>
      <c r="I283" s="4"/>
    </row>
    <row r="284" spans="3:9">
      <c r="C284" s="3"/>
      <c r="D284" s="3"/>
      <c r="E284" s="4"/>
      <c r="F284" s="4"/>
      <c r="H284" s="4"/>
      <c r="I284" s="4"/>
    </row>
    <row r="285" spans="3:9">
      <c r="C285" s="3"/>
      <c r="D285" s="3"/>
      <c r="E285" s="4"/>
      <c r="F285" s="4"/>
      <c r="H285" s="4"/>
      <c r="I285" s="4"/>
    </row>
    <row r="286" spans="3:9">
      <c r="C286" s="3"/>
      <c r="D286" s="3"/>
      <c r="E286" s="4"/>
      <c r="F286" s="4"/>
      <c r="H286" s="4"/>
      <c r="I286" s="4"/>
    </row>
    <row r="287" spans="3:9">
      <c r="C287" s="3"/>
      <c r="D287" s="3"/>
      <c r="E287" s="4"/>
      <c r="F287" s="4"/>
      <c r="H287" s="4"/>
      <c r="I287" s="4"/>
    </row>
    <row r="288" spans="3:9">
      <c r="C288" s="3"/>
      <c r="D288" s="3"/>
      <c r="E288" s="4"/>
      <c r="F288" s="4"/>
      <c r="H288" s="4"/>
      <c r="I288" s="4"/>
    </row>
    <row r="289" spans="3:9">
      <c r="C289" s="3"/>
      <c r="D289" s="3"/>
      <c r="E289" s="4"/>
      <c r="F289" s="4"/>
      <c r="H289" s="4"/>
      <c r="I289" s="4"/>
    </row>
    <row r="290" spans="3:9">
      <c r="C290" s="3"/>
      <c r="D290" s="3"/>
      <c r="E290" s="4"/>
      <c r="F290" s="4"/>
      <c r="H290" s="4"/>
      <c r="I290" s="4"/>
    </row>
    <row r="291" spans="3:9">
      <c r="C291" s="3"/>
      <c r="D291" s="3"/>
      <c r="E291" s="4"/>
      <c r="F291" s="4"/>
      <c r="H291" s="4"/>
      <c r="I291" s="4"/>
    </row>
    <row r="292" spans="3:9">
      <c r="C292" s="3"/>
      <c r="D292" s="3"/>
      <c r="E292" s="4"/>
      <c r="F292" s="4"/>
      <c r="H292" s="4"/>
      <c r="I292" s="4"/>
    </row>
    <row r="293" spans="3:9">
      <c r="C293" s="3"/>
      <c r="D293" s="3"/>
      <c r="E293" s="4"/>
      <c r="F293" s="4"/>
      <c r="H293" s="4"/>
      <c r="I293" s="4"/>
    </row>
    <row r="294" spans="3:9">
      <c r="C294" s="3"/>
      <c r="D294" s="3"/>
      <c r="E294" s="4"/>
      <c r="F294" s="4"/>
      <c r="H294" s="4"/>
      <c r="I294" s="4"/>
    </row>
    <row r="295" spans="3:9">
      <c r="C295" s="3"/>
      <c r="D295" s="3"/>
      <c r="E295" s="4"/>
      <c r="F295" s="4"/>
      <c r="H295" s="4"/>
      <c r="I295" s="4"/>
    </row>
    <row r="296" spans="3:9">
      <c r="C296" s="3"/>
      <c r="D296" s="3"/>
      <c r="E296" s="4"/>
      <c r="F296" s="4"/>
      <c r="H296" s="4"/>
      <c r="I296" s="4"/>
    </row>
    <row r="297" spans="3:9">
      <c r="C297" s="3"/>
      <c r="D297" s="3"/>
      <c r="E297" s="4"/>
      <c r="F297" s="4"/>
      <c r="H297" s="4"/>
      <c r="I297" s="4"/>
    </row>
    <row r="298" spans="3:9">
      <c r="C298" s="3"/>
      <c r="D298" s="3"/>
      <c r="E298" s="4"/>
      <c r="F298" s="4"/>
      <c r="H298" s="4"/>
      <c r="I298" s="4"/>
    </row>
    <row r="299" spans="3:9">
      <c r="C299" s="3"/>
      <c r="D299" s="3"/>
      <c r="E299" s="4"/>
      <c r="F299" s="4"/>
      <c r="H299" s="4"/>
      <c r="I299" s="4"/>
    </row>
    <row r="300" spans="3:9">
      <c r="C300" s="3"/>
      <c r="D300" s="3"/>
      <c r="E300" s="4"/>
      <c r="F300" s="4"/>
      <c r="H300" s="4"/>
      <c r="I300" s="4"/>
    </row>
    <row r="301" spans="3:9">
      <c r="C301" s="3"/>
      <c r="D301" s="3"/>
      <c r="E301" s="4"/>
      <c r="F301" s="4"/>
      <c r="H301" s="4"/>
      <c r="I301" s="4"/>
    </row>
    <row r="302" spans="3:9">
      <c r="C302" s="3"/>
      <c r="D302" s="3"/>
      <c r="E302" s="4"/>
      <c r="F302" s="4"/>
      <c r="H302" s="4"/>
      <c r="I302" s="4"/>
    </row>
    <row r="303" spans="3:9">
      <c r="C303" s="3"/>
      <c r="D303" s="3"/>
      <c r="E303" s="4"/>
      <c r="F303" s="4"/>
      <c r="H303" s="4"/>
      <c r="I303" s="4"/>
    </row>
    <row r="304" spans="3:9">
      <c r="C304" s="3"/>
      <c r="D304" s="3"/>
      <c r="E304" s="4"/>
      <c r="F304" s="4"/>
      <c r="H304" s="4"/>
      <c r="I304" s="4"/>
    </row>
    <row r="305" spans="3:9">
      <c r="C305" s="3"/>
      <c r="D305" s="3"/>
      <c r="E305" s="4"/>
      <c r="F305" s="4"/>
      <c r="H305" s="4"/>
      <c r="I305" s="4"/>
    </row>
    <row r="306" spans="3:9">
      <c r="C306" s="3"/>
      <c r="D306" s="3"/>
      <c r="E306" s="4"/>
      <c r="F306" s="4"/>
      <c r="H306" s="4"/>
      <c r="I306" s="4"/>
    </row>
    <row r="307" spans="3:9">
      <c r="C307" s="3"/>
      <c r="D307" s="3"/>
      <c r="E307" s="4"/>
      <c r="F307" s="4"/>
      <c r="H307" s="4"/>
      <c r="I307" s="4"/>
    </row>
    <row r="308" spans="3:9">
      <c r="C308" s="3"/>
      <c r="D308" s="3"/>
      <c r="E308" s="4"/>
      <c r="F308" s="4"/>
      <c r="H308" s="4"/>
      <c r="I308" s="4"/>
    </row>
    <row r="309" spans="3:9">
      <c r="C309" s="3"/>
      <c r="D309" s="3"/>
      <c r="E309" s="4"/>
      <c r="F309" s="4"/>
      <c r="H309" s="4"/>
      <c r="I309" s="4"/>
    </row>
    <row r="310" spans="3:9">
      <c r="C310" s="3"/>
      <c r="D310" s="3"/>
      <c r="E310" s="4"/>
      <c r="F310" s="4"/>
      <c r="H310" s="4"/>
      <c r="I310" s="4"/>
    </row>
    <row r="311" spans="3:9">
      <c r="C311" s="3"/>
      <c r="D311" s="3"/>
      <c r="E311" s="4"/>
      <c r="F311" s="4"/>
      <c r="H311" s="4"/>
      <c r="I311" s="4"/>
    </row>
    <row r="312" spans="3:9">
      <c r="C312" s="3"/>
      <c r="D312" s="3"/>
      <c r="E312" s="4"/>
      <c r="F312" s="4"/>
      <c r="H312" s="4"/>
      <c r="I312" s="4"/>
    </row>
    <row r="313" spans="3:9">
      <c r="C313" s="3"/>
      <c r="D313" s="3"/>
      <c r="E313" s="4"/>
      <c r="F313" s="4"/>
      <c r="H313" s="4"/>
      <c r="I313" s="4"/>
    </row>
    <row r="314" spans="3:9">
      <c r="C314" s="3"/>
      <c r="D314" s="3"/>
      <c r="E314" s="4"/>
      <c r="F314" s="4"/>
      <c r="H314" s="4"/>
      <c r="I314" s="4"/>
    </row>
    <row r="315" spans="3:9">
      <c r="C315" s="3"/>
      <c r="D315" s="3"/>
      <c r="E315" s="4"/>
      <c r="F315" s="4"/>
      <c r="H315" s="4"/>
      <c r="I315" s="4"/>
    </row>
    <row r="316" spans="3:9">
      <c r="C316" s="3"/>
      <c r="D316" s="3"/>
      <c r="E316" s="4"/>
      <c r="F316" s="4"/>
      <c r="H316" s="4"/>
      <c r="I316" s="4"/>
    </row>
    <row r="317" spans="3:9">
      <c r="C317" s="3"/>
      <c r="D317" s="3"/>
      <c r="E317" s="4"/>
      <c r="F317" s="4"/>
      <c r="H317" s="4"/>
      <c r="I317" s="4"/>
    </row>
    <row r="318" spans="3:9">
      <c r="C318" s="3"/>
      <c r="D318" s="3"/>
      <c r="E318" s="4"/>
      <c r="F318" s="4"/>
      <c r="H318" s="4"/>
      <c r="I318" s="4"/>
    </row>
    <row r="319" spans="3:9">
      <c r="C319" s="3"/>
      <c r="D319" s="3"/>
      <c r="E319" s="4"/>
      <c r="F319" s="4"/>
      <c r="H319" s="4"/>
      <c r="I319" s="4"/>
    </row>
    <row r="320" spans="3:9">
      <c r="C320" s="3"/>
      <c r="D320" s="3"/>
      <c r="E320" s="4"/>
      <c r="F320" s="4"/>
      <c r="H320" s="4"/>
      <c r="I320" s="4"/>
    </row>
    <row r="321" spans="3:9">
      <c r="C321" s="3"/>
      <c r="D321" s="3"/>
      <c r="E321" s="4"/>
      <c r="F321" s="4"/>
      <c r="H321" s="4"/>
      <c r="I321" s="4"/>
    </row>
    <row r="322" spans="3:9">
      <c r="C322" s="3"/>
      <c r="D322" s="3"/>
      <c r="E322" s="4"/>
      <c r="F322" s="4"/>
      <c r="H322" s="4"/>
      <c r="I322" s="4"/>
    </row>
    <row r="323" spans="3:9">
      <c r="C323" s="3"/>
      <c r="D323" s="3"/>
      <c r="E323" s="4"/>
      <c r="F323" s="4"/>
      <c r="H323" s="4"/>
      <c r="I323" s="4"/>
    </row>
    <row r="324" spans="3:9">
      <c r="C324" s="3"/>
      <c r="D324" s="3"/>
      <c r="E324" s="4"/>
      <c r="F324" s="4"/>
      <c r="H324" s="4"/>
      <c r="I324" s="4"/>
    </row>
    <row r="325" spans="3:9">
      <c r="C325" s="3"/>
      <c r="D325" s="3"/>
      <c r="E325" s="4"/>
      <c r="F325" s="4"/>
      <c r="H325" s="4"/>
      <c r="I325" s="4"/>
    </row>
    <row r="326" spans="3:9">
      <c r="C326" s="3"/>
      <c r="D326" s="3"/>
      <c r="E326" s="4"/>
      <c r="F326" s="4"/>
      <c r="H326" s="4"/>
      <c r="I326" s="4"/>
    </row>
    <row r="327" spans="3:9">
      <c r="C327" s="3"/>
      <c r="D327" s="3"/>
      <c r="E327" s="4"/>
      <c r="F327" s="4"/>
      <c r="H327" s="4"/>
      <c r="I327" s="4"/>
    </row>
    <row r="328" spans="3:9">
      <c r="C328" s="3"/>
      <c r="D328" s="3"/>
      <c r="E328" s="4"/>
      <c r="F328" s="4"/>
      <c r="H328" s="4"/>
      <c r="I328" s="4"/>
    </row>
    <row r="329" spans="3:9">
      <c r="C329" s="3"/>
      <c r="D329" s="3"/>
      <c r="E329" s="4"/>
      <c r="F329" s="4"/>
      <c r="H329" s="4"/>
      <c r="I329" s="4"/>
    </row>
    <row r="330" spans="3:9">
      <c r="C330" s="3"/>
      <c r="D330" s="3"/>
      <c r="E330" s="4"/>
      <c r="F330" s="4"/>
      <c r="H330" s="4"/>
      <c r="I330" s="4"/>
    </row>
    <row r="331" spans="3:9">
      <c r="C331" s="3"/>
      <c r="D331" s="3"/>
      <c r="E331" s="4"/>
      <c r="F331" s="4"/>
      <c r="H331" s="4"/>
      <c r="I331" s="4"/>
    </row>
    <row r="332" spans="3:9">
      <c r="C332" s="3"/>
      <c r="D332" s="3"/>
      <c r="E332" s="4"/>
      <c r="F332" s="4"/>
      <c r="H332" s="4"/>
      <c r="I332" s="4"/>
    </row>
    <row r="333" spans="3:9">
      <c r="C333" s="3"/>
      <c r="D333" s="3"/>
      <c r="E333" s="4"/>
      <c r="F333" s="4"/>
      <c r="H333" s="4"/>
      <c r="I333" s="4"/>
    </row>
    <row r="334" spans="3:9">
      <c r="C334" s="3"/>
      <c r="D334" s="3"/>
      <c r="E334" s="4"/>
      <c r="F334" s="4"/>
      <c r="H334" s="4"/>
      <c r="I334" s="4"/>
    </row>
    <row r="335" spans="3:9">
      <c r="C335" s="3"/>
      <c r="D335" s="3"/>
      <c r="E335" s="4"/>
      <c r="F335" s="4"/>
      <c r="H335" s="4"/>
      <c r="I335" s="4"/>
    </row>
    <row r="336" spans="3:9">
      <c r="C336" s="3"/>
      <c r="D336" s="3"/>
      <c r="E336" s="4"/>
      <c r="F336" s="4"/>
      <c r="H336" s="4"/>
      <c r="I336" s="4"/>
    </row>
    <row r="337" spans="3:9">
      <c r="C337" s="3"/>
      <c r="D337" s="3"/>
      <c r="E337" s="4"/>
      <c r="F337" s="4"/>
      <c r="H337" s="4"/>
      <c r="I337" s="4"/>
    </row>
    <row r="338" spans="3:9">
      <c r="C338" s="3"/>
      <c r="D338" s="3"/>
      <c r="E338" s="4"/>
      <c r="F338" s="4"/>
      <c r="H338" s="4"/>
      <c r="I338" s="4"/>
    </row>
    <row r="339" spans="3:9">
      <c r="C339" s="3"/>
      <c r="D339" s="3"/>
      <c r="E339" s="4"/>
      <c r="F339" s="4"/>
      <c r="H339" s="4"/>
      <c r="I339" s="4"/>
    </row>
    <row r="340" spans="3:9">
      <c r="C340" s="3"/>
      <c r="D340" s="3"/>
      <c r="E340" s="4"/>
      <c r="F340" s="4"/>
      <c r="H340" s="4"/>
      <c r="I340" s="4"/>
    </row>
    <row r="341" spans="3:9">
      <c r="C341" s="3"/>
      <c r="D341" s="3"/>
      <c r="E341" s="4"/>
      <c r="F341" s="4"/>
      <c r="H341" s="4"/>
      <c r="I341" s="4"/>
    </row>
    <row r="342" spans="3:9">
      <c r="C342" s="3"/>
      <c r="D342" s="3"/>
      <c r="E342" s="4"/>
      <c r="F342" s="4"/>
      <c r="H342" s="4"/>
      <c r="I342" s="4"/>
    </row>
    <row r="343" spans="3:9">
      <c r="C343" s="3"/>
      <c r="D343" s="3"/>
      <c r="E343" s="4"/>
      <c r="F343" s="4"/>
      <c r="H343" s="4"/>
      <c r="I343" s="4"/>
    </row>
    <row r="344" spans="3:9">
      <c r="C344" s="3"/>
      <c r="D344" s="3"/>
      <c r="E344" s="4"/>
      <c r="F344" s="4"/>
      <c r="H344" s="4"/>
      <c r="I344" s="4"/>
    </row>
    <row r="345" spans="3:9">
      <c r="C345" s="3"/>
      <c r="D345" s="3"/>
      <c r="E345" s="4"/>
      <c r="F345" s="4"/>
      <c r="H345" s="4"/>
      <c r="I345" s="4"/>
    </row>
    <row r="346" spans="3:9">
      <c r="C346" s="3"/>
      <c r="D346" s="3"/>
      <c r="E346" s="4"/>
      <c r="F346" s="4"/>
      <c r="H346" s="4"/>
      <c r="I346" s="4"/>
    </row>
    <row r="347" spans="3:9">
      <c r="C347" s="3"/>
      <c r="D347" s="3"/>
      <c r="E347" s="4"/>
      <c r="F347" s="4"/>
      <c r="H347" s="4"/>
      <c r="I347" s="4"/>
    </row>
    <row r="348" spans="3:9">
      <c r="C348" s="3"/>
      <c r="D348" s="3"/>
      <c r="E348" s="4"/>
      <c r="F348" s="4"/>
      <c r="H348" s="4"/>
      <c r="I348" s="4"/>
    </row>
    <row r="349" spans="3:9">
      <c r="C349" s="3"/>
      <c r="D349" s="3"/>
      <c r="E349" s="4"/>
      <c r="F349" s="4"/>
      <c r="H349" s="4"/>
      <c r="I349" s="4"/>
    </row>
    <row r="350" spans="3:9">
      <c r="C350" s="3"/>
      <c r="D350" s="3"/>
      <c r="E350" s="4"/>
      <c r="F350" s="4"/>
      <c r="H350" s="4"/>
      <c r="I350" s="4"/>
    </row>
    <row r="351" spans="3:9">
      <c r="C351" s="3"/>
      <c r="D351" s="3"/>
      <c r="E351" s="4"/>
      <c r="F351" s="4"/>
      <c r="H351" s="4"/>
      <c r="I351" s="4"/>
    </row>
    <row r="352" spans="3:9">
      <c r="C352" s="3"/>
      <c r="D352" s="3"/>
      <c r="E352" s="4"/>
      <c r="F352" s="4"/>
      <c r="H352" s="4"/>
      <c r="I352" s="4"/>
    </row>
    <row r="353" spans="3:9">
      <c r="C353" s="3"/>
      <c r="D353" s="3"/>
      <c r="E353" s="4"/>
      <c r="F353" s="4"/>
      <c r="H353" s="4"/>
      <c r="I353" s="4"/>
    </row>
    <row r="354" spans="3:9">
      <c r="C354" s="3"/>
      <c r="D354" s="3"/>
      <c r="E354" s="4"/>
      <c r="F354" s="4"/>
      <c r="H354" s="4"/>
      <c r="I354" s="4"/>
    </row>
    <row r="355" spans="3:9">
      <c r="C355" s="3"/>
      <c r="D355" s="3"/>
      <c r="E355" s="4"/>
      <c r="F355" s="4"/>
      <c r="H355" s="4"/>
      <c r="I355" s="4"/>
    </row>
    <row r="356" spans="3:9">
      <c r="C356" s="3"/>
      <c r="D356" s="3"/>
      <c r="E356" s="4"/>
      <c r="F356" s="4"/>
      <c r="H356" s="4"/>
      <c r="I356" s="4"/>
    </row>
    <row r="357" spans="3:9">
      <c r="C357" s="3"/>
      <c r="D357" s="3"/>
      <c r="E357" s="4"/>
      <c r="F357" s="4"/>
      <c r="H357" s="4"/>
      <c r="I357" s="4"/>
    </row>
    <row r="358" spans="3:9">
      <c r="C358" s="3"/>
      <c r="D358" s="3"/>
      <c r="E358" s="4"/>
      <c r="F358" s="4"/>
      <c r="H358" s="4"/>
      <c r="I358" s="4"/>
    </row>
    <row r="359" spans="3:9">
      <c r="C359" s="3"/>
      <c r="D359" s="3"/>
      <c r="E359" s="4"/>
      <c r="F359" s="4"/>
      <c r="H359" s="4"/>
      <c r="I359" s="4"/>
    </row>
    <row r="360" spans="3:9">
      <c r="C360" s="3"/>
      <c r="D360" s="3"/>
      <c r="E360" s="4"/>
      <c r="F360" s="4"/>
      <c r="H360" s="4"/>
      <c r="I360" s="4"/>
    </row>
    <row r="361" spans="3:9">
      <c r="C361" s="3"/>
      <c r="D361" s="3"/>
      <c r="E361" s="4"/>
      <c r="F361" s="4"/>
      <c r="H361" s="4"/>
      <c r="I361" s="4"/>
    </row>
    <row r="362" spans="3:9">
      <c r="C362" s="3"/>
      <c r="D362" s="3"/>
      <c r="E362" s="4"/>
      <c r="F362" s="4"/>
      <c r="H362" s="4"/>
      <c r="I362" s="4"/>
    </row>
    <row r="363" spans="3:9">
      <c r="C363" s="3"/>
      <c r="D363" s="3"/>
      <c r="E363" s="4"/>
      <c r="F363" s="4"/>
      <c r="H363" s="4"/>
      <c r="I363" s="4"/>
    </row>
    <row r="364" spans="3:9">
      <c r="C364" s="3"/>
      <c r="D364" s="3"/>
      <c r="E364" s="4"/>
      <c r="F364" s="4"/>
      <c r="H364" s="4"/>
      <c r="I364" s="4"/>
    </row>
    <row r="365" spans="3:9">
      <c r="C365" s="3"/>
      <c r="D365" s="3"/>
      <c r="E365" s="4"/>
      <c r="F365" s="4"/>
      <c r="H365" s="4"/>
      <c r="I365" s="4"/>
    </row>
    <row r="366" spans="3:9">
      <c r="C366" s="3"/>
      <c r="D366" s="3"/>
      <c r="E366" s="4"/>
      <c r="F366" s="4"/>
      <c r="H366" s="4"/>
      <c r="I366" s="4"/>
    </row>
    <row r="367" spans="3:9">
      <c r="C367" s="3"/>
      <c r="D367" s="3"/>
      <c r="E367" s="4"/>
      <c r="F367" s="4"/>
      <c r="H367" s="4"/>
      <c r="I367" s="4"/>
    </row>
    <row r="368" spans="3:9">
      <c r="C368" s="3"/>
      <c r="D368" s="3"/>
      <c r="E368" s="4"/>
      <c r="F368" s="4"/>
      <c r="H368" s="4"/>
      <c r="I368" s="4"/>
    </row>
    <row r="369" spans="3:9">
      <c r="C369" s="3"/>
      <c r="D369" s="3"/>
      <c r="E369" s="4"/>
      <c r="F369" s="4"/>
      <c r="H369" s="4"/>
      <c r="I369" s="4"/>
    </row>
    <row r="370" spans="3:9">
      <c r="C370" s="3"/>
      <c r="D370" s="3"/>
      <c r="E370" s="4"/>
      <c r="F370" s="4"/>
      <c r="H370" s="4"/>
      <c r="I370" s="4"/>
    </row>
    <row r="371" spans="3:9">
      <c r="C371" s="3"/>
      <c r="D371" s="3"/>
      <c r="E371" s="4"/>
      <c r="F371" s="4"/>
      <c r="H371" s="4"/>
      <c r="I371" s="4"/>
    </row>
    <row r="372" spans="3:9">
      <c r="C372" s="3"/>
      <c r="D372" s="3"/>
      <c r="E372" s="4"/>
      <c r="F372" s="4"/>
      <c r="H372" s="4"/>
      <c r="I372" s="4"/>
    </row>
    <row r="373" spans="3:9">
      <c r="C373" s="3"/>
      <c r="D373" s="3"/>
      <c r="E373" s="4"/>
      <c r="F373" s="4"/>
      <c r="H373" s="4"/>
      <c r="I373" s="4"/>
    </row>
    <row r="374" spans="3:9">
      <c r="C374" s="3"/>
      <c r="D374" s="3"/>
      <c r="E374" s="4"/>
      <c r="F374" s="4"/>
      <c r="H374" s="4"/>
      <c r="I374" s="4"/>
    </row>
    <row r="375" spans="3:9">
      <c r="C375" s="3"/>
      <c r="D375" s="3"/>
      <c r="E375" s="4"/>
      <c r="F375" s="4"/>
      <c r="H375" s="4"/>
      <c r="I375" s="4"/>
    </row>
    <row r="376" spans="3:9">
      <c r="C376" s="3"/>
      <c r="D376" s="3"/>
      <c r="E376" s="4"/>
      <c r="F376" s="4"/>
      <c r="H376" s="4"/>
      <c r="I376" s="4"/>
    </row>
    <row r="377" spans="3:9">
      <c r="C377" s="3"/>
      <c r="D377" s="3"/>
      <c r="E377" s="4"/>
      <c r="F377" s="4"/>
      <c r="H377" s="4"/>
      <c r="I377" s="4"/>
    </row>
    <row r="378" spans="3:9">
      <c r="C378" s="3"/>
      <c r="D378" s="3"/>
      <c r="E378" s="4"/>
      <c r="F378" s="4"/>
      <c r="H378" s="4"/>
      <c r="I378" s="4"/>
    </row>
    <row r="379" spans="3:9">
      <c r="C379" s="3"/>
      <c r="D379" s="3"/>
      <c r="E379" s="4"/>
      <c r="F379" s="4"/>
      <c r="H379" s="4"/>
      <c r="I379" s="4"/>
    </row>
    <row r="380" spans="3:9">
      <c r="C380" s="3"/>
      <c r="D380" s="3"/>
      <c r="E380" s="4"/>
      <c r="F380" s="4"/>
      <c r="H380" s="4"/>
      <c r="I380" s="4"/>
    </row>
    <row r="381" spans="3:9">
      <c r="C381" s="3"/>
      <c r="D381" s="3"/>
      <c r="E381" s="4"/>
      <c r="F381" s="4"/>
      <c r="H381" s="4"/>
      <c r="I381" s="4"/>
    </row>
    <row r="382" spans="3:9">
      <c r="C382" s="3"/>
      <c r="D382" s="3"/>
      <c r="E382" s="4"/>
      <c r="F382" s="4"/>
      <c r="H382" s="4"/>
      <c r="I382" s="4"/>
    </row>
    <row r="383" spans="3:9">
      <c r="C383" s="3"/>
      <c r="D383" s="3"/>
      <c r="E383" s="4"/>
      <c r="F383" s="4"/>
      <c r="H383" s="4"/>
      <c r="I383" s="4"/>
    </row>
    <row r="384" spans="3:9">
      <c r="C384" s="3"/>
      <c r="D384" s="3"/>
      <c r="E384" s="4"/>
      <c r="F384" s="4"/>
      <c r="H384" s="4"/>
      <c r="I384" s="4"/>
    </row>
    <row r="385" spans="3:9">
      <c r="C385" s="3"/>
      <c r="D385" s="3"/>
      <c r="E385" s="4"/>
      <c r="F385" s="4"/>
      <c r="H385" s="4"/>
      <c r="I385" s="4"/>
    </row>
    <row r="386" spans="3:9">
      <c r="C386" s="3"/>
      <c r="D386" s="3"/>
      <c r="E386" s="4"/>
      <c r="F386" s="4"/>
      <c r="H386" s="4"/>
      <c r="I386" s="4"/>
    </row>
    <row r="387" spans="3:9">
      <c r="C387" s="3"/>
      <c r="D387" s="3"/>
      <c r="E387" s="4"/>
      <c r="F387" s="4"/>
      <c r="H387" s="4"/>
      <c r="I387" s="4"/>
    </row>
    <row r="388" spans="3:9">
      <c r="C388" s="3"/>
      <c r="D388" s="3"/>
      <c r="E388" s="4"/>
      <c r="F388" s="4"/>
      <c r="H388" s="4"/>
      <c r="I388" s="4"/>
    </row>
    <row r="389" spans="3:9">
      <c r="C389" s="3"/>
      <c r="D389" s="3"/>
      <c r="E389" s="4"/>
      <c r="F389" s="4"/>
      <c r="H389" s="4"/>
      <c r="I389" s="4"/>
    </row>
    <row r="390" spans="3:9">
      <c r="C390" s="3"/>
      <c r="D390" s="3"/>
      <c r="E390" s="4"/>
      <c r="F390" s="4"/>
      <c r="H390" s="4"/>
      <c r="I390" s="4"/>
    </row>
    <row r="391" spans="3:9">
      <c r="C391" s="3"/>
      <c r="D391" s="3"/>
      <c r="E391" s="4"/>
      <c r="F391" s="4"/>
      <c r="H391" s="4"/>
      <c r="I391" s="4"/>
    </row>
    <row r="392" spans="3:9">
      <c r="C392" s="3"/>
      <c r="D392" s="3"/>
      <c r="E392" s="4"/>
      <c r="F392" s="4"/>
      <c r="H392" s="4"/>
      <c r="I392" s="4"/>
    </row>
    <row r="393" spans="3:9">
      <c r="C393" s="3"/>
      <c r="D393" s="3"/>
      <c r="E393" s="4"/>
      <c r="F393" s="4"/>
      <c r="H393" s="4"/>
      <c r="I393" s="4"/>
    </row>
    <row r="394" spans="3:9">
      <c r="C394" s="3"/>
      <c r="D394" s="3"/>
      <c r="E394" s="4"/>
      <c r="F394" s="4"/>
      <c r="H394" s="4"/>
      <c r="I394" s="4"/>
    </row>
    <row r="395" spans="3:9">
      <c r="C395" s="3"/>
      <c r="D395" s="3"/>
      <c r="E395" s="4"/>
      <c r="F395" s="4"/>
      <c r="H395" s="4"/>
      <c r="I395" s="4"/>
    </row>
    <row r="396" spans="3:9">
      <c r="C396" s="3"/>
      <c r="D396" s="3"/>
      <c r="E396" s="4"/>
      <c r="F396" s="4"/>
      <c r="H396" s="4"/>
      <c r="I396" s="4"/>
    </row>
    <row r="397" spans="3:9">
      <c r="C397" s="3"/>
      <c r="D397" s="3"/>
      <c r="E397" s="4"/>
      <c r="F397" s="4"/>
      <c r="H397" s="4"/>
      <c r="I397" s="4"/>
    </row>
    <row r="398" spans="3:9">
      <c r="C398" s="3"/>
      <c r="D398" s="3"/>
      <c r="E398" s="4"/>
      <c r="F398" s="4"/>
      <c r="H398" s="4"/>
      <c r="I398" s="4"/>
    </row>
    <row r="399" spans="3:9">
      <c r="C399" s="3"/>
      <c r="D399" s="3"/>
      <c r="E399" s="4"/>
      <c r="F399" s="4"/>
      <c r="H399" s="4"/>
      <c r="I399" s="4"/>
    </row>
    <row r="400" spans="3:9">
      <c r="C400" s="3"/>
      <c r="D400" s="3"/>
      <c r="E400" s="4"/>
      <c r="F400" s="4"/>
      <c r="H400" s="4"/>
      <c r="I400" s="4"/>
    </row>
    <row r="401" spans="3:9">
      <c r="C401" s="3"/>
      <c r="D401" s="3"/>
      <c r="E401" s="4"/>
      <c r="F401" s="4"/>
      <c r="H401" s="4"/>
      <c r="I401" s="4"/>
    </row>
    <row r="402" spans="3:9">
      <c r="C402" s="3"/>
      <c r="D402" s="3"/>
      <c r="E402" s="4"/>
      <c r="F402" s="4"/>
      <c r="H402" s="4"/>
      <c r="I402" s="4"/>
    </row>
    <row r="403" spans="3:9">
      <c r="C403" s="3"/>
      <c r="D403" s="3"/>
      <c r="E403" s="4"/>
      <c r="F403" s="4"/>
      <c r="H403" s="4"/>
      <c r="I403" s="4"/>
    </row>
    <row r="404" spans="3:9">
      <c r="C404" s="3"/>
      <c r="D404" s="3"/>
      <c r="E404" s="4"/>
      <c r="F404" s="4"/>
      <c r="H404" s="4"/>
      <c r="I404" s="4"/>
    </row>
    <row r="405" spans="3:9">
      <c r="C405" s="3"/>
      <c r="D405" s="3"/>
      <c r="E405" s="4"/>
      <c r="F405" s="4"/>
      <c r="H405" s="4"/>
      <c r="I405" s="4"/>
    </row>
    <row r="406" spans="3:9">
      <c r="C406" s="3"/>
      <c r="D406" s="3"/>
      <c r="E406" s="4"/>
      <c r="F406" s="4"/>
      <c r="H406" s="4"/>
      <c r="I406" s="4"/>
    </row>
    <row r="407" spans="3:9">
      <c r="C407" s="3"/>
      <c r="D407" s="3"/>
      <c r="E407" s="4"/>
      <c r="F407" s="4"/>
      <c r="H407" s="4"/>
      <c r="I407" s="4"/>
    </row>
    <row r="408" spans="3:9">
      <c r="C408" s="3"/>
      <c r="D408" s="3"/>
      <c r="E408" s="4"/>
      <c r="F408" s="4"/>
      <c r="H408" s="4"/>
      <c r="I408" s="4"/>
    </row>
    <row r="409" spans="3:9">
      <c r="C409" s="3"/>
      <c r="D409" s="3"/>
      <c r="E409" s="4"/>
      <c r="F409" s="4"/>
      <c r="H409" s="4"/>
      <c r="I409" s="4"/>
    </row>
    <row r="410" spans="3:9">
      <c r="C410" s="3"/>
      <c r="D410" s="3"/>
      <c r="E410" s="4"/>
      <c r="F410" s="4"/>
      <c r="H410" s="4"/>
      <c r="I410" s="4"/>
    </row>
    <row r="411" spans="3:9">
      <c r="C411" s="3"/>
      <c r="D411" s="3"/>
      <c r="E411" s="4"/>
      <c r="F411" s="4"/>
      <c r="H411" s="4"/>
      <c r="I411" s="4"/>
    </row>
    <row r="412" spans="3:9">
      <c r="C412" s="3"/>
      <c r="D412" s="3"/>
      <c r="E412" s="4"/>
      <c r="F412" s="4"/>
      <c r="H412" s="4"/>
      <c r="I412" s="4"/>
    </row>
    <row r="413" spans="3:9">
      <c r="C413" s="3"/>
      <c r="D413" s="3"/>
      <c r="E413" s="4"/>
      <c r="F413" s="4"/>
      <c r="H413" s="4"/>
      <c r="I413" s="4"/>
    </row>
    <row r="414" spans="3:9">
      <c r="C414" s="3"/>
      <c r="D414" s="3"/>
      <c r="E414" s="4"/>
      <c r="F414" s="4"/>
      <c r="H414" s="4"/>
      <c r="I414" s="4"/>
    </row>
    <row r="415" spans="3:9">
      <c r="C415" s="3"/>
      <c r="D415" s="3"/>
      <c r="E415" s="4"/>
      <c r="F415" s="4"/>
      <c r="H415" s="4"/>
      <c r="I415" s="4"/>
    </row>
    <row r="416" spans="3:9">
      <c r="C416" s="3"/>
      <c r="D416" s="3"/>
      <c r="E416" s="4"/>
      <c r="F416" s="4"/>
      <c r="H416" s="4"/>
      <c r="I416" s="4"/>
    </row>
    <row r="417" spans="3:9">
      <c r="C417" s="3"/>
      <c r="D417" s="3"/>
      <c r="E417" s="4"/>
      <c r="F417" s="4"/>
      <c r="H417" s="4"/>
      <c r="I417" s="4"/>
    </row>
    <row r="418" spans="3:9">
      <c r="C418" s="3"/>
      <c r="D418" s="3"/>
      <c r="E418" s="4"/>
      <c r="F418" s="4"/>
      <c r="H418" s="4"/>
      <c r="I418" s="4"/>
    </row>
    <row r="419" spans="3:9">
      <c r="C419" s="3"/>
      <c r="D419" s="3"/>
      <c r="E419" s="4"/>
      <c r="F419" s="4"/>
      <c r="H419" s="4"/>
      <c r="I419" s="4"/>
    </row>
    <row r="420" spans="3:9">
      <c r="C420" s="3"/>
      <c r="D420" s="3"/>
      <c r="E420" s="4"/>
      <c r="F420" s="4"/>
      <c r="H420" s="4"/>
      <c r="I420" s="4"/>
    </row>
    <row r="421" spans="3:9">
      <c r="C421" s="3"/>
      <c r="D421" s="3"/>
      <c r="E421" s="4"/>
      <c r="F421" s="4"/>
      <c r="H421" s="4"/>
      <c r="I421" s="4"/>
    </row>
    <row r="422" spans="3:9">
      <c r="C422" s="3"/>
      <c r="D422" s="3"/>
      <c r="E422" s="4"/>
      <c r="F422" s="4"/>
      <c r="H422" s="4"/>
      <c r="I422" s="4"/>
    </row>
    <row r="423" spans="3:9">
      <c r="C423" s="3"/>
      <c r="D423" s="3"/>
      <c r="E423" s="4"/>
      <c r="F423" s="4"/>
      <c r="H423" s="4"/>
      <c r="I423" s="4"/>
    </row>
    <row r="424" spans="3:9">
      <c r="C424" s="3"/>
      <c r="D424" s="3"/>
      <c r="E424" s="4"/>
      <c r="F424" s="4"/>
      <c r="H424" s="4"/>
      <c r="I424" s="4"/>
    </row>
    <row r="425" spans="3:9">
      <c r="C425" s="3"/>
      <c r="D425" s="3"/>
      <c r="E425" s="4"/>
      <c r="F425" s="4"/>
      <c r="H425" s="4"/>
      <c r="I425" s="4"/>
    </row>
    <row r="426" spans="3:9">
      <c r="C426" s="3"/>
      <c r="D426" s="3"/>
      <c r="E426" s="4"/>
      <c r="F426" s="4"/>
      <c r="H426" s="4"/>
      <c r="I426" s="4"/>
    </row>
    <row r="427" spans="3:9">
      <c r="C427" s="3"/>
      <c r="D427" s="3"/>
      <c r="E427" s="4"/>
      <c r="F427" s="4"/>
      <c r="H427" s="4"/>
      <c r="I427" s="4"/>
    </row>
    <row r="428" spans="3:9">
      <c r="C428" s="3"/>
      <c r="D428" s="3"/>
      <c r="E428" s="4"/>
      <c r="F428" s="4"/>
      <c r="H428" s="4"/>
      <c r="I428" s="4"/>
    </row>
    <row r="429" spans="3:9">
      <c r="C429" s="3"/>
      <c r="D429" s="3"/>
      <c r="E429" s="4"/>
      <c r="F429" s="4"/>
      <c r="H429" s="4"/>
      <c r="I429" s="4"/>
    </row>
    <row r="430" spans="3:9">
      <c r="C430" s="3"/>
      <c r="D430" s="3"/>
      <c r="E430" s="4"/>
      <c r="F430" s="4"/>
      <c r="H430" s="4"/>
      <c r="I430" s="4"/>
    </row>
    <row r="431" spans="3:9">
      <c r="C431" s="3"/>
      <c r="D431" s="3"/>
      <c r="E431" s="4"/>
      <c r="F431" s="4"/>
      <c r="H431" s="4"/>
      <c r="I431" s="4"/>
    </row>
    <row r="432" spans="3:9">
      <c r="C432" s="3"/>
      <c r="D432" s="3"/>
      <c r="E432" s="4"/>
      <c r="F432" s="4"/>
      <c r="H432" s="4"/>
      <c r="I432" s="4"/>
    </row>
    <row r="433" spans="3:9">
      <c r="C433" s="3"/>
      <c r="D433" s="3"/>
      <c r="E433" s="4"/>
      <c r="F433" s="4"/>
      <c r="H433" s="4"/>
      <c r="I433" s="4"/>
    </row>
    <row r="434" spans="3:9">
      <c r="C434" s="3"/>
      <c r="D434" s="3"/>
      <c r="E434" s="4"/>
      <c r="F434" s="4"/>
      <c r="H434" s="4"/>
      <c r="I434" s="4"/>
    </row>
    <row r="435" spans="3:9">
      <c r="C435" s="3"/>
      <c r="D435" s="3"/>
      <c r="E435" s="4"/>
      <c r="F435" s="4"/>
      <c r="H435" s="4"/>
      <c r="I435" s="4"/>
    </row>
    <row r="436" spans="3:9">
      <c r="C436" s="3"/>
      <c r="D436" s="3"/>
      <c r="E436" s="4"/>
      <c r="F436" s="4"/>
      <c r="H436" s="4"/>
      <c r="I436" s="4"/>
    </row>
    <row r="437" spans="3:9">
      <c r="C437" s="3"/>
      <c r="D437" s="3"/>
      <c r="E437" s="4"/>
      <c r="F437" s="4"/>
      <c r="H437" s="4"/>
      <c r="I437" s="4"/>
    </row>
    <row r="438" spans="3:9">
      <c r="C438" s="3"/>
      <c r="D438" s="3"/>
      <c r="E438" s="4"/>
      <c r="F438" s="4"/>
      <c r="H438" s="4"/>
      <c r="I438" s="4"/>
    </row>
    <row r="439" spans="3:9">
      <c r="C439" s="3"/>
      <c r="D439" s="3"/>
      <c r="E439" s="4"/>
      <c r="F439" s="4"/>
      <c r="H439" s="4"/>
      <c r="I439" s="4"/>
    </row>
    <row r="440" spans="3:9">
      <c r="C440" s="3"/>
      <c r="D440" s="3"/>
      <c r="E440" s="4"/>
      <c r="F440" s="4"/>
      <c r="H440" s="4"/>
      <c r="I440" s="4"/>
    </row>
    <row r="441" spans="3:9">
      <c r="C441" s="3"/>
      <c r="D441" s="3"/>
      <c r="E441" s="4"/>
      <c r="F441" s="4"/>
      <c r="H441" s="4"/>
      <c r="I441" s="4"/>
    </row>
    <row r="442" spans="3:9">
      <c r="C442" s="3"/>
      <c r="D442" s="3"/>
      <c r="E442" s="4"/>
      <c r="F442" s="4"/>
      <c r="H442" s="4"/>
      <c r="I442" s="4"/>
    </row>
    <row r="443" spans="3:9">
      <c r="C443" s="3"/>
      <c r="D443" s="3"/>
      <c r="E443" s="4"/>
      <c r="F443" s="4"/>
      <c r="H443" s="4"/>
      <c r="I443" s="4"/>
    </row>
    <row r="444" spans="3:9">
      <c r="C444" s="3"/>
      <c r="D444" s="3"/>
      <c r="E444" s="4"/>
      <c r="F444" s="4"/>
      <c r="H444" s="4"/>
      <c r="I444" s="4"/>
    </row>
    <row r="445" spans="3:9">
      <c r="C445" s="3"/>
      <c r="D445" s="3"/>
      <c r="E445" s="4"/>
      <c r="F445" s="4"/>
      <c r="H445" s="4"/>
      <c r="I445" s="4"/>
    </row>
    <row r="446" spans="3:9">
      <c r="C446" s="3"/>
      <c r="D446" s="3"/>
      <c r="E446" s="4"/>
      <c r="F446" s="4"/>
      <c r="H446" s="4"/>
      <c r="I446" s="4"/>
    </row>
    <row r="447" spans="3:9">
      <c r="C447" s="3"/>
      <c r="D447" s="3"/>
      <c r="E447" s="4"/>
      <c r="F447" s="4"/>
      <c r="H447" s="4"/>
      <c r="I447" s="4"/>
    </row>
    <row r="448" spans="3:9">
      <c r="C448" s="3"/>
      <c r="D448" s="3"/>
      <c r="E448" s="4"/>
      <c r="F448" s="4"/>
      <c r="H448" s="4"/>
      <c r="I448" s="4"/>
    </row>
    <row r="449" spans="3:9">
      <c r="C449" s="3"/>
      <c r="D449" s="3"/>
      <c r="E449" s="4"/>
      <c r="F449" s="4"/>
      <c r="H449" s="4"/>
      <c r="I449" s="4"/>
    </row>
    <row r="450" spans="3:9">
      <c r="C450" s="3"/>
      <c r="D450" s="3"/>
      <c r="E450" s="4"/>
      <c r="F450" s="4"/>
      <c r="H450" s="4"/>
      <c r="I450" s="4"/>
    </row>
    <row r="451" spans="3:9">
      <c r="C451" s="3"/>
      <c r="D451" s="3"/>
      <c r="E451" s="4"/>
      <c r="F451" s="4"/>
      <c r="H451" s="4"/>
      <c r="I451" s="4"/>
    </row>
    <row r="452" spans="3:9">
      <c r="C452" s="3"/>
      <c r="D452" s="3"/>
      <c r="E452" s="4"/>
      <c r="F452" s="4"/>
      <c r="H452" s="4"/>
      <c r="I452" s="4"/>
    </row>
    <row r="453" spans="3:9">
      <c r="C453" s="3"/>
      <c r="D453" s="3"/>
      <c r="E453" s="4"/>
      <c r="F453" s="4"/>
      <c r="H453" s="4"/>
      <c r="I453" s="4"/>
    </row>
    <row r="454" spans="3:9">
      <c r="C454" s="3"/>
      <c r="D454" s="3"/>
      <c r="E454" s="4"/>
      <c r="F454" s="4"/>
      <c r="H454" s="4"/>
      <c r="I454" s="4"/>
    </row>
    <row r="455" spans="3:9">
      <c r="C455" s="3"/>
      <c r="D455" s="3"/>
      <c r="E455" s="4"/>
      <c r="F455" s="4"/>
      <c r="H455" s="4"/>
      <c r="I455" s="4"/>
    </row>
    <row r="456" spans="3:9">
      <c r="C456" s="3"/>
      <c r="D456" s="3"/>
      <c r="E456" s="4"/>
      <c r="F456" s="4"/>
      <c r="H456" s="4"/>
      <c r="I456" s="4"/>
    </row>
    <row r="457" spans="3:9">
      <c r="C457" s="3"/>
      <c r="D457" s="3"/>
      <c r="E457" s="4"/>
      <c r="F457" s="4"/>
      <c r="H457" s="4"/>
      <c r="I457" s="4"/>
    </row>
    <row r="458" spans="3:9">
      <c r="C458" s="3"/>
      <c r="D458" s="3"/>
      <c r="E458" s="4"/>
      <c r="F458" s="4"/>
      <c r="H458" s="4"/>
      <c r="I458" s="4"/>
    </row>
    <row r="459" spans="3:9">
      <c r="C459" s="3"/>
      <c r="D459" s="3"/>
      <c r="E459" s="4"/>
      <c r="F459" s="4"/>
      <c r="H459" s="4"/>
      <c r="I459" s="4"/>
    </row>
    <row r="460" spans="3:9">
      <c r="C460" s="3"/>
      <c r="D460" s="3"/>
      <c r="E460" s="4"/>
      <c r="F460" s="4"/>
      <c r="H460" s="4"/>
      <c r="I460" s="4"/>
    </row>
    <row r="461" spans="3:9">
      <c r="C461" s="3"/>
      <c r="D461" s="3"/>
      <c r="E461" s="4"/>
      <c r="F461" s="4"/>
      <c r="H461" s="4"/>
      <c r="I461" s="4"/>
    </row>
    <row r="462" spans="3:9">
      <c r="C462" s="3"/>
      <c r="D462" s="3"/>
      <c r="E462" s="4"/>
      <c r="F462" s="4"/>
      <c r="H462" s="4"/>
      <c r="I462" s="4"/>
    </row>
    <row r="463" spans="3:9">
      <c r="C463" s="3"/>
      <c r="D463" s="3"/>
      <c r="E463" s="4"/>
      <c r="F463" s="4"/>
      <c r="H463" s="4"/>
      <c r="I463" s="4"/>
    </row>
    <row r="464" spans="3:9">
      <c r="C464" s="3"/>
      <c r="D464" s="3"/>
      <c r="E464" s="4"/>
      <c r="F464" s="4"/>
      <c r="H464" s="4"/>
      <c r="I464" s="4"/>
    </row>
    <row r="465" spans="3:9">
      <c r="C465" s="3"/>
      <c r="D465" s="3"/>
      <c r="E465" s="4"/>
      <c r="F465" s="4"/>
      <c r="H465" s="4"/>
      <c r="I465" s="4"/>
    </row>
    <row r="466" spans="3:9">
      <c r="C466" s="3"/>
      <c r="D466" s="3"/>
      <c r="E466" s="4"/>
      <c r="F466" s="4"/>
      <c r="H466" s="4"/>
      <c r="I466" s="4"/>
    </row>
    <row r="467" spans="3:9">
      <c r="C467" s="3"/>
      <c r="D467" s="3"/>
      <c r="E467" s="4"/>
      <c r="F467" s="4"/>
      <c r="H467" s="4"/>
      <c r="I467" s="4"/>
    </row>
    <row r="468" spans="3:9">
      <c r="C468" s="3"/>
      <c r="D468" s="3"/>
      <c r="E468" s="4"/>
      <c r="F468" s="4"/>
      <c r="H468" s="4"/>
      <c r="I468" s="4"/>
    </row>
    <row r="469" spans="3:9">
      <c r="C469" s="3"/>
      <c r="D469" s="3"/>
      <c r="E469" s="4"/>
      <c r="F469" s="4"/>
      <c r="H469" s="4"/>
      <c r="I469" s="4"/>
    </row>
    <row r="470" spans="3:9">
      <c r="C470" s="3"/>
      <c r="D470" s="3"/>
      <c r="E470" s="4"/>
      <c r="F470" s="4"/>
      <c r="H470" s="4"/>
      <c r="I470" s="4"/>
    </row>
    <row r="471" spans="3:9">
      <c r="C471" s="3"/>
      <c r="D471" s="3"/>
      <c r="E471" s="4"/>
      <c r="F471" s="4"/>
      <c r="H471" s="4"/>
      <c r="I471" s="4"/>
    </row>
    <row r="472" spans="3:9">
      <c r="C472" s="3"/>
      <c r="D472" s="3"/>
      <c r="E472" s="4"/>
      <c r="F472" s="4"/>
      <c r="H472" s="4"/>
      <c r="I472" s="4"/>
    </row>
    <row r="473" spans="3:9">
      <c r="C473" s="3"/>
      <c r="D473" s="3"/>
      <c r="E473" s="4"/>
      <c r="F473" s="4"/>
      <c r="H473" s="4"/>
      <c r="I473" s="4"/>
    </row>
    <row r="474" spans="3:9">
      <c r="C474" s="3"/>
      <c r="D474" s="3"/>
      <c r="E474" s="4"/>
      <c r="F474" s="4"/>
      <c r="H474" s="4"/>
      <c r="I474" s="4"/>
    </row>
    <row r="475" spans="3:9">
      <c r="C475" s="3"/>
      <c r="D475" s="3"/>
      <c r="E475" s="4"/>
      <c r="F475" s="4"/>
      <c r="H475" s="4"/>
      <c r="I475" s="4"/>
    </row>
    <row r="476" spans="3:9">
      <c r="C476" s="3"/>
      <c r="D476" s="3"/>
      <c r="E476" s="4"/>
      <c r="F476" s="4"/>
      <c r="H476" s="4"/>
      <c r="I476" s="4"/>
    </row>
    <row r="477" spans="3:9">
      <c r="C477" s="3"/>
      <c r="D477" s="3"/>
      <c r="E477" s="4"/>
      <c r="F477" s="4"/>
      <c r="H477" s="4"/>
      <c r="I477" s="4"/>
    </row>
    <row r="478" spans="3:9">
      <c r="C478" s="3"/>
      <c r="D478" s="3"/>
      <c r="E478" s="4"/>
      <c r="F478" s="4"/>
      <c r="H478" s="4"/>
      <c r="I478" s="4"/>
    </row>
    <row r="479" spans="3:9">
      <c r="C479" s="3"/>
      <c r="D479" s="3"/>
      <c r="E479" s="4"/>
      <c r="F479" s="4"/>
      <c r="H479" s="4"/>
      <c r="I479" s="4"/>
    </row>
    <row r="480" spans="3:9">
      <c r="C480" s="3"/>
      <c r="D480" s="3"/>
      <c r="E480" s="4"/>
      <c r="F480" s="4"/>
      <c r="H480" s="4"/>
      <c r="I480" s="4"/>
    </row>
    <row r="481" spans="3:9">
      <c r="C481" s="3"/>
      <c r="D481" s="3"/>
      <c r="E481" s="4"/>
      <c r="F481" s="4"/>
      <c r="H481" s="4"/>
      <c r="I481" s="4"/>
    </row>
    <row r="482" spans="3:9">
      <c r="C482" s="3"/>
      <c r="D482" s="3"/>
      <c r="E482" s="4"/>
      <c r="F482" s="4"/>
      <c r="H482" s="4"/>
      <c r="I482" s="4"/>
    </row>
    <row r="483" spans="3:9">
      <c r="C483" s="3"/>
      <c r="D483" s="3"/>
      <c r="E483" s="4"/>
      <c r="F483" s="4"/>
      <c r="H483" s="4"/>
      <c r="I483" s="4"/>
    </row>
    <row r="484" spans="3:9">
      <c r="C484" s="3"/>
      <c r="D484" s="3"/>
      <c r="E484" s="4"/>
      <c r="F484" s="4"/>
      <c r="H484" s="4"/>
      <c r="I484" s="4"/>
    </row>
    <row r="485" spans="3:9">
      <c r="C485" s="3"/>
      <c r="D485" s="3"/>
      <c r="E485" s="4"/>
      <c r="F485" s="4"/>
      <c r="H485" s="4"/>
      <c r="I485" s="4"/>
    </row>
    <row r="486" spans="3:9">
      <c r="C486" s="3"/>
      <c r="D486" s="3"/>
      <c r="E486" s="4"/>
      <c r="F486" s="4"/>
      <c r="H486" s="4"/>
      <c r="I486" s="4"/>
    </row>
    <row r="487" spans="3:9">
      <c r="C487" s="3"/>
      <c r="D487" s="3"/>
      <c r="E487" s="4"/>
      <c r="F487" s="4"/>
      <c r="H487" s="4"/>
      <c r="I487" s="4"/>
    </row>
    <row r="488" spans="3:9">
      <c r="C488" s="3"/>
      <c r="D488" s="3"/>
      <c r="E488" s="4"/>
      <c r="F488" s="4"/>
      <c r="H488" s="4"/>
      <c r="I488" s="4"/>
    </row>
    <row r="489" spans="3:9">
      <c r="C489" s="3"/>
      <c r="D489" s="3"/>
      <c r="E489" s="4"/>
      <c r="F489" s="4"/>
      <c r="H489" s="4"/>
      <c r="I489" s="4"/>
    </row>
    <row r="490" spans="3:9">
      <c r="C490" s="3"/>
      <c r="D490" s="3"/>
      <c r="E490" s="4"/>
      <c r="F490" s="4"/>
      <c r="H490" s="4"/>
      <c r="I490" s="4"/>
    </row>
    <row r="491" spans="3:9">
      <c r="C491" s="3"/>
      <c r="D491" s="3"/>
      <c r="E491" s="4"/>
      <c r="F491" s="4"/>
      <c r="H491" s="4"/>
      <c r="I491" s="4"/>
    </row>
    <row r="492" spans="3:9">
      <c r="C492" s="3"/>
      <c r="D492" s="3"/>
      <c r="E492" s="4"/>
      <c r="F492" s="4"/>
      <c r="H492" s="4"/>
      <c r="I492" s="4"/>
    </row>
    <row r="493" spans="3:9">
      <c r="C493" s="3"/>
      <c r="D493" s="3"/>
      <c r="E493" s="4"/>
      <c r="F493" s="4"/>
      <c r="H493" s="4"/>
      <c r="I493" s="4"/>
    </row>
    <row r="494" spans="3:9">
      <c r="C494" s="3"/>
      <c r="D494" s="3"/>
      <c r="E494" s="4"/>
      <c r="F494" s="4"/>
      <c r="H494" s="4"/>
      <c r="I494" s="4"/>
    </row>
    <row r="495" spans="3:9">
      <c r="C495" s="3"/>
      <c r="D495" s="3"/>
      <c r="E495" s="4"/>
      <c r="F495" s="4"/>
      <c r="H495" s="4"/>
      <c r="I495" s="4"/>
    </row>
    <row r="496" spans="3:9">
      <c r="C496" s="3"/>
      <c r="D496" s="3"/>
      <c r="E496" s="4"/>
      <c r="F496" s="4"/>
      <c r="H496" s="4"/>
      <c r="I496" s="4"/>
    </row>
    <row r="497" spans="3:9">
      <c r="C497" s="3"/>
      <c r="D497" s="3"/>
      <c r="E497" s="4"/>
      <c r="F497" s="4"/>
      <c r="H497" s="4"/>
      <c r="I497" s="4"/>
    </row>
    <row r="498" spans="3:9">
      <c r="C498" s="3"/>
      <c r="D498" s="3"/>
      <c r="E498" s="4"/>
      <c r="F498" s="4"/>
      <c r="H498" s="4"/>
      <c r="I498" s="4"/>
    </row>
    <row r="499" spans="3:9">
      <c r="C499" s="3"/>
      <c r="D499" s="3"/>
      <c r="E499" s="4"/>
      <c r="F499" s="4"/>
      <c r="H499" s="4"/>
      <c r="I499" s="4"/>
    </row>
    <row r="500" spans="3:9">
      <c r="C500" s="3"/>
      <c r="D500" s="3"/>
      <c r="E500" s="4"/>
      <c r="F500" s="4"/>
      <c r="H500" s="4"/>
      <c r="I500" s="4"/>
    </row>
    <row r="501" spans="3:9">
      <c r="C501" s="3"/>
      <c r="D501" s="3"/>
      <c r="E501" s="4"/>
      <c r="F501" s="4"/>
      <c r="H501" s="4"/>
      <c r="I501" s="4"/>
    </row>
    <row r="502" spans="3:9">
      <c r="C502" s="3"/>
      <c r="D502" s="3"/>
      <c r="E502" s="4"/>
      <c r="F502" s="4"/>
      <c r="H502" s="4"/>
      <c r="I502" s="4"/>
    </row>
    <row r="503" spans="3:9">
      <c r="C503" s="3"/>
      <c r="D503" s="3"/>
      <c r="E503" s="4"/>
      <c r="F503" s="4"/>
      <c r="H503" s="4"/>
      <c r="I503" s="4"/>
    </row>
    <row r="504" spans="3:9">
      <c r="C504" s="3"/>
      <c r="D504" s="3"/>
      <c r="E504" s="4"/>
      <c r="F504" s="4"/>
      <c r="H504" s="4"/>
      <c r="I504" s="4"/>
    </row>
    <row r="505" spans="3:9">
      <c r="C505" s="3"/>
      <c r="D505" s="3"/>
      <c r="E505" s="4"/>
      <c r="F505" s="4"/>
      <c r="H505" s="4"/>
      <c r="I505" s="4"/>
    </row>
    <row r="506" spans="3:9">
      <c r="C506" s="3"/>
      <c r="D506" s="3"/>
      <c r="E506" s="4"/>
      <c r="F506" s="4"/>
      <c r="H506" s="4"/>
      <c r="I506" s="4"/>
    </row>
    <row r="507" spans="3:9">
      <c r="C507" s="3"/>
      <c r="D507" s="3"/>
      <c r="E507" s="4"/>
      <c r="F507" s="4"/>
      <c r="H507" s="4"/>
      <c r="I507" s="4"/>
    </row>
    <row r="508" spans="3:9">
      <c r="C508" s="3"/>
      <c r="D508" s="3"/>
      <c r="E508" s="4"/>
      <c r="F508" s="4"/>
      <c r="H508" s="4"/>
      <c r="I508" s="4"/>
    </row>
    <row r="509" spans="3:9">
      <c r="C509" s="3"/>
      <c r="D509" s="3"/>
      <c r="E509" s="4"/>
      <c r="F509" s="4"/>
      <c r="H509" s="4"/>
      <c r="I509" s="4"/>
    </row>
    <row r="510" spans="3:9">
      <c r="C510" s="3"/>
      <c r="D510" s="3"/>
      <c r="E510" s="4"/>
      <c r="F510" s="4"/>
      <c r="H510" s="4"/>
      <c r="I510" s="4"/>
    </row>
    <row r="511" spans="3:9">
      <c r="C511" s="3"/>
      <c r="D511" s="3"/>
      <c r="E511" s="4"/>
      <c r="F511" s="4"/>
      <c r="H511" s="4"/>
      <c r="I511" s="4"/>
    </row>
    <row r="512" spans="3:9">
      <c r="C512" s="3"/>
      <c r="D512" s="3"/>
      <c r="E512" s="4"/>
      <c r="F512" s="4"/>
      <c r="H512" s="4"/>
      <c r="I512" s="4"/>
    </row>
    <row r="513" spans="3:9">
      <c r="C513" s="3"/>
      <c r="D513" s="3"/>
      <c r="E513" s="4"/>
      <c r="F513" s="4"/>
      <c r="H513" s="4"/>
      <c r="I513" s="4"/>
    </row>
    <row r="514" spans="3:9">
      <c r="C514" s="3"/>
      <c r="D514" s="3"/>
      <c r="E514" s="4"/>
      <c r="F514" s="4"/>
      <c r="H514" s="4"/>
      <c r="I514" s="4"/>
    </row>
    <row r="515" spans="3:9">
      <c r="C515" s="3"/>
      <c r="D515" s="3"/>
      <c r="E515" s="4"/>
      <c r="F515" s="4"/>
      <c r="H515" s="4"/>
      <c r="I515" s="4"/>
    </row>
    <row r="516" spans="3:9">
      <c r="C516" s="3"/>
      <c r="D516" s="3"/>
      <c r="E516" s="4"/>
      <c r="F516" s="4"/>
      <c r="H516" s="4"/>
      <c r="I516" s="4"/>
    </row>
    <row r="517" spans="3:9">
      <c r="C517" s="3"/>
      <c r="D517" s="3"/>
      <c r="E517" s="4"/>
      <c r="F517" s="4"/>
      <c r="H517" s="4"/>
      <c r="I517" s="4"/>
    </row>
    <row r="518" spans="3:9">
      <c r="C518" s="3"/>
      <c r="D518" s="3"/>
      <c r="E518" s="4"/>
      <c r="F518" s="4"/>
      <c r="H518" s="4"/>
      <c r="I518" s="4"/>
    </row>
    <row r="519" spans="3:9">
      <c r="C519" s="3"/>
      <c r="D519" s="3"/>
      <c r="E519" s="4"/>
      <c r="F519" s="4"/>
      <c r="H519" s="4"/>
      <c r="I519" s="4"/>
    </row>
    <row r="520" spans="3:9">
      <c r="C520" s="3"/>
      <c r="D520" s="3"/>
      <c r="E520" s="4"/>
      <c r="F520" s="4"/>
      <c r="H520" s="4"/>
      <c r="I520" s="4"/>
    </row>
    <row r="521" spans="3:9">
      <c r="C521" s="3"/>
      <c r="D521" s="3"/>
      <c r="E521" s="4"/>
      <c r="F521" s="4"/>
      <c r="H521" s="4"/>
      <c r="I521" s="4"/>
    </row>
    <row r="522" spans="3:9">
      <c r="C522" s="3"/>
      <c r="D522" s="3"/>
      <c r="E522" s="4"/>
      <c r="F522" s="4"/>
      <c r="H522" s="4"/>
      <c r="I522" s="4"/>
    </row>
    <row r="523" spans="3:9">
      <c r="C523" s="3"/>
      <c r="D523" s="3"/>
      <c r="E523" s="4"/>
      <c r="F523" s="4"/>
      <c r="H523" s="4"/>
      <c r="I523" s="4"/>
    </row>
    <row r="524" spans="3:9">
      <c r="C524" s="3"/>
      <c r="D524" s="3"/>
      <c r="E524" s="4"/>
      <c r="F524" s="4"/>
      <c r="H524" s="4"/>
      <c r="I524" s="4"/>
    </row>
    <row r="525" spans="3:9">
      <c r="C525" s="3"/>
      <c r="D525" s="3"/>
      <c r="E525" s="4"/>
      <c r="F525" s="4"/>
      <c r="H525" s="4"/>
      <c r="I525" s="4"/>
    </row>
    <row r="526" spans="3:9">
      <c r="C526" s="3"/>
      <c r="D526" s="3"/>
      <c r="E526" s="4"/>
      <c r="F526" s="4"/>
      <c r="H526" s="4"/>
      <c r="I526" s="4"/>
    </row>
    <row r="527" spans="3:9">
      <c r="C527" s="3"/>
      <c r="D527" s="3"/>
      <c r="E527" s="4"/>
      <c r="F527" s="4"/>
      <c r="H527" s="4"/>
      <c r="I527" s="4"/>
    </row>
    <row r="528" spans="3:9">
      <c r="C528" s="3"/>
      <c r="D528" s="3"/>
      <c r="E528" s="4"/>
      <c r="F528" s="4"/>
      <c r="H528" s="4"/>
      <c r="I528" s="4"/>
    </row>
    <row r="529" spans="3:9">
      <c r="C529" s="3"/>
      <c r="D529" s="3"/>
      <c r="E529" s="4"/>
      <c r="F529" s="4"/>
      <c r="H529" s="4"/>
      <c r="I529" s="4"/>
    </row>
    <row r="530" spans="3:9">
      <c r="C530" s="3"/>
      <c r="D530" s="3"/>
      <c r="E530" s="4"/>
      <c r="F530" s="4"/>
      <c r="H530" s="4"/>
      <c r="I530" s="4"/>
    </row>
    <row r="531" spans="3:9">
      <c r="C531" s="3"/>
      <c r="D531" s="3"/>
      <c r="E531" s="4"/>
      <c r="F531" s="4"/>
      <c r="H531" s="4"/>
      <c r="I531" s="4"/>
    </row>
    <row r="532" spans="3:9">
      <c r="C532" s="3"/>
      <c r="D532" s="3"/>
      <c r="E532" s="4"/>
      <c r="F532" s="4"/>
      <c r="H532" s="4"/>
      <c r="I532" s="4"/>
    </row>
    <row r="533" spans="3:9">
      <c r="C533" s="3"/>
      <c r="D533" s="3"/>
      <c r="E533" s="4"/>
      <c r="F533" s="4"/>
      <c r="H533" s="4"/>
      <c r="I533" s="4"/>
    </row>
    <row r="534" spans="3:9">
      <c r="C534" s="3"/>
      <c r="D534" s="3"/>
      <c r="E534" s="4"/>
      <c r="F534" s="4"/>
      <c r="H534" s="4"/>
      <c r="I534" s="4"/>
    </row>
    <row r="535" spans="3:9">
      <c r="C535" s="3"/>
      <c r="D535" s="3"/>
      <c r="E535" s="4"/>
      <c r="F535" s="4"/>
      <c r="H535" s="4"/>
      <c r="I535" s="4"/>
    </row>
    <row r="536" spans="3:9">
      <c r="C536" s="3"/>
      <c r="D536" s="3"/>
      <c r="E536" s="4"/>
      <c r="F536" s="4"/>
      <c r="H536" s="4"/>
      <c r="I536" s="4"/>
    </row>
    <row r="537" spans="3:9">
      <c r="C537" s="3"/>
      <c r="D537" s="3"/>
      <c r="E537" s="4"/>
      <c r="F537" s="4"/>
      <c r="H537" s="4"/>
      <c r="I537" s="4"/>
    </row>
    <row r="538" spans="3:9">
      <c r="C538" s="3"/>
      <c r="D538" s="3"/>
      <c r="E538" s="4"/>
      <c r="F538" s="4"/>
      <c r="H538" s="4"/>
      <c r="I538" s="4"/>
    </row>
    <row r="539" spans="3:9">
      <c r="C539" s="3"/>
      <c r="D539" s="3"/>
      <c r="E539" s="4"/>
      <c r="F539" s="4"/>
      <c r="H539" s="4"/>
      <c r="I539" s="4"/>
    </row>
    <row r="540" spans="3:9">
      <c r="C540" s="3"/>
      <c r="D540" s="3"/>
      <c r="E540" s="4"/>
      <c r="F540" s="4"/>
      <c r="H540" s="4"/>
      <c r="I540" s="4"/>
    </row>
    <row r="541" spans="3:9">
      <c r="C541" s="3"/>
      <c r="D541" s="3"/>
      <c r="E541" s="4"/>
      <c r="F541" s="4"/>
      <c r="H541" s="4"/>
      <c r="I541" s="4"/>
    </row>
    <row r="542" spans="3:9">
      <c r="C542" s="3"/>
      <c r="D542" s="3"/>
      <c r="E542" s="4"/>
      <c r="F542" s="4"/>
      <c r="H542" s="4"/>
      <c r="I542" s="4"/>
    </row>
    <row r="543" spans="3:9">
      <c r="C543" s="3"/>
      <c r="D543" s="3"/>
      <c r="E543" s="4"/>
      <c r="F543" s="4"/>
      <c r="H543" s="4"/>
      <c r="I543" s="4"/>
    </row>
    <row r="544" spans="3:9">
      <c r="C544" s="3"/>
      <c r="D544" s="3"/>
      <c r="E544" s="4"/>
      <c r="F544" s="4"/>
      <c r="H544" s="4"/>
      <c r="I544" s="4"/>
    </row>
    <row r="545" spans="3:9">
      <c r="C545" s="3"/>
      <c r="D545" s="3"/>
      <c r="E545" s="4"/>
      <c r="F545" s="4"/>
      <c r="H545" s="4"/>
      <c r="I545" s="4"/>
    </row>
    <row r="546" spans="3:9">
      <c r="C546" s="3"/>
      <c r="D546" s="3"/>
      <c r="E546" s="4"/>
      <c r="F546" s="4"/>
      <c r="H546" s="4"/>
      <c r="I546" s="4"/>
    </row>
    <row r="547" spans="3:9">
      <c r="C547" s="3"/>
      <c r="D547" s="3"/>
      <c r="E547" s="4"/>
      <c r="F547" s="4"/>
      <c r="H547" s="4"/>
      <c r="I547" s="4"/>
    </row>
    <row r="548" spans="3:9">
      <c r="C548" s="3"/>
      <c r="D548" s="3"/>
      <c r="E548" s="4"/>
      <c r="F548" s="4"/>
      <c r="H548" s="4"/>
      <c r="I548" s="4"/>
    </row>
    <row r="549" spans="3:9">
      <c r="C549" s="3"/>
      <c r="D549" s="3"/>
      <c r="E549" s="4"/>
      <c r="F549" s="4"/>
      <c r="H549" s="4"/>
      <c r="I549" s="4"/>
    </row>
    <row r="550" spans="3:9">
      <c r="C550" s="3"/>
      <c r="D550" s="3"/>
      <c r="E550" s="4"/>
      <c r="F550" s="4"/>
      <c r="H550" s="4"/>
      <c r="I550" s="4"/>
    </row>
    <row r="551" spans="3:9">
      <c r="C551" s="3"/>
      <c r="D551" s="3"/>
      <c r="E551" s="4"/>
      <c r="F551" s="4"/>
      <c r="H551" s="4"/>
      <c r="I551" s="4"/>
    </row>
    <row r="552" spans="3:9">
      <c r="C552" s="3"/>
      <c r="D552" s="3"/>
      <c r="E552" s="4"/>
      <c r="F552" s="4"/>
      <c r="H552" s="4"/>
      <c r="I552" s="4"/>
    </row>
    <row r="553" spans="3:9">
      <c r="C553" s="3"/>
      <c r="D553" s="3"/>
      <c r="E553" s="4"/>
      <c r="F553" s="4"/>
      <c r="H553" s="4"/>
      <c r="I553" s="4"/>
    </row>
    <row r="554" spans="3:9">
      <c r="C554" s="3"/>
      <c r="D554" s="3"/>
      <c r="E554" s="4"/>
      <c r="F554" s="4"/>
      <c r="H554" s="4"/>
      <c r="I554" s="4"/>
    </row>
    <row r="555" spans="3:9">
      <c r="C555" s="3"/>
      <c r="D555" s="3"/>
      <c r="E555" s="4"/>
      <c r="F555" s="4"/>
      <c r="H555" s="4"/>
      <c r="I555" s="4"/>
    </row>
    <row r="556" spans="3:9">
      <c r="C556" s="3"/>
      <c r="D556" s="3"/>
      <c r="E556" s="4"/>
      <c r="F556" s="4"/>
      <c r="H556" s="4"/>
      <c r="I556" s="4"/>
    </row>
    <row r="557" spans="3:9">
      <c r="C557" s="3"/>
      <c r="D557" s="3"/>
      <c r="E557" s="4"/>
      <c r="F557" s="4"/>
      <c r="H557" s="4"/>
      <c r="I557" s="4"/>
    </row>
    <row r="558" spans="3:9">
      <c r="C558" s="3"/>
      <c r="D558" s="3"/>
      <c r="E558" s="4"/>
      <c r="F558" s="4"/>
      <c r="H558" s="4"/>
      <c r="I558" s="4"/>
    </row>
    <row r="559" spans="3:9">
      <c r="C559" s="3"/>
      <c r="D559" s="3"/>
      <c r="E559" s="4"/>
      <c r="F559" s="4"/>
      <c r="H559" s="4"/>
      <c r="I559" s="4"/>
    </row>
    <row r="560" spans="3:9">
      <c r="C560" s="3"/>
      <c r="D560" s="3"/>
      <c r="E560" s="4"/>
      <c r="F560" s="4"/>
      <c r="H560" s="4"/>
      <c r="I560" s="4"/>
    </row>
    <row r="561" spans="3:9">
      <c r="C561" s="3"/>
      <c r="D561" s="3"/>
      <c r="E561" s="4"/>
      <c r="F561" s="4"/>
      <c r="H561" s="4"/>
      <c r="I561" s="4"/>
    </row>
    <row r="562" spans="3:9">
      <c r="C562" s="3"/>
      <c r="D562" s="3"/>
      <c r="E562" s="4"/>
      <c r="F562" s="4"/>
      <c r="H562" s="4"/>
      <c r="I562" s="4"/>
    </row>
    <row r="563" spans="3:9">
      <c r="C563" s="3"/>
      <c r="D563" s="3"/>
      <c r="E563" s="4"/>
      <c r="F563" s="4"/>
      <c r="H563" s="4"/>
      <c r="I563" s="4"/>
    </row>
    <row r="564" spans="3:9">
      <c r="C564" s="3"/>
      <c r="D564" s="3"/>
      <c r="E564" s="4"/>
      <c r="F564" s="4"/>
      <c r="H564" s="4"/>
      <c r="I564" s="4"/>
    </row>
    <row r="565" spans="3:9">
      <c r="C565" s="3"/>
      <c r="D565" s="3"/>
      <c r="E565" s="4"/>
      <c r="F565" s="4"/>
      <c r="H565" s="4"/>
      <c r="I565" s="4"/>
    </row>
    <row r="566" spans="3:9">
      <c r="C566" s="3"/>
      <c r="D566" s="3"/>
      <c r="E566" s="4"/>
      <c r="F566" s="4"/>
      <c r="H566" s="4"/>
      <c r="I566" s="4"/>
    </row>
    <row r="567" spans="3:9">
      <c r="C567" s="3"/>
      <c r="D567" s="3"/>
      <c r="E567" s="4"/>
      <c r="F567" s="4"/>
      <c r="H567" s="4"/>
      <c r="I567" s="4"/>
    </row>
    <row r="568" spans="3:9">
      <c r="C568" s="3"/>
      <c r="D568" s="3"/>
      <c r="E568" s="4"/>
      <c r="F568" s="4"/>
      <c r="H568" s="4"/>
      <c r="I568" s="4"/>
    </row>
    <row r="569" spans="3:9">
      <c r="C569" s="3"/>
      <c r="D569" s="3"/>
      <c r="E569" s="4"/>
      <c r="F569" s="4"/>
      <c r="H569" s="4"/>
      <c r="I569" s="4"/>
    </row>
    <row r="570" spans="3:9">
      <c r="C570" s="3"/>
      <c r="D570" s="3"/>
      <c r="E570" s="4"/>
      <c r="F570" s="4"/>
      <c r="H570" s="4"/>
      <c r="I570" s="4"/>
    </row>
    <row r="571" spans="3:9">
      <c r="C571" s="3"/>
      <c r="D571" s="3"/>
      <c r="E571" s="4"/>
      <c r="F571" s="4"/>
      <c r="H571" s="4"/>
      <c r="I571" s="4"/>
    </row>
    <row r="572" spans="3:9">
      <c r="C572" s="3"/>
      <c r="D572" s="3"/>
      <c r="E572" s="4"/>
      <c r="F572" s="4"/>
      <c r="H572" s="4"/>
      <c r="I572" s="4"/>
    </row>
    <row r="573" spans="3:9">
      <c r="C573" s="3"/>
      <c r="D573" s="3"/>
      <c r="E573" s="4"/>
      <c r="F573" s="4"/>
      <c r="H573" s="4"/>
      <c r="I573" s="4"/>
    </row>
    <row r="574" spans="3:9">
      <c r="C574" s="3"/>
      <c r="D574" s="3"/>
      <c r="E574" s="4"/>
      <c r="F574" s="4"/>
      <c r="H574" s="4"/>
      <c r="I574" s="4"/>
    </row>
    <row r="575" spans="3:9">
      <c r="C575" s="3"/>
      <c r="D575" s="3"/>
      <c r="E575" s="4"/>
      <c r="F575" s="4"/>
      <c r="H575" s="4"/>
      <c r="I575" s="4"/>
    </row>
    <row r="576" spans="3:9">
      <c r="C576" s="3"/>
      <c r="D576" s="3"/>
      <c r="E576" s="4"/>
      <c r="F576" s="4"/>
      <c r="H576" s="4"/>
      <c r="I576" s="4"/>
    </row>
    <row r="577" spans="3:9">
      <c r="C577" s="3"/>
      <c r="D577" s="3"/>
      <c r="E577" s="4"/>
      <c r="F577" s="4"/>
      <c r="H577" s="4"/>
      <c r="I577" s="4"/>
    </row>
    <row r="578" spans="3:9">
      <c r="C578" s="3"/>
      <c r="D578" s="3"/>
      <c r="E578" s="4"/>
      <c r="F578" s="4"/>
      <c r="H578" s="4"/>
      <c r="I578" s="4"/>
    </row>
    <row r="579" spans="3:9">
      <c r="C579" s="3"/>
      <c r="D579" s="3"/>
      <c r="E579" s="4"/>
      <c r="F579" s="4"/>
      <c r="H579" s="4"/>
      <c r="I579" s="4"/>
    </row>
    <row r="580" spans="3:9">
      <c r="C580" s="3"/>
      <c r="D580" s="3"/>
      <c r="E580" s="4"/>
      <c r="F580" s="4"/>
      <c r="H580" s="4"/>
      <c r="I580" s="4"/>
    </row>
    <row r="581" spans="3:9">
      <c r="C581" s="3"/>
      <c r="D581" s="3"/>
      <c r="E581" s="4"/>
      <c r="F581" s="4"/>
      <c r="H581" s="4"/>
      <c r="I581" s="4"/>
    </row>
    <row r="582" spans="3:9">
      <c r="C582" s="3"/>
      <c r="D582" s="3"/>
      <c r="E582" s="4"/>
      <c r="F582" s="4"/>
      <c r="H582" s="4"/>
      <c r="I582" s="4"/>
    </row>
    <row r="583" spans="3:9">
      <c r="C583" s="3"/>
      <c r="D583" s="3"/>
      <c r="E583" s="4"/>
      <c r="F583" s="4"/>
      <c r="H583" s="4"/>
      <c r="I583" s="4"/>
    </row>
    <row r="584" spans="3:9">
      <c r="C584" s="3"/>
      <c r="D584" s="3"/>
      <c r="E584" s="4"/>
      <c r="F584" s="4"/>
      <c r="H584" s="4"/>
      <c r="I584" s="4"/>
    </row>
    <row r="585" spans="3:9">
      <c r="C585" s="3"/>
      <c r="D585" s="3"/>
      <c r="E585" s="4"/>
      <c r="F585" s="4"/>
      <c r="H585" s="4"/>
      <c r="I585" s="4"/>
    </row>
    <row r="586" spans="3:9">
      <c r="C586" s="3"/>
      <c r="D586" s="3"/>
      <c r="E586" s="4"/>
      <c r="F586" s="4"/>
      <c r="H586" s="4"/>
      <c r="I586" s="4"/>
    </row>
    <row r="587" spans="3:9">
      <c r="C587" s="3"/>
      <c r="D587" s="3"/>
      <c r="E587" s="4"/>
      <c r="F587" s="4"/>
      <c r="H587" s="4"/>
      <c r="I587" s="4"/>
    </row>
    <row r="588" spans="3:9">
      <c r="C588" s="3"/>
      <c r="D588" s="3"/>
      <c r="E588" s="4"/>
      <c r="F588" s="4"/>
      <c r="H588" s="4"/>
      <c r="I588" s="4"/>
    </row>
    <row r="589" spans="3:9">
      <c r="C589" s="3"/>
      <c r="D589" s="3"/>
      <c r="E589" s="4"/>
      <c r="F589" s="4"/>
      <c r="H589" s="4"/>
      <c r="I589" s="4"/>
    </row>
    <row r="590" spans="3:9">
      <c r="C590" s="3"/>
      <c r="D590" s="3"/>
      <c r="E590" s="4"/>
      <c r="F590" s="4"/>
      <c r="H590" s="4"/>
      <c r="I590" s="4"/>
    </row>
    <row r="591" spans="3:9">
      <c r="C591" s="3"/>
      <c r="D591" s="3"/>
      <c r="E591" s="4"/>
      <c r="F591" s="4"/>
      <c r="H591" s="4"/>
      <c r="I591" s="4"/>
    </row>
    <row r="592" spans="3:9">
      <c r="C592" s="3"/>
      <c r="D592" s="3"/>
      <c r="E592" s="4"/>
      <c r="F592" s="4"/>
      <c r="H592" s="4"/>
      <c r="I592" s="4"/>
    </row>
    <row r="593" spans="3:9">
      <c r="C593" s="3"/>
      <c r="D593" s="3"/>
      <c r="E593" s="4"/>
      <c r="F593" s="4"/>
      <c r="H593" s="4"/>
      <c r="I593" s="4"/>
    </row>
    <row r="594" spans="3:9">
      <c r="C594" s="3"/>
      <c r="D594" s="3"/>
      <c r="E594" s="4"/>
      <c r="F594" s="4"/>
      <c r="H594" s="4"/>
      <c r="I594" s="4"/>
    </row>
    <row r="595" spans="3:9">
      <c r="C595" s="3"/>
      <c r="D595" s="3"/>
      <c r="E595" s="4"/>
      <c r="F595" s="4"/>
      <c r="H595" s="4"/>
      <c r="I595" s="4"/>
    </row>
    <row r="596" spans="3:9">
      <c r="C596" s="3"/>
      <c r="D596" s="3"/>
      <c r="E596" s="4"/>
      <c r="F596" s="4"/>
      <c r="H596" s="4"/>
      <c r="I596" s="4"/>
    </row>
    <row r="597" spans="3:9">
      <c r="C597" s="3"/>
      <c r="D597" s="3"/>
      <c r="E597" s="4"/>
      <c r="F597" s="4"/>
      <c r="H597" s="4"/>
      <c r="I597" s="4"/>
    </row>
    <row r="598" spans="3:9">
      <c r="C598" s="3"/>
      <c r="D598" s="3"/>
      <c r="E598" s="4"/>
      <c r="F598" s="4"/>
      <c r="H598" s="4"/>
      <c r="I598" s="4"/>
    </row>
    <row r="599" spans="3:9">
      <c r="C599" s="3"/>
      <c r="D599" s="3"/>
      <c r="E599" s="4"/>
      <c r="F599" s="4"/>
      <c r="H599" s="4"/>
      <c r="I599" s="4"/>
    </row>
    <row r="600" spans="3:9">
      <c r="C600" s="3"/>
      <c r="D600" s="3"/>
      <c r="E600" s="4"/>
      <c r="F600" s="4"/>
      <c r="H600" s="4"/>
      <c r="I600" s="4"/>
    </row>
    <row r="601" spans="3:9">
      <c r="C601" s="3"/>
      <c r="D601" s="3"/>
      <c r="E601" s="4"/>
      <c r="F601" s="4"/>
      <c r="H601" s="4"/>
      <c r="I601" s="4"/>
    </row>
    <row r="602" spans="3:9">
      <c r="C602" s="3"/>
      <c r="D602" s="3"/>
      <c r="E602" s="4"/>
      <c r="F602" s="4"/>
      <c r="H602" s="4"/>
      <c r="I602" s="4"/>
    </row>
    <row r="603" spans="3:9">
      <c r="C603" s="3"/>
      <c r="D603" s="3"/>
      <c r="E603" s="4"/>
      <c r="F603" s="4"/>
      <c r="H603" s="4"/>
      <c r="I603" s="4"/>
    </row>
    <row r="604" spans="3:9">
      <c r="C604" s="3"/>
      <c r="D604" s="3"/>
      <c r="E604" s="4"/>
      <c r="F604" s="4"/>
      <c r="H604" s="4"/>
      <c r="I604" s="4"/>
    </row>
    <row r="605" spans="3:9">
      <c r="C605" s="3"/>
      <c r="D605" s="3"/>
      <c r="E605" s="4"/>
      <c r="F605" s="4"/>
      <c r="H605" s="4"/>
      <c r="I605" s="4"/>
    </row>
    <row r="606" spans="3:9">
      <c r="C606" s="3"/>
      <c r="D606" s="3"/>
      <c r="E606" s="4"/>
      <c r="F606" s="4"/>
      <c r="H606" s="4"/>
      <c r="I606" s="4"/>
    </row>
    <row r="607" spans="3:9">
      <c r="C607" s="3"/>
      <c r="D607" s="3"/>
      <c r="E607" s="4"/>
      <c r="F607" s="4"/>
      <c r="H607" s="4"/>
      <c r="I607" s="4"/>
    </row>
    <row r="608" spans="3:9">
      <c r="C608" s="3"/>
      <c r="D608" s="3"/>
      <c r="E608" s="4"/>
      <c r="F608" s="4"/>
      <c r="H608" s="4"/>
      <c r="I608" s="4"/>
    </row>
    <row r="609" spans="3:9">
      <c r="C609" s="3"/>
      <c r="D609" s="3"/>
      <c r="E609" s="4"/>
      <c r="F609" s="4"/>
      <c r="H609" s="4"/>
      <c r="I609" s="4"/>
    </row>
    <row r="610" spans="3:9">
      <c r="C610" s="3"/>
      <c r="D610" s="3"/>
      <c r="E610" s="4"/>
      <c r="F610" s="4"/>
      <c r="H610" s="4"/>
      <c r="I610" s="4"/>
    </row>
    <row r="611" spans="3:9">
      <c r="C611" s="3"/>
      <c r="D611" s="3"/>
      <c r="E611" s="4"/>
      <c r="F611" s="4"/>
      <c r="H611" s="4"/>
      <c r="I611" s="4"/>
    </row>
    <row r="612" spans="3:9">
      <c r="C612" s="3"/>
      <c r="D612" s="3"/>
      <c r="E612" s="4"/>
      <c r="F612" s="4"/>
      <c r="H612" s="4"/>
      <c r="I612" s="4"/>
    </row>
    <row r="613" spans="3:9">
      <c r="C613" s="3"/>
      <c r="D613" s="3"/>
      <c r="E613" s="4"/>
      <c r="F613" s="4"/>
      <c r="H613" s="4"/>
      <c r="I613" s="4"/>
    </row>
    <row r="614" spans="3:9">
      <c r="C614" s="3"/>
      <c r="D614" s="3"/>
      <c r="E614" s="4"/>
      <c r="F614" s="4"/>
      <c r="H614" s="4"/>
      <c r="I614" s="4"/>
    </row>
    <row r="615" spans="3:9">
      <c r="C615" s="3"/>
      <c r="D615" s="3"/>
      <c r="E615" s="4"/>
      <c r="F615" s="4"/>
      <c r="H615" s="4"/>
      <c r="I615" s="4"/>
    </row>
    <row r="616" spans="3:9">
      <c r="C616" s="3"/>
      <c r="D616" s="3"/>
      <c r="E616" s="4"/>
      <c r="F616" s="4"/>
      <c r="H616" s="4"/>
      <c r="I616" s="4"/>
    </row>
    <row r="617" spans="3:9">
      <c r="C617" s="3"/>
      <c r="D617" s="3"/>
      <c r="E617" s="4"/>
      <c r="F617" s="4"/>
      <c r="H617" s="4"/>
      <c r="I617" s="4"/>
    </row>
    <row r="618" spans="3:9">
      <c r="C618" s="3"/>
      <c r="D618" s="3"/>
      <c r="E618" s="4"/>
      <c r="F618" s="4"/>
      <c r="H618" s="4"/>
      <c r="I618" s="4"/>
    </row>
    <row r="619" spans="3:9">
      <c r="C619" s="3"/>
      <c r="D619" s="3"/>
      <c r="E619" s="4"/>
      <c r="F619" s="4"/>
      <c r="H619" s="4"/>
      <c r="I619" s="4"/>
    </row>
    <row r="620" spans="3:9">
      <c r="C620" s="3"/>
      <c r="D620" s="3"/>
      <c r="E620" s="4"/>
      <c r="F620" s="4"/>
      <c r="H620" s="4"/>
      <c r="I620" s="4"/>
    </row>
    <row r="621" spans="3:9">
      <c r="C621" s="3"/>
      <c r="D621" s="3"/>
      <c r="E621" s="4"/>
      <c r="F621" s="4"/>
      <c r="H621" s="4"/>
      <c r="I621" s="4"/>
    </row>
    <row r="622" spans="3:9">
      <c r="C622" s="3"/>
      <c r="D622" s="3"/>
      <c r="E622" s="4"/>
      <c r="F622" s="4"/>
      <c r="H622" s="4"/>
      <c r="I622" s="4"/>
    </row>
    <row r="623" spans="3:9">
      <c r="C623" s="3"/>
      <c r="D623" s="3"/>
      <c r="E623" s="4"/>
      <c r="F623" s="4"/>
      <c r="H623" s="4"/>
      <c r="I623" s="4"/>
    </row>
    <row r="624" spans="3:9">
      <c r="C624" s="3"/>
      <c r="D624" s="3"/>
      <c r="E624" s="4"/>
      <c r="F624" s="4"/>
      <c r="H624" s="4"/>
      <c r="I624" s="4"/>
    </row>
    <row r="625" spans="3:9">
      <c r="C625" s="3"/>
      <c r="D625" s="3"/>
      <c r="E625" s="4"/>
      <c r="F625" s="4"/>
      <c r="H625" s="4"/>
      <c r="I625" s="4"/>
    </row>
    <row r="626" spans="3:9">
      <c r="C626" s="3"/>
      <c r="D626" s="3"/>
      <c r="E626" s="4"/>
      <c r="F626" s="4"/>
      <c r="H626" s="4"/>
      <c r="I626" s="4"/>
    </row>
    <row r="627" spans="3:9">
      <c r="C627" s="3"/>
      <c r="D627" s="3"/>
      <c r="E627" s="4"/>
      <c r="F627" s="4"/>
      <c r="H627" s="4"/>
      <c r="I627" s="4"/>
    </row>
    <row r="628" spans="3:9">
      <c r="C628" s="3"/>
      <c r="D628" s="3"/>
      <c r="E628" s="4"/>
      <c r="F628" s="4"/>
      <c r="H628" s="4"/>
      <c r="I628" s="4"/>
    </row>
    <row r="629" spans="3:9">
      <c r="C629" s="3"/>
      <c r="D629" s="3"/>
      <c r="E629" s="4"/>
      <c r="F629" s="4"/>
      <c r="H629" s="4"/>
      <c r="I629" s="4"/>
    </row>
    <row r="630" spans="3:9">
      <c r="C630" s="3"/>
      <c r="D630" s="3"/>
      <c r="E630" s="4"/>
      <c r="F630" s="4"/>
      <c r="H630" s="4"/>
      <c r="I630" s="4"/>
    </row>
    <row r="631" spans="3:9">
      <c r="C631" s="3"/>
      <c r="D631" s="3"/>
      <c r="E631" s="4"/>
      <c r="F631" s="4"/>
      <c r="H631" s="4"/>
      <c r="I631" s="4"/>
    </row>
    <row r="632" spans="3:9">
      <c r="C632" s="3"/>
      <c r="D632" s="3"/>
      <c r="E632" s="4"/>
      <c r="F632" s="4"/>
      <c r="H632" s="4"/>
      <c r="I632" s="4"/>
    </row>
    <row r="633" spans="3:9">
      <c r="C633" s="3"/>
      <c r="D633" s="3"/>
      <c r="E633" s="4"/>
      <c r="F633" s="4"/>
      <c r="H633" s="4"/>
      <c r="I633" s="4"/>
    </row>
    <row r="634" spans="3:9">
      <c r="C634" s="3"/>
      <c r="D634" s="3"/>
      <c r="E634" s="4"/>
      <c r="F634" s="4"/>
      <c r="H634" s="4"/>
      <c r="I634" s="4"/>
    </row>
    <row r="635" spans="3:9">
      <c r="C635" s="3"/>
      <c r="D635" s="3"/>
      <c r="E635" s="4"/>
      <c r="F635" s="4"/>
      <c r="H635" s="4"/>
      <c r="I635" s="4"/>
    </row>
    <row r="636" spans="3:9">
      <c r="C636" s="3"/>
      <c r="D636" s="3"/>
      <c r="E636" s="4"/>
      <c r="F636" s="4"/>
      <c r="H636" s="4"/>
      <c r="I636" s="4"/>
    </row>
    <row r="637" spans="3:9">
      <c r="C637" s="3"/>
      <c r="D637" s="3"/>
      <c r="E637" s="4"/>
      <c r="F637" s="4"/>
      <c r="H637" s="4"/>
      <c r="I637" s="4"/>
    </row>
    <row r="638" spans="3:9">
      <c r="C638" s="3"/>
      <c r="D638" s="3"/>
      <c r="E638" s="4"/>
      <c r="F638" s="4"/>
      <c r="H638" s="4"/>
      <c r="I638" s="4"/>
    </row>
    <row r="639" spans="3:9">
      <c r="C639" s="3"/>
      <c r="D639" s="3"/>
      <c r="E639" s="4"/>
      <c r="F639" s="4"/>
      <c r="H639" s="4"/>
      <c r="I639" s="4"/>
    </row>
    <row r="640" spans="3:9">
      <c r="C640" s="3"/>
      <c r="D640" s="3"/>
      <c r="E640" s="4"/>
      <c r="F640" s="4"/>
      <c r="H640" s="4"/>
      <c r="I640" s="4"/>
    </row>
    <row r="641" spans="3:9">
      <c r="C641" s="3"/>
      <c r="D641" s="3"/>
      <c r="E641" s="4"/>
      <c r="F641" s="4"/>
      <c r="H641" s="4"/>
      <c r="I641" s="4"/>
    </row>
    <row r="642" spans="3:9">
      <c r="C642" s="3"/>
      <c r="D642" s="3"/>
      <c r="E642" s="4"/>
      <c r="F642" s="4"/>
      <c r="H642" s="4"/>
      <c r="I642" s="4"/>
    </row>
    <row r="643" spans="3:9">
      <c r="C643" s="3"/>
      <c r="D643" s="3"/>
      <c r="E643" s="4"/>
      <c r="F643" s="4"/>
      <c r="H643" s="4"/>
      <c r="I643" s="4"/>
    </row>
    <row r="644" spans="3:9">
      <c r="C644" s="3"/>
      <c r="D644" s="3"/>
      <c r="E644" s="4"/>
      <c r="F644" s="4"/>
      <c r="H644" s="4"/>
      <c r="I644" s="4"/>
    </row>
    <row r="645" spans="3:9">
      <c r="C645" s="3"/>
      <c r="D645" s="3"/>
      <c r="E645" s="4"/>
      <c r="F645" s="4"/>
      <c r="H645" s="4"/>
      <c r="I645" s="4"/>
    </row>
    <row r="646" spans="3:9">
      <c r="C646" s="3"/>
      <c r="D646" s="3"/>
      <c r="E646" s="4"/>
      <c r="F646" s="4"/>
      <c r="H646" s="4"/>
      <c r="I646" s="4"/>
    </row>
    <row r="647" spans="3:9">
      <c r="C647" s="3"/>
      <c r="D647" s="3"/>
      <c r="E647" s="4"/>
      <c r="F647" s="4"/>
      <c r="H647" s="4"/>
      <c r="I647" s="4"/>
    </row>
    <row r="648" spans="3:9">
      <c r="C648" s="3"/>
      <c r="D648" s="3"/>
      <c r="E648" s="4"/>
      <c r="F648" s="4"/>
      <c r="H648" s="4"/>
      <c r="I648" s="4"/>
    </row>
    <row r="649" spans="3:9">
      <c r="C649" s="3"/>
      <c r="D649" s="3"/>
      <c r="E649" s="4"/>
      <c r="F649" s="4"/>
      <c r="H649" s="4"/>
      <c r="I649" s="4"/>
    </row>
    <row r="650" spans="3:9">
      <c r="C650" s="3"/>
      <c r="D650" s="3"/>
      <c r="E650" s="4"/>
      <c r="F650" s="4"/>
      <c r="H650" s="4"/>
      <c r="I650" s="4"/>
    </row>
    <row r="651" spans="3:9">
      <c r="C651" s="3"/>
      <c r="D651" s="3"/>
      <c r="E651" s="4"/>
      <c r="F651" s="4"/>
      <c r="H651" s="4"/>
      <c r="I651" s="4"/>
    </row>
    <row r="652" spans="3:9">
      <c r="C652" s="3"/>
      <c r="D652" s="3"/>
      <c r="E652" s="4"/>
      <c r="F652" s="4"/>
      <c r="H652" s="4"/>
      <c r="I652" s="4"/>
    </row>
    <row r="653" spans="3:9">
      <c r="C653" s="3"/>
      <c r="D653" s="3"/>
      <c r="E653" s="4"/>
      <c r="F653" s="4"/>
      <c r="H653" s="4"/>
      <c r="I653" s="4"/>
    </row>
    <row r="654" spans="3:9">
      <c r="C654" s="3"/>
      <c r="D654" s="3"/>
      <c r="E654" s="4"/>
      <c r="F654" s="4"/>
      <c r="H654" s="4"/>
      <c r="I654" s="4"/>
    </row>
    <row r="655" spans="3:9">
      <c r="C655" s="3"/>
      <c r="D655" s="3"/>
      <c r="E655" s="4"/>
      <c r="F655" s="4"/>
      <c r="H655" s="4"/>
      <c r="I655" s="4"/>
    </row>
    <row r="656" spans="3:9">
      <c r="C656" s="3"/>
      <c r="D656" s="3"/>
      <c r="E656" s="4"/>
      <c r="F656" s="4"/>
      <c r="H656" s="4"/>
      <c r="I656" s="4"/>
    </row>
    <row r="657" spans="3:9">
      <c r="C657" s="3"/>
      <c r="D657" s="3"/>
      <c r="E657" s="4"/>
      <c r="F657" s="4"/>
      <c r="H657" s="4"/>
      <c r="I657" s="4"/>
    </row>
    <row r="658" spans="3:9">
      <c r="C658" s="3"/>
      <c r="D658" s="3"/>
      <c r="E658" s="4"/>
      <c r="F658" s="4"/>
      <c r="H658" s="4"/>
      <c r="I658" s="4"/>
    </row>
    <row r="659" spans="3:9">
      <c r="C659" s="3"/>
      <c r="D659" s="3"/>
      <c r="E659" s="4"/>
      <c r="F659" s="4"/>
      <c r="H659" s="4"/>
      <c r="I659" s="4"/>
    </row>
    <row r="660" spans="3:9">
      <c r="C660" s="3"/>
      <c r="D660" s="3"/>
      <c r="E660" s="4"/>
      <c r="F660" s="4"/>
      <c r="H660" s="4"/>
      <c r="I660" s="4"/>
    </row>
    <row r="661" spans="3:9">
      <c r="C661" s="3"/>
      <c r="D661" s="3"/>
      <c r="E661" s="4"/>
      <c r="F661" s="4"/>
      <c r="H661" s="4"/>
      <c r="I661" s="4"/>
    </row>
    <row r="662" spans="3:9">
      <c r="C662" s="3"/>
      <c r="D662" s="3"/>
      <c r="E662" s="4"/>
      <c r="F662" s="4"/>
      <c r="H662" s="4"/>
      <c r="I662" s="4"/>
    </row>
    <row r="663" spans="3:9">
      <c r="C663" s="3"/>
      <c r="D663" s="3"/>
      <c r="E663" s="4"/>
      <c r="F663" s="4"/>
      <c r="H663" s="4"/>
      <c r="I663" s="4"/>
    </row>
    <row r="664" spans="3:9">
      <c r="C664" s="3"/>
      <c r="D664" s="3"/>
      <c r="E664" s="4"/>
      <c r="F664" s="4"/>
      <c r="H664" s="4"/>
      <c r="I664" s="4"/>
    </row>
    <row r="665" spans="3:9">
      <c r="C665" s="3"/>
      <c r="D665" s="3"/>
      <c r="E665" s="4"/>
      <c r="F665" s="4"/>
      <c r="H665" s="4"/>
      <c r="I665" s="4"/>
    </row>
    <row r="666" spans="3:9">
      <c r="C666" s="3"/>
      <c r="D666" s="3"/>
      <c r="E666" s="4"/>
      <c r="F666" s="4"/>
      <c r="H666" s="4"/>
      <c r="I666" s="4"/>
    </row>
    <row r="667" spans="3:9">
      <c r="C667" s="3"/>
      <c r="D667" s="3"/>
      <c r="E667" s="4"/>
      <c r="F667" s="4"/>
      <c r="H667" s="4"/>
      <c r="I667" s="4"/>
    </row>
    <row r="668" spans="3:9">
      <c r="C668" s="3"/>
      <c r="D668" s="3"/>
      <c r="E668" s="4"/>
      <c r="F668" s="4"/>
      <c r="H668" s="4"/>
      <c r="I668" s="4"/>
    </row>
    <row r="669" spans="3:9">
      <c r="C669" s="3"/>
      <c r="D669" s="3"/>
      <c r="E669" s="4"/>
      <c r="F669" s="4"/>
      <c r="H669" s="4"/>
      <c r="I669" s="4"/>
    </row>
    <row r="670" spans="3:9">
      <c r="C670" s="3"/>
      <c r="D670" s="3"/>
      <c r="E670" s="4"/>
      <c r="F670" s="4"/>
      <c r="H670" s="4"/>
      <c r="I670" s="4"/>
    </row>
    <row r="671" spans="3:9">
      <c r="C671" s="3"/>
      <c r="D671" s="3"/>
      <c r="E671" s="4"/>
      <c r="F671" s="4"/>
      <c r="H671" s="4"/>
      <c r="I671" s="4"/>
    </row>
    <row r="672" spans="3:9">
      <c r="C672" s="3"/>
      <c r="D672" s="3"/>
      <c r="E672" s="4"/>
      <c r="F672" s="4"/>
      <c r="H672" s="4"/>
      <c r="I672" s="4"/>
    </row>
    <row r="673" spans="3:9">
      <c r="C673" s="3"/>
      <c r="D673" s="3"/>
      <c r="E673" s="4"/>
      <c r="F673" s="4"/>
      <c r="H673" s="4"/>
      <c r="I673" s="4"/>
    </row>
    <row r="674" spans="3:9">
      <c r="C674" s="3"/>
      <c r="D674" s="3"/>
      <c r="E674" s="4"/>
      <c r="F674" s="4"/>
      <c r="H674" s="4"/>
      <c r="I674" s="4"/>
    </row>
    <row r="675" spans="3:9">
      <c r="C675" s="3"/>
      <c r="D675" s="3"/>
      <c r="E675" s="4"/>
      <c r="F675" s="4"/>
      <c r="H675" s="4"/>
      <c r="I675" s="4"/>
    </row>
    <row r="676" spans="3:9">
      <c r="C676" s="3"/>
      <c r="D676" s="3"/>
      <c r="E676" s="4"/>
      <c r="F676" s="4"/>
      <c r="H676" s="4"/>
      <c r="I676" s="4"/>
    </row>
    <row r="677" spans="3:9">
      <c r="C677" s="3"/>
      <c r="D677" s="3"/>
      <c r="E677" s="4"/>
      <c r="F677" s="4"/>
      <c r="H677" s="4"/>
      <c r="I677" s="4"/>
    </row>
    <row r="678" spans="3:9">
      <c r="C678" s="3"/>
      <c r="D678" s="3"/>
      <c r="E678" s="4"/>
      <c r="F678" s="4"/>
      <c r="H678" s="4"/>
      <c r="I678" s="4"/>
    </row>
    <row r="679" spans="3:9">
      <c r="C679" s="3"/>
      <c r="D679" s="3"/>
      <c r="E679" s="4"/>
      <c r="F679" s="4"/>
      <c r="H679" s="4"/>
      <c r="I679" s="4"/>
    </row>
    <row r="680" spans="3:9">
      <c r="C680" s="3"/>
      <c r="D680" s="3"/>
      <c r="E680" s="4"/>
      <c r="F680" s="4"/>
      <c r="H680" s="4"/>
      <c r="I680" s="4"/>
    </row>
    <row r="681" spans="3:9">
      <c r="C681" s="3"/>
      <c r="D681" s="3"/>
      <c r="E681" s="4"/>
      <c r="F681" s="4"/>
      <c r="H681" s="4"/>
      <c r="I681" s="4"/>
    </row>
    <row r="682" spans="3:9">
      <c r="C682" s="3"/>
      <c r="D682" s="3"/>
      <c r="E682" s="4"/>
      <c r="F682" s="4"/>
      <c r="H682" s="4"/>
      <c r="I682" s="4"/>
    </row>
    <row r="683" spans="3:9">
      <c r="C683" s="3"/>
      <c r="D683" s="3"/>
      <c r="E683" s="4"/>
      <c r="F683" s="4"/>
      <c r="H683" s="4"/>
      <c r="I683" s="4"/>
    </row>
    <row r="684" spans="3:9">
      <c r="C684" s="3"/>
      <c r="D684" s="3"/>
      <c r="E684" s="4"/>
      <c r="F684" s="4"/>
      <c r="H684" s="4"/>
      <c r="I684" s="4"/>
    </row>
    <row r="685" spans="3:9">
      <c r="C685" s="3"/>
      <c r="D685" s="3"/>
      <c r="E685" s="4"/>
      <c r="F685" s="4"/>
      <c r="H685" s="4"/>
      <c r="I685" s="4"/>
    </row>
    <row r="686" spans="3:9">
      <c r="C686" s="3"/>
      <c r="D686" s="3"/>
      <c r="E686" s="4"/>
      <c r="F686" s="4"/>
      <c r="H686" s="4"/>
      <c r="I686" s="4"/>
    </row>
    <row r="687" spans="3:9">
      <c r="C687" s="3"/>
      <c r="D687" s="3"/>
      <c r="E687" s="4"/>
      <c r="F687" s="4"/>
      <c r="H687" s="4"/>
      <c r="I687" s="4"/>
    </row>
    <row r="688" spans="3:9">
      <c r="C688" s="3"/>
      <c r="D688" s="3"/>
      <c r="E688" s="4"/>
      <c r="F688" s="4"/>
      <c r="H688" s="4"/>
      <c r="I688" s="4"/>
    </row>
    <row r="689" spans="3:9">
      <c r="C689" s="3"/>
      <c r="D689" s="3"/>
      <c r="E689" s="4"/>
      <c r="F689" s="4"/>
      <c r="H689" s="4"/>
      <c r="I689" s="4"/>
    </row>
    <row r="690" spans="3:9">
      <c r="C690" s="3"/>
      <c r="D690" s="3"/>
      <c r="E690" s="4"/>
      <c r="F690" s="4"/>
      <c r="H690" s="4"/>
      <c r="I690" s="4"/>
    </row>
    <row r="691" spans="3:9">
      <c r="C691" s="3"/>
      <c r="D691" s="3"/>
      <c r="E691" s="4"/>
      <c r="F691" s="4"/>
      <c r="H691" s="4"/>
      <c r="I691" s="4"/>
    </row>
    <row r="692" spans="3:9">
      <c r="C692" s="3"/>
      <c r="D692" s="3"/>
      <c r="E692" s="4"/>
      <c r="F692" s="4"/>
      <c r="H692" s="4"/>
      <c r="I692" s="4"/>
    </row>
    <row r="693" spans="3:9">
      <c r="C693" s="3"/>
      <c r="D693" s="3"/>
      <c r="E693" s="4"/>
      <c r="F693" s="4"/>
      <c r="H693" s="4"/>
      <c r="I693" s="4"/>
    </row>
    <row r="694" spans="3:9">
      <c r="C694" s="3"/>
      <c r="D694" s="3"/>
      <c r="E694" s="4"/>
      <c r="F694" s="4"/>
      <c r="H694" s="4"/>
      <c r="I694" s="4"/>
    </row>
    <row r="695" spans="3:9">
      <c r="C695" s="3"/>
      <c r="D695" s="3"/>
      <c r="E695" s="4"/>
      <c r="F695" s="4"/>
      <c r="H695" s="4"/>
      <c r="I695" s="4"/>
    </row>
    <row r="696" spans="3:9">
      <c r="C696" s="3"/>
      <c r="D696" s="3"/>
      <c r="E696" s="4"/>
      <c r="F696" s="4"/>
      <c r="H696" s="4"/>
      <c r="I696" s="4"/>
    </row>
    <row r="697" spans="3:9">
      <c r="C697" s="3"/>
      <c r="D697" s="3"/>
      <c r="E697" s="4"/>
      <c r="F697" s="4"/>
      <c r="H697" s="4"/>
      <c r="I697" s="4"/>
    </row>
    <row r="698" spans="3:9">
      <c r="C698" s="3"/>
      <c r="D698" s="3"/>
      <c r="E698" s="4"/>
      <c r="F698" s="4"/>
      <c r="H698" s="4"/>
      <c r="I698" s="4"/>
    </row>
    <row r="699" spans="3:9">
      <c r="C699" s="3"/>
      <c r="D699" s="3"/>
      <c r="E699" s="4"/>
      <c r="F699" s="4"/>
      <c r="H699" s="4"/>
      <c r="I699" s="4"/>
    </row>
    <row r="700" spans="3:9">
      <c r="C700" s="3"/>
      <c r="D700" s="3"/>
      <c r="E700" s="4"/>
      <c r="F700" s="4"/>
      <c r="H700" s="4"/>
      <c r="I700" s="4"/>
    </row>
    <row r="701" spans="3:9">
      <c r="C701" s="3"/>
      <c r="D701" s="3"/>
      <c r="E701" s="4"/>
      <c r="F701" s="4"/>
      <c r="H701" s="4"/>
      <c r="I701" s="4"/>
    </row>
    <row r="702" spans="3:9">
      <c r="C702" s="3"/>
      <c r="D702" s="3"/>
      <c r="E702" s="4"/>
      <c r="F702" s="4"/>
      <c r="H702" s="4"/>
      <c r="I702" s="4"/>
    </row>
    <row r="703" spans="3:9">
      <c r="C703" s="3"/>
      <c r="D703" s="3"/>
      <c r="E703" s="4"/>
      <c r="F703" s="4"/>
      <c r="H703" s="4"/>
      <c r="I703" s="4"/>
    </row>
    <row r="704" spans="3:9">
      <c r="C704" s="3"/>
      <c r="D704" s="3"/>
      <c r="E704" s="4"/>
      <c r="F704" s="4"/>
      <c r="H704" s="4"/>
      <c r="I704" s="4"/>
    </row>
    <row r="705" spans="3:9">
      <c r="C705" s="3"/>
      <c r="D705" s="3"/>
      <c r="E705" s="4"/>
      <c r="F705" s="4"/>
      <c r="H705" s="4"/>
      <c r="I705" s="4"/>
    </row>
    <row r="706" spans="3:9">
      <c r="C706" s="3"/>
      <c r="D706" s="3"/>
      <c r="E706" s="4"/>
      <c r="F706" s="4"/>
      <c r="H706" s="4"/>
      <c r="I706" s="4"/>
    </row>
    <row r="707" spans="3:9">
      <c r="C707" s="3"/>
      <c r="D707" s="3"/>
      <c r="E707" s="4"/>
      <c r="F707" s="4"/>
      <c r="H707" s="4"/>
      <c r="I707" s="4"/>
    </row>
    <row r="708" spans="3:9">
      <c r="C708" s="3"/>
      <c r="D708" s="3"/>
      <c r="E708" s="4"/>
      <c r="F708" s="4"/>
      <c r="H708" s="4"/>
      <c r="I708" s="4"/>
    </row>
    <row r="709" spans="3:9">
      <c r="C709" s="3"/>
      <c r="D709" s="3"/>
      <c r="E709" s="4"/>
      <c r="F709" s="4"/>
      <c r="H709" s="4"/>
      <c r="I709" s="4"/>
    </row>
    <row r="710" spans="3:9">
      <c r="C710" s="3"/>
      <c r="D710" s="3"/>
      <c r="E710" s="4"/>
      <c r="F710" s="4"/>
      <c r="H710" s="4"/>
      <c r="I710" s="4"/>
    </row>
    <row r="711" spans="3:9">
      <c r="C711" s="3"/>
      <c r="D711" s="3"/>
      <c r="E711" s="4"/>
      <c r="F711" s="4"/>
      <c r="H711" s="4"/>
      <c r="I711" s="4"/>
    </row>
    <row r="712" spans="3:9">
      <c r="C712" s="3"/>
      <c r="D712" s="3"/>
      <c r="E712" s="4"/>
      <c r="F712" s="4"/>
      <c r="H712" s="4"/>
      <c r="I712" s="4"/>
    </row>
    <row r="713" spans="3:9">
      <c r="C713" s="3"/>
      <c r="D713" s="3"/>
      <c r="E713" s="4"/>
      <c r="F713" s="4"/>
      <c r="H713" s="4"/>
      <c r="I713" s="4"/>
    </row>
    <row r="714" spans="3:9">
      <c r="C714" s="3"/>
      <c r="D714" s="3"/>
      <c r="E714" s="4"/>
      <c r="F714" s="4"/>
      <c r="H714" s="4"/>
      <c r="I714" s="4"/>
    </row>
    <row r="715" spans="3:9">
      <c r="C715" s="3"/>
      <c r="D715" s="3"/>
      <c r="E715" s="4"/>
      <c r="F715" s="4"/>
      <c r="H715" s="4"/>
      <c r="I715" s="4"/>
    </row>
    <row r="716" spans="3:9">
      <c r="C716" s="3"/>
      <c r="D716" s="3"/>
      <c r="E716" s="4"/>
      <c r="F716" s="4"/>
      <c r="H716" s="4"/>
      <c r="I716" s="4"/>
    </row>
    <row r="717" spans="3:9">
      <c r="C717" s="3"/>
      <c r="D717" s="3"/>
      <c r="E717" s="4"/>
      <c r="F717" s="4"/>
      <c r="H717" s="4"/>
      <c r="I717" s="4"/>
    </row>
    <row r="718" spans="3:9">
      <c r="C718" s="3"/>
      <c r="D718" s="3"/>
      <c r="E718" s="4"/>
      <c r="F718" s="4"/>
      <c r="H718" s="4"/>
      <c r="I718" s="4"/>
    </row>
    <row r="719" spans="3:9">
      <c r="C719" s="3"/>
      <c r="D719" s="3"/>
      <c r="E719" s="4"/>
      <c r="F719" s="4"/>
      <c r="H719" s="4"/>
      <c r="I719" s="4"/>
    </row>
    <row r="720" spans="3:9">
      <c r="C720" s="3"/>
      <c r="D720" s="3"/>
      <c r="E720" s="4"/>
      <c r="F720" s="4"/>
      <c r="H720" s="4"/>
      <c r="I720" s="4"/>
    </row>
    <row r="721" spans="3:9">
      <c r="C721" s="3"/>
      <c r="D721" s="3"/>
      <c r="E721" s="4"/>
      <c r="F721" s="4"/>
      <c r="H721" s="4"/>
      <c r="I721" s="4"/>
    </row>
    <row r="722" spans="3:9">
      <c r="C722" s="3"/>
      <c r="D722" s="3"/>
      <c r="E722" s="4"/>
      <c r="F722" s="4"/>
      <c r="H722" s="4"/>
      <c r="I722" s="4"/>
    </row>
    <row r="723" spans="3:9">
      <c r="C723" s="3"/>
      <c r="D723" s="3"/>
      <c r="E723" s="4"/>
      <c r="F723" s="4"/>
      <c r="H723" s="4"/>
      <c r="I723" s="4"/>
    </row>
    <row r="724" spans="3:9">
      <c r="C724" s="3"/>
      <c r="D724" s="3"/>
      <c r="E724" s="4"/>
      <c r="F724" s="4"/>
      <c r="H724" s="4"/>
      <c r="I724" s="4"/>
    </row>
    <row r="725" spans="3:9">
      <c r="C725" s="3"/>
      <c r="D725" s="3"/>
      <c r="E725" s="4"/>
      <c r="F725" s="4"/>
      <c r="H725" s="4"/>
      <c r="I725" s="4"/>
    </row>
    <row r="726" spans="3:9">
      <c r="C726" s="3"/>
      <c r="D726" s="3"/>
      <c r="E726" s="4"/>
      <c r="F726" s="4"/>
      <c r="H726" s="4"/>
      <c r="I726" s="4"/>
    </row>
    <row r="727" spans="3:9">
      <c r="C727" s="3"/>
      <c r="D727" s="3"/>
      <c r="E727" s="4"/>
      <c r="F727" s="4"/>
      <c r="H727" s="4"/>
      <c r="I727" s="4"/>
    </row>
    <row r="728" spans="3:9">
      <c r="C728" s="3"/>
      <c r="D728" s="3"/>
      <c r="E728" s="4"/>
      <c r="F728" s="4"/>
      <c r="H728" s="4"/>
      <c r="I728" s="4"/>
    </row>
    <row r="729" spans="3:9">
      <c r="C729" s="3"/>
      <c r="D729" s="3"/>
      <c r="E729" s="4"/>
      <c r="F729" s="4"/>
      <c r="H729" s="4"/>
      <c r="I729" s="4"/>
    </row>
    <row r="730" spans="3:9">
      <c r="C730" s="3"/>
      <c r="D730" s="3"/>
      <c r="E730" s="4"/>
      <c r="F730" s="4"/>
      <c r="H730" s="4"/>
      <c r="I730" s="4"/>
    </row>
    <row r="731" spans="3:9">
      <c r="C731" s="3"/>
      <c r="D731" s="3"/>
      <c r="E731" s="4"/>
      <c r="F731" s="4"/>
      <c r="H731" s="4"/>
      <c r="I731" s="4"/>
    </row>
    <row r="732" spans="3:9">
      <c r="C732" s="3"/>
      <c r="D732" s="3"/>
      <c r="E732" s="4"/>
      <c r="F732" s="4"/>
      <c r="H732" s="4"/>
      <c r="I732" s="4"/>
    </row>
    <row r="733" spans="3:9">
      <c r="C733" s="3"/>
      <c r="D733" s="3"/>
      <c r="E733" s="4"/>
      <c r="F733" s="4"/>
      <c r="H733" s="4"/>
      <c r="I733" s="4"/>
    </row>
    <row r="734" spans="3:9">
      <c r="C734" s="3"/>
      <c r="D734" s="3"/>
      <c r="E734" s="4"/>
      <c r="F734" s="4"/>
      <c r="H734" s="4"/>
      <c r="I734" s="4"/>
    </row>
    <row r="735" spans="3:9">
      <c r="C735" s="3"/>
      <c r="D735" s="3"/>
      <c r="E735" s="4"/>
      <c r="F735" s="4"/>
      <c r="H735" s="4"/>
      <c r="I735" s="4"/>
    </row>
    <row r="736" spans="3:9">
      <c r="C736" s="3"/>
      <c r="D736" s="3"/>
      <c r="E736" s="4"/>
      <c r="F736" s="4"/>
      <c r="H736" s="4"/>
      <c r="I736" s="4"/>
    </row>
    <row r="737" spans="3:9">
      <c r="C737" s="3"/>
      <c r="D737" s="3"/>
      <c r="E737" s="4"/>
      <c r="F737" s="4"/>
      <c r="H737" s="4"/>
      <c r="I737" s="4"/>
    </row>
    <row r="738" spans="3:9">
      <c r="C738" s="3"/>
      <c r="D738" s="3"/>
      <c r="E738" s="4"/>
      <c r="F738" s="4"/>
      <c r="H738" s="4"/>
      <c r="I738" s="4"/>
    </row>
    <row r="739" spans="3:9">
      <c r="C739" s="3"/>
      <c r="D739" s="3"/>
      <c r="E739" s="4"/>
      <c r="F739" s="4"/>
      <c r="H739" s="4"/>
      <c r="I739" s="4"/>
    </row>
    <row r="740" spans="3:9">
      <c r="C740" s="3"/>
      <c r="D740" s="3"/>
      <c r="E740" s="4"/>
      <c r="F740" s="4"/>
      <c r="H740" s="4"/>
      <c r="I740" s="4"/>
    </row>
    <row r="741" spans="3:9">
      <c r="C741" s="3"/>
      <c r="D741" s="3"/>
      <c r="E741" s="4"/>
      <c r="F741" s="4"/>
      <c r="H741" s="4"/>
      <c r="I741" s="4"/>
    </row>
    <row r="742" spans="3:9">
      <c r="C742" s="3"/>
      <c r="D742" s="3"/>
      <c r="E742" s="4"/>
      <c r="F742" s="4"/>
      <c r="H742" s="4"/>
      <c r="I742" s="4"/>
    </row>
    <row r="743" spans="3:9">
      <c r="C743" s="3"/>
      <c r="D743" s="3"/>
      <c r="E743" s="4"/>
      <c r="F743" s="4"/>
      <c r="H743" s="4"/>
      <c r="I743" s="4"/>
    </row>
    <row r="744" spans="3:9">
      <c r="C744" s="3"/>
      <c r="D744" s="3"/>
      <c r="E744" s="4"/>
      <c r="F744" s="4"/>
      <c r="H744" s="4"/>
      <c r="I744" s="4"/>
    </row>
    <row r="745" spans="3:9">
      <c r="C745" s="3"/>
      <c r="D745" s="3"/>
      <c r="E745" s="4"/>
      <c r="F745" s="4"/>
      <c r="H745" s="4"/>
      <c r="I745" s="4"/>
    </row>
    <row r="746" spans="3:9">
      <c r="C746" s="3"/>
      <c r="D746" s="3"/>
      <c r="E746" s="4"/>
      <c r="F746" s="4"/>
      <c r="H746" s="4"/>
      <c r="I746" s="4"/>
    </row>
    <row r="747" spans="3:9">
      <c r="C747" s="3"/>
      <c r="D747" s="3"/>
      <c r="E747" s="4"/>
      <c r="F747" s="4"/>
      <c r="H747" s="4"/>
      <c r="I747" s="4"/>
    </row>
    <row r="748" spans="3:9">
      <c r="C748" s="3"/>
      <c r="D748" s="3"/>
      <c r="E748" s="4"/>
      <c r="F748" s="4"/>
      <c r="H748" s="4"/>
      <c r="I748" s="4"/>
    </row>
    <row r="749" spans="3:9">
      <c r="C749" s="3"/>
      <c r="D749" s="3"/>
      <c r="E749" s="4"/>
      <c r="F749" s="4"/>
      <c r="H749" s="4"/>
      <c r="I749" s="4"/>
    </row>
    <row r="750" spans="3:9">
      <c r="C750" s="3"/>
      <c r="D750" s="3"/>
      <c r="E750" s="4"/>
      <c r="F750" s="4"/>
      <c r="H750" s="4"/>
      <c r="I750" s="4"/>
    </row>
    <row r="751" spans="3:9">
      <c r="C751" s="3"/>
      <c r="D751" s="3"/>
      <c r="E751" s="4"/>
      <c r="F751" s="4"/>
      <c r="H751" s="4"/>
      <c r="I751" s="4"/>
    </row>
    <row r="752" spans="3:9">
      <c r="C752" s="3"/>
      <c r="D752" s="3"/>
      <c r="E752" s="4"/>
      <c r="F752" s="4"/>
      <c r="H752" s="4"/>
      <c r="I752" s="4"/>
    </row>
    <row r="753" spans="3:9">
      <c r="C753" s="3"/>
      <c r="D753" s="3"/>
      <c r="E753" s="4"/>
      <c r="F753" s="4"/>
      <c r="H753" s="4"/>
      <c r="I753" s="4"/>
    </row>
    <row r="754" spans="3:9">
      <c r="C754" s="3"/>
      <c r="D754" s="3"/>
      <c r="E754" s="4"/>
      <c r="F754" s="4"/>
      <c r="H754" s="4"/>
      <c r="I754" s="4"/>
    </row>
    <row r="755" spans="3:9">
      <c r="C755" s="3"/>
      <c r="D755" s="3"/>
      <c r="E755" s="4"/>
      <c r="F755" s="4"/>
      <c r="H755" s="4"/>
      <c r="I755" s="4"/>
    </row>
    <row r="756" spans="3:9">
      <c r="C756" s="3"/>
      <c r="D756" s="3"/>
      <c r="E756" s="4"/>
      <c r="F756" s="4"/>
      <c r="H756" s="4"/>
      <c r="I756" s="4"/>
    </row>
    <row r="757" spans="3:9">
      <c r="C757" s="3"/>
      <c r="D757" s="3"/>
      <c r="E757" s="4"/>
      <c r="F757" s="4"/>
      <c r="H757" s="4"/>
      <c r="I757" s="4"/>
    </row>
    <row r="758" spans="3:9">
      <c r="C758" s="3"/>
      <c r="D758" s="3"/>
      <c r="E758" s="4"/>
      <c r="F758" s="4"/>
      <c r="H758" s="4"/>
      <c r="I758" s="4"/>
    </row>
    <row r="759" spans="3:9">
      <c r="C759" s="3"/>
      <c r="D759" s="3"/>
      <c r="E759" s="4"/>
      <c r="F759" s="4"/>
      <c r="H759" s="4"/>
      <c r="I759" s="4"/>
    </row>
    <row r="760" spans="3:9">
      <c r="C760" s="3"/>
      <c r="D760" s="3"/>
      <c r="E760" s="4"/>
      <c r="F760" s="4"/>
      <c r="H760" s="4"/>
      <c r="I760" s="4"/>
    </row>
    <row r="761" spans="3:9">
      <c r="C761" s="3"/>
      <c r="D761" s="3"/>
      <c r="E761" s="4"/>
      <c r="F761" s="4"/>
      <c r="H761" s="4"/>
      <c r="I761" s="4"/>
    </row>
    <row r="762" spans="3:9">
      <c r="C762" s="3"/>
      <c r="D762" s="3"/>
      <c r="E762" s="4"/>
      <c r="F762" s="4"/>
      <c r="H762" s="4"/>
      <c r="I762" s="4"/>
    </row>
    <row r="763" spans="3:9">
      <c r="C763" s="3"/>
      <c r="D763" s="3"/>
      <c r="E763" s="4"/>
      <c r="F763" s="4"/>
      <c r="H763" s="4"/>
      <c r="I763" s="4"/>
    </row>
    <row r="764" spans="3:9">
      <c r="C764" s="3"/>
      <c r="D764" s="3"/>
      <c r="E764" s="4"/>
      <c r="F764" s="4"/>
      <c r="H764" s="4"/>
      <c r="I764" s="4"/>
    </row>
    <row r="765" spans="3:9">
      <c r="C765" s="3"/>
      <c r="D765" s="3"/>
      <c r="E765" s="4"/>
      <c r="F765" s="4"/>
      <c r="H765" s="4"/>
      <c r="I765" s="4"/>
    </row>
    <row r="766" spans="3:9">
      <c r="C766" s="3"/>
      <c r="D766" s="3"/>
      <c r="E766" s="4"/>
      <c r="F766" s="4"/>
      <c r="H766" s="4"/>
      <c r="I766" s="4"/>
    </row>
    <row r="767" spans="3:9">
      <c r="C767" s="3"/>
      <c r="D767" s="3"/>
      <c r="E767" s="4"/>
      <c r="F767" s="4"/>
      <c r="H767" s="4"/>
      <c r="I767" s="4"/>
    </row>
    <row r="768" spans="3:9">
      <c r="C768" s="3"/>
      <c r="D768" s="3"/>
      <c r="E768" s="4"/>
      <c r="F768" s="4"/>
      <c r="H768" s="4"/>
      <c r="I768" s="4"/>
    </row>
    <row r="769" spans="3:9">
      <c r="C769" s="3"/>
      <c r="D769" s="3"/>
      <c r="E769" s="4"/>
      <c r="F769" s="4"/>
      <c r="H769" s="4"/>
      <c r="I769" s="4"/>
    </row>
    <row r="770" spans="3:9">
      <c r="C770" s="3"/>
      <c r="D770" s="3"/>
      <c r="E770" s="4"/>
      <c r="F770" s="4"/>
      <c r="H770" s="4"/>
      <c r="I770" s="4"/>
    </row>
    <row r="771" spans="3:9">
      <c r="C771" s="3"/>
      <c r="D771" s="3"/>
      <c r="E771" s="4"/>
      <c r="F771" s="4"/>
      <c r="H771" s="4"/>
      <c r="I771" s="4"/>
    </row>
    <row r="772" spans="3:9">
      <c r="C772" s="3"/>
      <c r="D772" s="3"/>
      <c r="E772" s="4"/>
      <c r="F772" s="4"/>
      <c r="H772" s="4"/>
      <c r="I772" s="4"/>
    </row>
    <row r="773" spans="3:9">
      <c r="C773" s="3"/>
      <c r="D773" s="3"/>
      <c r="E773" s="4"/>
      <c r="F773" s="4"/>
      <c r="H773" s="4"/>
      <c r="I773" s="4"/>
    </row>
    <row r="774" spans="3:9">
      <c r="C774" s="3"/>
      <c r="D774" s="3"/>
      <c r="E774" s="4"/>
      <c r="F774" s="4"/>
      <c r="H774" s="4"/>
      <c r="I774" s="4"/>
    </row>
    <row r="775" spans="3:9">
      <c r="C775" s="3"/>
      <c r="D775" s="3"/>
      <c r="E775" s="4"/>
      <c r="F775" s="4"/>
      <c r="H775" s="4"/>
      <c r="I775" s="4"/>
    </row>
    <row r="776" spans="3:9">
      <c r="C776" s="3"/>
      <c r="D776" s="3"/>
      <c r="E776" s="4"/>
      <c r="F776" s="4"/>
      <c r="H776" s="4"/>
      <c r="I776" s="4"/>
    </row>
    <row r="777" spans="3:9">
      <c r="C777" s="3"/>
      <c r="D777" s="3"/>
      <c r="E777" s="4"/>
      <c r="F777" s="4"/>
      <c r="H777" s="4"/>
      <c r="I777" s="4"/>
    </row>
    <row r="778" spans="3:9">
      <c r="C778" s="3"/>
      <c r="D778" s="3"/>
      <c r="E778" s="4"/>
      <c r="F778" s="4"/>
      <c r="H778" s="4"/>
      <c r="I778" s="4"/>
    </row>
    <row r="779" spans="3:9">
      <c r="C779" s="3"/>
      <c r="D779" s="3"/>
      <c r="E779" s="4"/>
      <c r="F779" s="4"/>
      <c r="H779" s="4"/>
      <c r="I779" s="4"/>
    </row>
    <row r="780" spans="3:9">
      <c r="C780" s="3"/>
      <c r="D780" s="3"/>
      <c r="E780" s="4"/>
      <c r="F780" s="4"/>
      <c r="H780" s="4"/>
      <c r="I780" s="4"/>
    </row>
    <row r="781" spans="3:9">
      <c r="C781" s="3"/>
      <c r="D781" s="3"/>
      <c r="E781" s="4"/>
      <c r="F781" s="4"/>
      <c r="H781" s="4"/>
      <c r="I781" s="4"/>
    </row>
    <row r="782" spans="3:9">
      <c r="C782" s="3"/>
      <c r="D782" s="3"/>
      <c r="E782" s="4"/>
      <c r="F782" s="4"/>
      <c r="H782" s="4"/>
      <c r="I782" s="4"/>
    </row>
    <row r="783" spans="3:9">
      <c r="C783" s="3"/>
      <c r="D783" s="3"/>
      <c r="E783" s="4"/>
      <c r="F783" s="4"/>
      <c r="H783" s="4"/>
      <c r="I783" s="4"/>
    </row>
    <row r="784" spans="3:9">
      <c r="C784" s="3"/>
      <c r="D784" s="3"/>
      <c r="E784" s="4"/>
      <c r="F784" s="4"/>
      <c r="H784" s="4"/>
      <c r="I784" s="4"/>
    </row>
    <row r="785" spans="3:9">
      <c r="C785" s="3"/>
      <c r="D785" s="3"/>
      <c r="E785" s="4"/>
      <c r="F785" s="4"/>
      <c r="H785" s="4"/>
      <c r="I785" s="4"/>
    </row>
    <row r="786" spans="3:9">
      <c r="C786" s="3"/>
      <c r="D786" s="3"/>
      <c r="E786" s="4"/>
      <c r="F786" s="4"/>
      <c r="H786" s="4"/>
      <c r="I786" s="4"/>
    </row>
    <row r="787" spans="3:9">
      <c r="C787" s="3"/>
      <c r="D787" s="3"/>
      <c r="E787" s="4"/>
      <c r="F787" s="4"/>
      <c r="H787" s="4"/>
      <c r="I787" s="4"/>
    </row>
    <row r="788" spans="3:9">
      <c r="C788" s="3"/>
      <c r="D788" s="3"/>
      <c r="E788" s="4"/>
      <c r="F788" s="4"/>
      <c r="H788" s="4"/>
      <c r="I788" s="4"/>
    </row>
    <row r="789" spans="3:9">
      <c r="C789" s="3"/>
      <c r="D789" s="3"/>
      <c r="E789" s="4"/>
      <c r="F789" s="4"/>
      <c r="H789" s="4"/>
      <c r="I789" s="4"/>
    </row>
    <row r="790" spans="3:9">
      <c r="C790" s="3"/>
      <c r="D790" s="3"/>
      <c r="E790" s="4"/>
      <c r="F790" s="4"/>
      <c r="H790" s="4"/>
      <c r="I790" s="4"/>
    </row>
    <row r="791" spans="3:9">
      <c r="C791" s="3"/>
      <c r="D791" s="3"/>
      <c r="E791" s="4"/>
      <c r="F791" s="4"/>
      <c r="H791" s="4"/>
      <c r="I791" s="4"/>
    </row>
    <row r="792" spans="3:9">
      <c r="C792" s="3"/>
      <c r="D792" s="3"/>
      <c r="E792" s="4"/>
      <c r="F792" s="4"/>
      <c r="H792" s="4"/>
      <c r="I792" s="4"/>
    </row>
    <row r="793" spans="3:9">
      <c r="C793" s="3"/>
      <c r="D793" s="3"/>
      <c r="E793" s="4"/>
      <c r="F793" s="4"/>
      <c r="H793" s="4"/>
      <c r="I793" s="4"/>
    </row>
    <row r="794" spans="3:9">
      <c r="C794" s="3"/>
      <c r="D794" s="3"/>
      <c r="E794" s="4"/>
      <c r="F794" s="4"/>
      <c r="H794" s="4"/>
      <c r="I794" s="4"/>
    </row>
    <row r="795" spans="3:9">
      <c r="C795" s="3"/>
      <c r="D795" s="3"/>
      <c r="E795" s="4"/>
      <c r="F795" s="4"/>
      <c r="H795" s="4"/>
      <c r="I795" s="4"/>
    </row>
    <row r="796" spans="3:9">
      <c r="C796" s="3"/>
      <c r="D796" s="3"/>
      <c r="E796" s="4"/>
      <c r="F796" s="4"/>
      <c r="H796" s="4"/>
      <c r="I796" s="4"/>
    </row>
    <row r="797" spans="3:9">
      <c r="C797" s="3"/>
      <c r="D797" s="3"/>
      <c r="E797" s="4"/>
      <c r="F797" s="4"/>
      <c r="H797" s="4"/>
      <c r="I797" s="4"/>
    </row>
    <row r="798" spans="3:9">
      <c r="C798" s="3"/>
      <c r="D798" s="3"/>
      <c r="E798" s="4"/>
      <c r="F798" s="4"/>
      <c r="H798" s="4"/>
      <c r="I798" s="4"/>
    </row>
    <row r="799" spans="3:9">
      <c r="C799" s="3"/>
      <c r="D799" s="3"/>
      <c r="E799" s="4"/>
      <c r="F799" s="4"/>
      <c r="H799" s="4"/>
      <c r="I799" s="4"/>
    </row>
    <row r="800" spans="3:9">
      <c r="C800" s="3"/>
      <c r="D800" s="3"/>
      <c r="E800" s="4"/>
      <c r="F800" s="4"/>
      <c r="H800" s="4"/>
      <c r="I800" s="4"/>
    </row>
    <row r="801" spans="3:9">
      <c r="C801" s="3"/>
      <c r="D801" s="3"/>
      <c r="E801" s="4"/>
      <c r="F801" s="4"/>
      <c r="H801" s="4"/>
      <c r="I801" s="4"/>
    </row>
    <row r="802" spans="3:9">
      <c r="C802" s="3"/>
      <c r="D802" s="3"/>
      <c r="E802" s="4"/>
      <c r="F802" s="4"/>
      <c r="H802" s="4"/>
      <c r="I802" s="4"/>
    </row>
    <row r="803" spans="3:9">
      <c r="C803" s="3"/>
      <c r="D803" s="3"/>
      <c r="E803" s="4"/>
      <c r="F803" s="4"/>
      <c r="H803" s="4"/>
      <c r="I803" s="4"/>
    </row>
    <row r="804" spans="3:9">
      <c r="C804" s="3"/>
      <c r="D804" s="3"/>
      <c r="E804" s="4"/>
      <c r="F804" s="4"/>
      <c r="H804" s="4"/>
      <c r="I804" s="4"/>
    </row>
    <row r="805" spans="3:9">
      <c r="C805" s="3"/>
      <c r="D805" s="3"/>
      <c r="E805" s="4"/>
      <c r="F805" s="4"/>
      <c r="H805" s="4"/>
      <c r="I805" s="4"/>
    </row>
    <row r="806" spans="3:9">
      <c r="C806" s="3"/>
      <c r="D806" s="3"/>
      <c r="E806" s="4"/>
      <c r="F806" s="4"/>
      <c r="H806" s="4"/>
      <c r="I806" s="4"/>
    </row>
    <row r="807" spans="3:9">
      <c r="C807" s="3"/>
      <c r="D807" s="3"/>
      <c r="E807" s="4"/>
      <c r="F807" s="4"/>
      <c r="H807" s="4"/>
      <c r="I807" s="4"/>
    </row>
    <row r="808" spans="3:9">
      <c r="C808" s="3"/>
      <c r="D808" s="3"/>
      <c r="E808" s="4"/>
      <c r="F808" s="4"/>
      <c r="H808" s="4"/>
      <c r="I808" s="4"/>
    </row>
    <row r="809" spans="3:9">
      <c r="C809" s="3"/>
      <c r="D809" s="3"/>
      <c r="E809" s="4"/>
      <c r="F809" s="4"/>
      <c r="H809" s="4"/>
      <c r="I809" s="4"/>
    </row>
    <row r="810" spans="3:9">
      <c r="C810" s="3"/>
      <c r="D810" s="3"/>
      <c r="E810" s="4"/>
      <c r="F810" s="4"/>
      <c r="H810" s="4"/>
      <c r="I810" s="4"/>
    </row>
    <row r="811" spans="3:9">
      <c r="C811" s="3"/>
      <c r="D811" s="3"/>
      <c r="E811" s="4"/>
      <c r="F811" s="4"/>
      <c r="H811" s="4"/>
      <c r="I811" s="4"/>
    </row>
    <row r="812" spans="3:9">
      <c r="C812" s="3"/>
      <c r="D812" s="3"/>
      <c r="E812" s="4"/>
      <c r="F812" s="4"/>
      <c r="H812" s="4"/>
      <c r="I812" s="4"/>
    </row>
    <row r="813" spans="3:9">
      <c r="C813" s="3"/>
      <c r="D813" s="3"/>
      <c r="E813" s="4"/>
      <c r="F813" s="4"/>
      <c r="H813" s="4"/>
      <c r="I813" s="4"/>
    </row>
    <row r="814" spans="3:9">
      <c r="C814" s="3"/>
      <c r="D814" s="3"/>
      <c r="E814" s="4"/>
      <c r="F814" s="4"/>
      <c r="H814" s="4"/>
      <c r="I814" s="4"/>
    </row>
    <row r="815" spans="3:9">
      <c r="C815" s="3"/>
      <c r="D815" s="3"/>
      <c r="E815" s="4"/>
      <c r="F815" s="4"/>
      <c r="H815" s="4"/>
      <c r="I815" s="4"/>
    </row>
    <row r="816" spans="3:9">
      <c r="C816" s="3"/>
      <c r="D816" s="3"/>
      <c r="E816" s="4"/>
      <c r="F816" s="4"/>
      <c r="H816" s="4"/>
      <c r="I816" s="4"/>
    </row>
    <row r="817" spans="3:9">
      <c r="C817" s="3"/>
      <c r="D817" s="3"/>
      <c r="E817" s="4"/>
      <c r="F817" s="4"/>
      <c r="H817" s="4"/>
      <c r="I817" s="4"/>
    </row>
    <row r="818" spans="3:9">
      <c r="C818" s="3"/>
      <c r="D818" s="3"/>
      <c r="E818" s="4"/>
      <c r="F818" s="4"/>
      <c r="H818" s="4"/>
      <c r="I818" s="4"/>
    </row>
    <row r="819" spans="3:9">
      <c r="C819" s="3"/>
      <c r="D819" s="3"/>
      <c r="E819" s="4"/>
      <c r="F819" s="4"/>
      <c r="H819" s="4"/>
      <c r="I819" s="4"/>
    </row>
    <row r="820" spans="3:9">
      <c r="C820" s="3"/>
      <c r="D820" s="3"/>
      <c r="E820" s="4"/>
      <c r="F820" s="4"/>
      <c r="H820" s="4"/>
      <c r="I820" s="4"/>
    </row>
    <row r="821" spans="3:9">
      <c r="C821" s="3"/>
      <c r="D821" s="3"/>
      <c r="E821" s="4"/>
      <c r="F821" s="4"/>
      <c r="H821" s="4"/>
      <c r="I821" s="4"/>
    </row>
    <row r="822" spans="3:9">
      <c r="C822" s="3"/>
      <c r="D822" s="3"/>
      <c r="E822" s="4"/>
      <c r="F822" s="4"/>
      <c r="H822" s="4"/>
      <c r="I822" s="4"/>
    </row>
    <row r="823" spans="3:9">
      <c r="C823" s="3"/>
      <c r="D823" s="3"/>
      <c r="E823" s="4"/>
      <c r="F823" s="4"/>
      <c r="H823" s="4"/>
      <c r="I823" s="4"/>
    </row>
    <row r="824" spans="3:9">
      <c r="C824" s="3"/>
      <c r="D824" s="3"/>
      <c r="E824" s="4"/>
      <c r="F824" s="4"/>
      <c r="H824" s="4"/>
      <c r="I824" s="4"/>
    </row>
    <row r="825" spans="3:9">
      <c r="C825" s="3"/>
      <c r="D825" s="3"/>
      <c r="E825" s="4"/>
      <c r="F825" s="4"/>
      <c r="H825" s="4"/>
      <c r="I825" s="4"/>
    </row>
    <row r="826" spans="3:9">
      <c r="C826" s="3"/>
      <c r="D826" s="3"/>
      <c r="E826" s="4"/>
      <c r="F826" s="4"/>
      <c r="H826" s="4"/>
      <c r="I826" s="4"/>
    </row>
    <row r="827" spans="3:9">
      <c r="C827" s="3"/>
      <c r="D827" s="3"/>
      <c r="E827" s="4"/>
      <c r="F827" s="4"/>
      <c r="H827" s="4"/>
      <c r="I827" s="4"/>
    </row>
    <row r="828" spans="3:9">
      <c r="C828" s="3"/>
      <c r="D828" s="3"/>
      <c r="E828" s="4"/>
      <c r="F828" s="4"/>
      <c r="H828" s="4"/>
      <c r="I828" s="4"/>
    </row>
    <row r="829" spans="3:9">
      <c r="C829" s="3"/>
      <c r="D829" s="3"/>
      <c r="E829" s="4"/>
      <c r="F829" s="4"/>
      <c r="H829" s="4"/>
      <c r="I829" s="4"/>
    </row>
    <row r="830" spans="3:9">
      <c r="C830" s="3"/>
      <c r="D830" s="3"/>
      <c r="E830" s="4"/>
      <c r="F830" s="4"/>
      <c r="H830" s="4"/>
      <c r="I830" s="4"/>
    </row>
    <row r="831" spans="3:9">
      <c r="C831" s="3"/>
      <c r="D831" s="3"/>
      <c r="E831" s="4"/>
      <c r="F831" s="4"/>
      <c r="H831" s="4"/>
      <c r="I831" s="4"/>
    </row>
    <row r="832" spans="3:9">
      <c r="C832" s="3"/>
      <c r="D832" s="3"/>
      <c r="E832" s="4"/>
      <c r="F832" s="4"/>
      <c r="H832" s="4"/>
      <c r="I832" s="4"/>
    </row>
    <row r="833" spans="3:9">
      <c r="C833" s="3"/>
      <c r="D833" s="3"/>
      <c r="E833" s="4"/>
      <c r="F833" s="4"/>
      <c r="H833" s="4"/>
      <c r="I833" s="4"/>
    </row>
    <row r="834" spans="3:9">
      <c r="C834" s="3"/>
      <c r="D834" s="3"/>
      <c r="E834" s="4"/>
      <c r="F834" s="4"/>
      <c r="H834" s="4"/>
      <c r="I834" s="4"/>
    </row>
    <row r="835" spans="3:9">
      <c r="C835" s="3"/>
      <c r="D835" s="3"/>
      <c r="E835" s="4"/>
      <c r="F835" s="4"/>
      <c r="H835" s="4"/>
      <c r="I835" s="4"/>
    </row>
    <row r="836" spans="3:9">
      <c r="C836" s="3"/>
      <c r="D836" s="3"/>
      <c r="E836" s="4"/>
      <c r="F836" s="4"/>
      <c r="H836" s="4"/>
      <c r="I836" s="4"/>
    </row>
    <row r="837" spans="3:9">
      <c r="C837" s="3"/>
      <c r="D837" s="3"/>
      <c r="E837" s="4"/>
      <c r="F837" s="4"/>
      <c r="H837" s="4"/>
      <c r="I837" s="4"/>
    </row>
    <row r="838" spans="3:9">
      <c r="C838" s="3"/>
      <c r="D838" s="3"/>
      <c r="E838" s="4"/>
      <c r="F838" s="4"/>
      <c r="H838" s="4"/>
      <c r="I838" s="4"/>
    </row>
    <row r="839" spans="3:9">
      <c r="C839" s="3"/>
      <c r="D839" s="3"/>
      <c r="E839" s="4"/>
      <c r="F839" s="4"/>
      <c r="H839" s="4"/>
      <c r="I839" s="4"/>
    </row>
    <row r="840" spans="3:9">
      <c r="C840" s="3"/>
      <c r="D840" s="3"/>
      <c r="E840" s="4"/>
      <c r="F840" s="4"/>
      <c r="H840" s="4"/>
      <c r="I840" s="4"/>
    </row>
    <row r="841" spans="3:9">
      <c r="C841" s="3"/>
      <c r="D841" s="3"/>
      <c r="E841" s="4"/>
      <c r="F841" s="4"/>
      <c r="H841" s="4"/>
      <c r="I841" s="4"/>
    </row>
    <row r="842" spans="3:9">
      <c r="C842" s="3"/>
      <c r="D842" s="3"/>
      <c r="E842" s="4"/>
      <c r="F842" s="4"/>
      <c r="H842" s="4"/>
      <c r="I842" s="4"/>
    </row>
    <row r="843" spans="3:9">
      <c r="C843" s="3"/>
      <c r="D843" s="3"/>
      <c r="E843" s="4"/>
      <c r="F843" s="4"/>
      <c r="H843" s="4"/>
      <c r="I843" s="4"/>
    </row>
    <row r="844" spans="3:9">
      <c r="C844" s="3"/>
      <c r="D844" s="3"/>
      <c r="E844" s="4"/>
      <c r="F844" s="4"/>
      <c r="H844" s="4"/>
      <c r="I844" s="4"/>
    </row>
    <row r="845" spans="3:9">
      <c r="C845" s="3"/>
      <c r="D845" s="3"/>
      <c r="E845" s="4"/>
      <c r="F845" s="4"/>
      <c r="H845" s="4"/>
      <c r="I845" s="4"/>
    </row>
    <row r="846" spans="3:9">
      <c r="C846" s="3"/>
      <c r="D846" s="3"/>
      <c r="E846" s="4"/>
      <c r="F846" s="4"/>
      <c r="H846" s="4"/>
      <c r="I846" s="4"/>
    </row>
    <row r="847" spans="3:9">
      <c r="C847" s="3"/>
      <c r="D847" s="3"/>
      <c r="E847" s="4"/>
      <c r="F847" s="4"/>
      <c r="H847" s="4"/>
      <c r="I847" s="4"/>
    </row>
    <row r="848" spans="3:9">
      <c r="C848" s="3"/>
      <c r="D848" s="3"/>
      <c r="E848" s="4"/>
      <c r="F848" s="4"/>
      <c r="H848" s="4"/>
      <c r="I848" s="4"/>
    </row>
    <row r="849" spans="3:9">
      <c r="C849" s="3"/>
      <c r="D849" s="3"/>
      <c r="E849" s="4"/>
      <c r="F849" s="4"/>
      <c r="H849" s="4"/>
      <c r="I849" s="4"/>
    </row>
    <row r="850" spans="3:9">
      <c r="C850" s="3"/>
      <c r="D850" s="3"/>
      <c r="E850" s="4"/>
      <c r="F850" s="4"/>
      <c r="H850" s="4"/>
      <c r="I850" s="4"/>
    </row>
    <row r="851" spans="3:9">
      <c r="C851" s="3"/>
      <c r="D851" s="3"/>
      <c r="E851" s="4"/>
      <c r="F851" s="4"/>
      <c r="H851" s="4"/>
      <c r="I851" s="4"/>
    </row>
    <row r="852" spans="3:9">
      <c r="C852" s="3"/>
      <c r="D852" s="3"/>
      <c r="E852" s="4"/>
      <c r="F852" s="4"/>
      <c r="H852" s="4"/>
      <c r="I852" s="4"/>
    </row>
    <row r="853" spans="3:9">
      <c r="C853" s="3"/>
      <c r="D853" s="3"/>
      <c r="E853" s="4"/>
      <c r="F853" s="4"/>
      <c r="H853" s="4"/>
      <c r="I853" s="4"/>
    </row>
    <row r="854" spans="3:9">
      <c r="C854" s="3"/>
      <c r="D854" s="3"/>
      <c r="E854" s="4"/>
      <c r="F854" s="4"/>
      <c r="H854" s="4"/>
      <c r="I854" s="4"/>
    </row>
    <row r="855" spans="3:9">
      <c r="C855" s="3"/>
      <c r="D855" s="3"/>
      <c r="E855" s="4"/>
      <c r="F855" s="4"/>
      <c r="H855" s="4"/>
      <c r="I855" s="4"/>
    </row>
    <row r="856" spans="3:9">
      <c r="C856" s="3"/>
      <c r="D856" s="3"/>
      <c r="E856" s="4"/>
      <c r="F856" s="4"/>
      <c r="H856" s="4"/>
      <c r="I856" s="4"/>
    </row>
    <row r="857" spans="3:9">
      <c r="C857" s="3"/>
      <c r="D857" s="3"/>
      <c r="E857" s="4"/>
      <c r="F857" s="4"/>
      <c r="H857" s="4"/>
      <c r="I857" s="4"/>
    </row>
    <row r="858" spans="3:9">
      <c r="C858" s="3"/>
      <c r="D858" s="3"/>
      <c r="E858" s="4"/>
      <c r="F858" s="4"/>
      <c r="H858" s="4"/>
      <c r="I858" s="4"/>
    </row>
    <row r="859" spans="3:9">
      <c r="C859" s="3"/>
      <c r="D859" s="3"/>
      <c r="E859" s="4"/>
      <c r="F859" s="4"/>
      <c r="H859" s="4"/>
      <c r="I859" s="4"/>
    </row>
    <row r="860" spans="3:9">
      <c r="C860" s="3"/>
      <c r="D860" s="3"/>
      <c r="E860" s="4"/>
      <c r="F860" s="4"/>
      <c r="H860" s="4"/>
      <c r="I860" s="4"/>
    </row>
    <row r="861" spans="3:9">
      <c r="C861" s="3"/>
      <c r="D861" s="3"/>
      <c r="E861" s="4"/>
      <c r="F861" s="4"/>
      <c r="H861" s="4"/>
      <c r="I861" s="4"/>
    </row>
    <row r="862" spans="3:9">
      <c r="C862" s="3"/>
      <c r="D862" s="3"/>
      <c r="E862" s="4"/>
      <c r="F862" s="4"/>
      <c r="H862" s="4"/>
      <c r="I862" s="4"/>
    </row>
    <row r="863" spans="3:9">
      <c r="C863" s="3"/>
      <c r="D863" s="3"/>
      <c r="E863" s="4"/>
      <c r="F863" s="4"/>
      <c r="H863" s="4"/>
      <c r="I863" s="4"/>
    </row>
    <row r="864" spans="3:9">
      <c r="C864" s="3"/>
      <c r="D864" s="3"/>
      <c r="E864" s="4"/>
      <c r="F864" s="4"/>
      <c r="H864" s="4"/>
      <c r="I864" s="4"/>
    </row>
    <row r="865" spans="3:9">
      <c r="C865" s="3"/>
      <c r="D865" s="3"/>
      <c r="E865" s="4"/>
      <c r="F865" s="4"/>
      <c r="H865" s="4"/>
      <c r="I865" s="4"/>
    </row>
    <row r="866" spans="3:9">
      <c r="C866" s="3"/>
      <c r="D866" s="3"/>
      <c r="E866" s="4"/>
      <c r="F866" s="4"/>
      <c r="H866" s="4"/>
      <c r="I866" s="4"/>
    </row>
    <row r="867" spans="3:9">
      <c r="C867" s="3"/>
      <c r="D867" s="3"/>
      <c r="E867" s="4"/>
      <c r="F867" s="4"/>
      <c r="H867" s="4"/>
      <c r="I867" s="4"/>
    </row>
    <row r="868" spans="3:9">
      <c r="C868" s="3"/>
      <c r="D868" s="3"/>
      <c r="E868" s="4"/>
      <c r="F868" s="4"/>
      <c r="H868" s="4"/>
      <c r="I868" s="4"/>
    </row>
    <row r="869" spans="3:9">
      <c r="C869" s="3"/>
      <c r="D869" s="3"/>
      <c r="E869" s="4"/>
      <c r="F869" s="4"/>
      <c r="H869" s="4"/>
      <c r="I869" s="4"/>
    </row>
    <row r="870" spans="3:9">
      <c r="C870" s="3"/>
      <c r="D870" s="3"/>
      <c r="E870" s="4"/>
      <c r="F870" s="4"/>
      <c r="H870" s="4"/>
      <c r="I870" s="4"/>
    </row>
    <row r="871" spans="3:9">
      <c r="C871" s="3"/>
      <c r="D871" s="3"/>
      <c r="E871" s="4"/>
      <c r="F871" s="4"/>
      <c r="H871" s="4"/>
      <c r="I871" s="4"/>
    </row>
    <row r="872" spans="3:9">
      <c r="C872" s="3"/>
      <c r="D872" s="3"/>
      <c r="E872" s="4"/>
      <c r="F872" s="4"/>
      <c r="H872" s="4"/>
      <c r="I872" s="4"/>
    </row>
    <row r="873" spans="3:9">
      <c r="C873" s="3"/>
      <c r="D873" s="3"/>
      <c r="E873" s="4"/>
      <c r="F873" s="4"/>
      <c r="H873" s="4"/>
      <c r="I873" s="4"/>
    </row>
    <row r="874" spans="3:9">
      <c r="C874" s="3"/>
      <c r="D874" s="3"/>
      <c r="E874" s="4"/>
      <c r="F874" s="4"/>
      <c r="H874" s="4"/>
      <c r="I874" s="4"/>
    </row>
    <row r="875" spans="3:9">
      <c r="C875" s="3"/>
      <c r="D875" s="3"/>
      <c r="E875" s="4"/>
      <c r="F875" s="4"/>
      <c r="H875" s="4"/>
      <c r="I875" s="4"/>
    </row>
    <row r="876" spans="3:9">
      <c r="C876" s="3"/>
      <c r="D876" s="3"/>
      <c r="E876" s="4"/>
      <c r="F876" s="4"/>
      <c r="H876" s="4"/>
      <c r="I876" s="4"/>
    </row>
    <row r="877" spans="3:9">
      <c r="C877" s="3"/>
      <c r="D877" s="3"/>
      <c r="E877" s="4"/>
      <c r="F877" s="4"/>
      <c r="H877" s="4"/>
      <c r="I877" s="4"/>
    </row>
    <row r="878" spans="3:9">
      <c r="C878" s="3"/>
      <c r="D878" s="3"/>
      <c r="E878" s="4"/>
      <c r="F878" s="4"/>
      <c r="H878" s="4"/>
      <c r="I878" s="4"/>
    </row>
    <row r="879" spans="3:9">
      <c r="C879" s="3"/>
      <c r="D879" s="3"/>
      <c r="E879" s="4"/>
      <c r="F879" s="4"/>
      <c r="H879" s="4"/>
      <c r="I879" s="4"/>
    </row>
    <row r="880" spans="3:9">
      <c r="C880" s="3"/>
      <c r="D880" s="3"/>
      <c r="E880" s="4"/>
      <c r="F880" s="4"/>
      <c r="H880" s="4"/>
      <c r="I880" s="4"/>
    </row>
    <row r="881" spans="3:9">
      <c r="C881" s="3"/>
      <c r="D881" s="3"/>
      <c r="E881" s="4"/>
      <c r="F881" s="4"/>
      <c r="H881" s="4"/>
      <c r="I881" s="4"/>
    </row>
    <row r="882" spans="3:9">
      <c r="C882" s="3"/>
      <c r="D882" s="3"/>
      <c r="E882" s="4"/>
      <c r="F882" s="4"/>
      <c r="H882" s="4"/>
      <c r="I882" s="4"/>
    </row>
    <row r="883" spans="3:9">
      <c r="C883" s="3"/>
      <c r="D883" s="3"/>
      <c r="E883" s="4"/>
      <c r="F883" s="4"/>
      <c r="H883" s="4"/>
      <c r="I883" s="4"/>
    </row>
    <row r="884" spans="3:9">
      <c r="C884" s="3"/>
      <c r="D884" s="3"/>
      <c r="E884" s="4"/>
      <c r="F884" s="4"/>
      <c r="H884" s="4"/>
      <c r="I884" s="4"/>
    </row>
    <row r="885" spans="3:9">
      <c r="C885" s="3"/>
      <c r="D885" s="3"/>
      <c r="E885" s="4"/>
      <c r="F885" s="4"/>
      <c r="H885" s="4"/>
      <c r="I885" s="4"/>
    </row>
    <row r="886" spans="3:9">
      <c r="C886" s="3"/>
      <c r="D886" s="3"/>
      <c r="E886" s="4"/>
      <c r="F886" s="4"/>
      <c r="H886" s="4"/>
      <c r="I886" s="4"/>
    </row>
    <row r="887" spans="3:9">
      <c r="C887" s="3"/>
      <c r="D887" s="3"/>
      <c r="E887" s="4"/>
      <c r="F887" s="4"/>
      <c r="H887" s="4"/>
      <c r="I887" s="4"/>
    </row>
    <row r="888" spans="3:9">
      <c r="C888" s="3"/>
      <c r="D888" s="3"/>
      <c r="E888" s="4"/>
      <c r="F888" s="4"/>
      <c r="H888" s="4"/>
      <c r="I888" s="4"/>
    </row>
    <row r="889" spans="3:9">
      <c r="C889" s="3"/>
      <c r="D889" s="3"/>
      <c r="E889" s="4"/>
      <c r="F889" s="4"/>
      <c r="H889" s="4"/>
      <c r="I889" s="4"/>
    </row>
    <row r="890" spans="3:9">
      <c r="C890" s="3"/>
      <c r="D890" s="3"/>
      <c r="E890" s="4"/>
      <c r="F890" s="4"/>
      <c r="H890" s="4"/>
      <c r="I890" s="4"/>
    </row>
    <row r="891" spans="3:9">
      <c r="C891" s="3"/>
      <c r="D891" s="3"/>
      <c r="E891" s="4"/>
      <c r="F891" s="4"/>
      <c r="H891" s="4"/>
      <c r="I891" s="4"/>
    </row>
    <row r="892" spans="3:9">
      <c r="C892" s="3"/>
      <c r="D892" s="3"/>
      <c r="E892" s="4"/>
      <c r="F892" s="4"/>
      <c r="H892" s="4"/>
      <c r="I892" s="4"/>
    </row>
    <row r="893" spans="3:9">
      <c r="C893" s="3"/>
      <c r="D893" s="3"/>
      <c r="E893" s="4"/>
      <c r="F893" s="4"/>
      <c r="H893" s="4"/>
      <c r="I893" s="4"/>
    </row>
    <row r="894" spans="3:9">
      <c r="C894" s="3"/>
      <c r="D894" s="3"/>
      <c r="E894" s="4"/>
      <c r="F894" s="4"/>
      <c r="H894" s="4"/>
      <c r="I894" s="4"/>
    </row>
    <row r="895" spans="3:9">
      <c r="C895" s="3"/>
      <c r="D895" s="3"/>
      <c r="E895" s="4"/>
      <c r="F895" s="4"/>
      <c r="H895" s="4"/>
      <c r="I895" s="4"/>
    </row>
    <row r="896" spans="3:9">
      <c r="C896" s="3"/>
      <c r="D896" s="3"/>
      <c r="E896" s="4"/>
      <c r="F896" s="4"/>
      <c r="H896" s="4"/>
      <c r="I896" s="4"/>
    </row>
    <row r="897" spans="3:9">
      <c r="C897" s="3"/>
      <c r="D897" s="3"/>
      <c r="E897" s="4"/>
      <c r="F897" s="4"/>
      <c r="H897" s="4"/>
      <c r="I897" s="4"/>
    </row>
    <row r="898" spans="3:9">
      <c r="C898" s="3"/>
      <c r="D898" s="3"/>
      <c r="E898" s="4"/>
      <c r="F898" s="4"/>
      <c r="H898" s="4"/>
      <c r="I898" s="4"/>
    </row>
    <row r="899" spans="3:9">
      <c r="C899" s="3"/>
      <c r="D899" s="3"/>
      <c r="E899" s="4"/>
      <c r="F899" s="4"/>
      <c r="H899" s="4"/>
      <c r="I899" s="4"/>
    </row>
    <row r="900" spans="3:9">
      <c r="C900" s="3"/>
      <c r="D900" s="3"/>
      <c r="E900" s="4"/>
      <c r="F900" s="4"/>
      <c r="H900" s="4"/>
      <c r="I900" s="4"/>
    </row>
    <row r="901" spans="3:9">
      <c r="C901" s="3"/>
      <c r="D901" s="3"/>
      <c r="E901" s="4"/>
      <c r="F901" s="4"/>
      <c r="H901" s="4"/>
      <c r="I901" s="4"/>
    </row>
    <row r="902" spans="3:9">
      <c r="C902" s="3"/>
      <c r="D902" s="3"/>
      <c r="E902" s="4"/>
      <c r="F902" s="4"/>
      <c r="H902" s="4"/>
      <c r="I902" s="4"/>
    </row>
    <row r="903" spans="3:9">
      <c r="C903" s="3"/>
      <c r="D903" s="3"/>
      <c r="E903" s="4"/>
      <c r="F903" s="4"/>
      <c r="H903" s="4"/>
      <c r="I903" s="4"/>
    </row>
    <row r="904" spans="3:9">
      <c r="C904" s="3"/>
      <c r="D904" s="3"/>
      <c r="E904" s="4"/>
      <c r="F904" s="4"/>
      <c r="H904" s="4"/>
      <c r="I904" s="4"/>
    </row>
    <row r="905" spans="3:9">
      <c r="C905" s="3"/>
      <c r="D905" s="3"/>
      <c r="E905" s="4"/>
      <c r="F905" s="4"/>
      <c r="H905" s="4"/>
      <c r="I905" s="4"/>
    </row>
    <row r="906" spans="3:9">
      <c r="C906" s="3"/>
      <c r="D906" s="3"/>
      <c r="E906" s="4"/>
      <c r="F906" s="4"/>
      <c r="H906" s="4"/>
      <c r="I906" s="4"/>
    </row>
    <row r="907" spans="3:9">
      <c r="C907" s="3"/>
      <c r="D907" s="3"/>
      <c r="E907" s="4"/>
      <c r="F907" s="4"/>
      <c r="H907" s="4"/>
      <c r="I907" s="4"/>
    </row>
    <row r="908" spans="3:9">
      <c r="C908" s="3"/>
      <c r="D908" s="3"/>
      <c r="E908" s="4"/>
      <c r="F908" s="4"/>
      <c r="H908" s="4"/>
      <c r="I908" s="4"/>
    </row>
    <row r="909" spans="3:9">
      <c r="C909" s="3"/>
      <c r="D909" s="3"/>
      <c r="E909" s="4"/>
      <c r="F909" s="4"/>
      <c r="H909" s="4"/>
      <c r="I909" s="4"/>
    </row>
    <row r="910" spans="3:9">
      <c r="C910" s="3"/>
      <c r="D910" s="3"/>
      <c r="E910" s="4"/>
      <c r="F910" s="4"/>
      <c r="H910" s="4"/>
      <c r="I910" s="4"/>
    </row>
    <row r="911" spans="3:9">
      <c r="C911" s="3"/>
      <c r="D911" s="3"/>
      <c r="E911" s="4"/>
      <c r="F911" s="4"/>
      <c r="H911" s="4"/>
      <c r="I911" s="4"/>
    </row>
    <row r="912" spans="3:9">
      <c r="C912" s="3"/>
      <c r="D912" s="3"/>
      <c r="E912" s="4"/>
      <c r="F912" s="4"/>
      <c r="H912" s="4"/>
      <c r="I912" s="4"/>
    </row>
    <row r="913" spans="3:9">
      <c r="C913" s="3"/>
      <c r="D913" s="3"/>
      <c r="E913" s="4"/>
      <c r="F913" s="4"/>
      <c r="H913" s="4"/>
      <c r="I913" s="4"/>
    </row>
    <row r="914" spans="3:9">
      <c r="C914" s="3"/>
      <c r="D914" s="3"/>
      <c r="E914" s="4"/>
      <c r="F914" s="4"/>
      <c r="H914" s="4"/>
      <c r="I914" s="4"/>
    </row>
    <row r="915" spans="3:9">
      <c r="C915" s="3"/>
      <c r="D915" s="3"/>
      <c r="E915" s="4"/>
      <c r="F915" s="4"/>
      <c r="H915" s="4"/>
      <c r="I915" s="4"/>
    </row>
    <row r="916" spans="3:9">
      <c r="C916" s="3"/>
      <c r="D916" s="3"/>
      <c r="E916" s="4"/>
      <c r="F916" s="4"/>
      <c r="H916" s="4"/>
      <c r="I916" s="4"/>
    </row>
    <row r="917" spans="3:9">
      <c r="C917" s="3"/>
      <c r="D917" s="3"/>
      <c r="E917" s="4"/>
      <c r="F917" s="4"/>
      <c r="H917" s="4"/>
      <c r="I917" s="4"/>
    </row>
    <row r="918" spans="3:9">
      <c r="C918" s="3"/>
      <c r="D918" s="3"/>
      <c r="E918" s="4"/>
      <c r="F918" s="4"/>
      <c r="H918" s="4"/>
      <c r="I918" s="4"/>
    </row>
    <row r="919" spans="3:9">
      <c r="C919" s="3"/>
      <c r="D919" s="3"/>
      <c r="E919" s="4"/>
      <c r="F919" s="4"/>
      <c r="H919" s="4"/>
      <c r="I919" s="4"/>
    </row>
    <row r="920" spans="3:9">
      <c r="C920" s="3"/>
      <c r="D920" s="3"/>
      <c r="E920" s="4"/>
      <c r="F920" s="4"/>
      <c r="H920" s="4"/>
      <c r="I920" s="4"/>
    </row>
    <row r="921" spans="3:9">
      <c r="C921" s="3"/>
      <c r="D921" s="3"/>
      <c r="E921" s="4"/>
      <c r="F921" s="4"/>
      <c r="H921" s="4"/>
      <c r="I921" s="4"/>
    </row>
    <row r="922" spans="3:9">
      <c r="C922" s="3"/>
      <c r="D922" s="3"/>
      <c r="E922" s="4"/>
      <c r="F922" s="4"/>
      <c r="H922" s="4"/>
      <c r="I922" s="4"/>
    </row>
    <row r="923" spans="3:9">
      <c r="C923" s="3"/>
      <c r="D923" s="3"/>
      <c r="E923" s="4"/>
      <c r="F923" s="4"/>
      <c r="H923" s="4"/>
      <c r="I923" s="4"/>
    </row>
    <row r="924" spans="3:9">
      <c r="C924" s="3"/>
      <c r="D924" s="3"/>
      <c r="E924" s="4"/>
      <c r="F924" s="4"/>
      <c r="H924" s="4"/>
      <c r="I924" s="4"/>
    </row>
    <row r="925" spans="3:9">
      <c r="C925" s="3"/>
      <c r="D925" s="3"/>
      <c r="E925" s="4"/>
      <c r="F925" s="4"/>
      <c r="H925" s="4"/>
      <c r="I925" s="4"/>
    </row>
    <row r="926" spans="3:9">
      <c r="C926" s="3"/>
      <c r="D926" s="3"/>
      <c r="E926" s="4"/>
      <c r="F926" s="4"/>
      <c r="H926" s="4"/>
      <c r="I926" s="4"/>
    </row>
    <row r="927" spans="3:9">
      <c r="C927" s="3"/>
      <c r="D927" s="3"/>
      <c r="E927" s="4"/>
      <c r="F927" s="4"/>
      <c r="H927" s="4"/>
      <c r="I927" s="4"/>
    </row>
    <row r="928" spans="3:9">
      <c r="C928" s="3"/>
      <c r="D928" s="3"/>
      <c r="E928" s="4"/>
      <c r="F928" s="4"/>
      <c r="H928" s="4"/>
      <c r="I928" s="4"/>
    </row>
    <row r="929" spans="3:9">
      <c r="C929" s="3"/>
      <c r="D929" s="3"/>
      <c r="E929" s="4"/>
      <c r="F929" s="4"/>
      <c r="H929" s="4"/>
      <c r="I929" s="4"/>
    </row>
    <row r="930" spans="3:9">
      <c r="C930" s="3"/>
      <c r="D930" s="3"/>
      <c r="E930" s="4"/>
      <c r="F930" s="4"/>
      <c r="H930" s="4"/>
      <c r="I930" s="4"/>
    </row>
    <row r="931" spans="3:9">
      <c r="C931" s="3"/>
      <c r="D931" s="3"/>
      <c r="E931" s="4"/>
      <c r="F931" s="4"/>
      <c r="H931" s="4"/>
      <c r="I931" s="4"/>
    </row>
    <row r="932" spans="3:9">
      <c r="C932" s="3"/>
      <c r="D932" s="3"/>
      <c r="E932" s="4"/>
      <c r="F932" s="4"/>
      <c r="H932" s="4"/>
      <c r="I932" s="4"/>
    </row>
    <row r="933" spans="3:9">
      <c r="C933" s="3"/>
      <c r="D933" s="3"/>
      <c r="E933" s="4"/>
      <c r="F933" s="4"/>
      <c r="H933" s="4"/>
      <c r="I933" s="4"/>
    </row>
    <row r="934" spans="3:9">
      <c r="C934" s="3"/>
      <c r="D934" s="3"/>
      <c r="E934" s="4"/>
      <c r="F934" s="4"/>
      <c r="H934" s="4"/>
      <c r="I934" s="4"/>
    </row>
    <row r="935" spans="3:9">
      <c r="C935" s="3"/>
      <c r="D935" s="3"/>
      <c r="E935" s="4"/>
      <c r="F935" s="4"/>
      <c r="H935" s="4"/>
      <c r="I935" s="4"/>
    </row>
    <row r="936" spans="3:9">
      <c r="C936" s="3"/>
      <c r="D936" s="3"/>
      <c r="E936" s="4"/>
      <c r="F936" s="4"/>
      <c r="H936" s="4"/>
      <c r="I936" s="4"/>
    </row>
    <row r="937" spans="3:9">
      <c r="C937" s="3"/>
      <c r="D937" s="3"/>
      <c r="E937" s="4"/>
      <c r="F937" s="4"/>
      <c r="H937" s="4"/>
      <c r="I937" s="4"/>
    </row>
    <row r="938" spans="3:9">
      <c r="C938" s="3"/>
      <c r="D938" s="3"/>
      <c r="E938" s="4"/>
      <c r="F938" s="4"/>
      <c r="H938" s="4"/>
      <c r="I938" s="4"/>
    </row>
    <row r="939" spans="3:9">
      <c r="C939" s="3"/>
      <c r="D939" s="3"/>
      <c r="E939" s="4"/>
      <c r="F939" s="4"/>
      <c r="H939" s="4"/>
      <c r="I939" s="4"/>
    </row>
    <row r="940" spans="3:9">
      <c r="C940" s="3"/>
      <c r="D940" s="3"/>
      <c r="E940" s="4"/>
      <c r="F940" s="4"/>
      <c r="H940" s="4"/>
      <c r="I940" s="4"/>
    </row>
    <row r="941" spans="3:9">
      <c r="C941" s="3"/>
      <c r="D941" s="3"/>
      <c r="E941" s="4"/>
      <c r="F941" s="4"/>
      <c r="H941" s="4"/>
      <c r="I941" s="4"/>
    </row>
    <row r="942" spans="3:9">
      <c r="C942" s="3"/>
      <c r="D942" s="3"/>
      <c r="E942" s="4"/>
      <c r="F942" s="4"/>
      <c r="H942" s="4"/>
      <c r="I942" s="4"/>
    </row>
    <row r="943" spans="3:9">
      <c r="C943" s="3"/>
      <c r="D943" s="3"/>
      <c r="E943" s="4"/>
      <c r="F943" s="4"/>
      <c r="H943" s="4"/>
      <c r="I943" s="4"/>
    </row>
    <row r="944" spans="3:9">
      <c r="C944" s="3"/>
      <c r="D944" s="3"/>
      <c r="E944" s="4"/>
      <c r="F944" s="4"/>
      <c r="H944" s="4"/>
      <c r="I944" s="4"/>
    </row>
    <row r="945" spans="3:9">
      <c r="C945" s="3"/>
      <c r="D945" s="3"/>
      <c r="E945" s="4"/>
      <c r="F945" s="4"/>
      <c r="H945" s="4"/>
      <c r="I945" s="4"/>
    </row>
    <row r="946" spans="3:9">
      <c r="C946" s="3"/>
      <c r="D946" s="3"/>
      <c r="E946" s="4"/>
      <c r="F946" s="4"/>
      <c r="H946" s="4"/>
      <c r="I946" s="4"/>
    </row>
    <row r="947" spans="3:9">
      <c r="C947" s="3"/>
      <c r="D947" s="3"/>
      <c r="E947" s="4"/>
      <c r="F947" s="4"/>
      <c r="H947" s="4"/>
      <c r="I947" s="4"/>
    </row>
    <row r="948" spans="3:9">
      <c r="C948" s="3"/>
      <c r="D948" s="3"/>
      <c r="E948" s="4"/>
      <c r="F948" s="4"/>
      <c r="H948" s="4"/>
      <c r="I948" s="4"/>
    </row>
    <row r="949" spans="3:9">
      <c r="C949" s="3"/>
      <c r="D949" s="3"/>
      <c r="E949" s="4"/>
      <c r="F949" s="4"/>
      <c r="H949" s="4"/>
      <c r="I949" s="4"/>
    </row>
    <row r="950" spans="3:9">
      <c r="C950" s="3"/>
      <c r="D950" s="3"/>
      <c r="E950" s="4"/>
      <c r="F950" s="4"/>
      <c r="H950" s="4"/>
      <c r="I950" s="4"/>
    </row>
    <row r="951" spans="3:9">
      <c r="C951" s="3"/>
      <c r="D951" s="3"/>
      <c r="E951" s="4"/>
      <c r="F951" s="4"/>
      <c r="H951" s="4"/>
      <c r="I951" s="4"/>
    </row>
    <row r="952" spans="3:9">
      <c r="C952" s="3"/>
      <c r="D952" s="3"/>
      <c r="E952" s="4"/>
      <c r="F952" s="4"/>
      <c r="H952" s="4"/>
      <c r="I952" s="4"/>
    </row>
    <row r="953" spans="3:9">
      <c r="C953" s="3"/>
      <c r="D953" s="3"/>
      <c r="E953" s="4"/>
      <c r="F953" s="4"/>
      <c r="H953" s="4"/>
      <c r="I953" s="4"/>
    </row>
    <row r="954" spans="3:9">
      <c r="C954" s="3"/>
      <c r="D954" s="3"/>
      <c r="E954" s="4"/>
      <c r="F954" s="4"/>
      <c r="H954" s="4"/>
      <c r="I954" s="4"/>
    </row>
    <row r="955" spans="3:9">
      <c r="C955" s="3"/>
      <c r="D955" s="3"/>
      <c r="E955" s="4"/>
      <c r="F955" s="4"/>
      <c r="H955" s="4"/>
      <c r="I955" s="4"/>
    </row>
    <row r="956" spans="3:9">
      <c r="C956" s="3"/>
      <c r="D956" s="3"/>
      <c r="E956" s="4"/>
      <c r="F956" s="4"/>
      <c r="H956" s="4"/>
      <c r="I956" s="4"/>
    </row>
    <row r="957" spans="3:9">
      <c r="C957" s="3"/>
      <c r="D957" s="3"/>
      <c r="E957" s="4"/>
      <c r="F957" s="4"/>
      <c r="H957" s="4"/>
      <c r="I957" s="4"/>
    </row>
    <row r="958" spans="3:9">
      <c r="C958" s="3"/>
      <c r="D958" s="3"/>
      <c r="E958" s="4"/>
      <c r="F958" s="4"/>
      <c r="H958" s="4"/>
      <c r="I958" s="4"/>
    </row>
    <row r="959" spans="3:9">
      <c r="C959" s="3"/>
      <c r="D959" s="3"/>
      <c r="E959" s="4"/>
      <c r="F959" s="4"/>
      <c r="H959" s="4"/>
      <c r="I959" s="4"/>
    </row>
    <row r="960" spans="3:9">
      <c r="C960" s="3"/>
      <c r="D960" s="3"/>
      <c r="E960" s="4"/>
      <c r="F960" s="4"/>
      <c r="H960" s="4"/>
      <c r="I960" s="4"/>
    </row>
    <row r="961" spans="3:9">
      <c r="C961" s="3"/>
      <c r="D961" s="3"/>
      <c r="E961" s="4"/>
      <c r="F961" s="4"/>
      <c r="H961" s="4"/>
      <c r="I961" s="4"/>
    </row>
    <row r="962" spans="3:9">
      <c r="C962" s="3"/>
      <c r="D962" s="3"/>
      <c r="E962" s="4"/>
      <c r="F962" s="4"/>
      <c r="H962" s="4"/>
      <c r="I962" s="4"/>
    </row>
    <row r="963" spans="3:9">
      <c r="C963" s="3"/>
      <c r="D963" s="3"/>
      <c r="E963" s="4"/>
      <c r="F963" s="4"/>
      <c r="H963" s="4"/>
      <c r="I963" s="4"/>
    </row>
    <row r="964" spans="3:9">
      <c r="C964" s="3"/>
      <c r="D964" s="3"/>
      <c r="E964" s="4"/>
      <c r="F964" s="4"/>
      <c r="H964" s="4"/>
      <c r="I964" s="4"/>
    </row>
    <row r="965" spans="3:9">
      <c r="C965" s="3"/>
      <c r="D965" s="3"/>
      <c r="E965" s="4"/>
      <c r="F965" s="4"/>
      <c r="H965" s="4"/>
      <c r="I965" s="4"/>
    </row>
    <row r="966" spans="3:9">
      <c r="C966" s="3"/>
      <c r="D966" s="3"/>
      <c r="E966" s="4"/>
      <c r="F966" s="4"/>
      <c r="H966" s="4"/>
      <c r="I966" s="4"/>
    </row>
    <row r="967" spans="3:9">
      <c r="C967" s="3"/>
      <c r="D967" s="3"/>
      <c r="E967" s="4"/>
      <c r="F967" s="4"/>
      <c r="H967" s="4"/>
      <c r="I967" s="4"/>
    </row>
    <row r="968" spans="3:9">
      <c r="C968" s="3"/>
      <c r="D968" s="3"/>
      <c r="E968" s="4"/>
      <c r="F968" s="4"/>
      <c r="H968" s="4"/>
      <c r="I968" s="4"/>
    </row>
    <row r="969" spans="3:9">
      <c r="C969" s="3"/>
      <c r="D969" s="3"/>
      <c r="E969" s="4"/>
      <c r="F969" s="4"/>
      <c r="H969" s="4"/>
      <c r="I969" s="4"/>
    </row>
    <row r="970" spans="3:9">
      <c r="C970" s="3"/>
      <c r="D970" s="3"/>
      <c r="E970" s="4"/>
      <c r="F970" s="4"/>
      <c r="H970" s="4"/>
      <c r="I970" s="4"/>
    </row>
    <row r="971" spans="3:9">
      <c r="C971" s="3"/>
      <c r="D971" s="3"/>
      <c r="E971" s="4"/>
      <c r="F971" s="4"/>
      <c r="H971" s="4"/>
      <c r="I971" s="4"/>
    </row>
    <row r="972" spans="3:9">
      <c r="C972" s="3"/>
      <c r="D972" s="3"/>
      <c r="E972" s="4"/>
      <c r="F972" s="4"/>
      <c r="H972" s="4"/>
      <c r="I972" s="4"/>
    </row>
    <row r="973" spans="3:9">
      <c r="C973" s="3"/>
      <c r="D973" s="3"/>
      <c r="E973" s="4"/>
      <c r="F973" s="4"/>
      <c r="H973" s="4"/>
      <c r="I973" s="4"/>
    </row>
    <row r="974" spans="3:9">
      <c r="C974" s="3"/>
      <c r="D974" s="3"/>
      <c r="E974" s="4"/>
      <c r="F974" s="4"/>
      <c r="H974" s="4"/>
      <c r="I974" s="4"/>
    </row>
    <row r="975" spans="3:9">
      <c r="C975" s="3"/>
      <c r="D975" s="3"/>
      <c r="E975" s="4"/>
      <c r="F975" s="4"/>
      <c r="H975" s="4"/>
      <c r="I975" s="4"/>
    </row>
    <row r="976" spans="3:9">
      <c r="C976" s="3"/>
      <c r="D976" s="3"/>
      <c r="E976" s="4"/>
      <c r="F976" s="4"/>
      <c r="H976" s="4"/>
      <c r="I976" s="4"/>
    </row>
    <row r="977" spans="3:9">
      <c r="C977" s="3"/>
      <c r="D977" s="3"/>
      <c r="E977" s="4"/>
      <c r="F977" s="4"/>
      <c r="H977" s="4"/>
      <c r="I977" s="4"/>
    </row>
    <row r="978" spans="3:9">
      <c r="C978" s="3"/>
      <c r="D978" s="3"/>
      <c r="E978" s="4"/>
      <c r="F978" s="4"/>
      <c r="H978" s="4"/>
      <c r="I978" s="4"/>
    </row>
    <row r="979" spans="3:9">
      <c r="C979" s="3"/>
      <c r="D979" s="3"/>
      <c r="E979" s="4"/>
      <c r="F979" s="4"/>
      <c r="H979" s="4"/>
      <c r="I979" s="4"/>
    </row>
    <row r="980" spans="3:9">
      <c r="C980" s="3"/>
      <c r="D980" s="3"/>
      <c r="E980" s="4"/>
      <c r="F980" s="4"/>
      <c r="H980" s="4"/>
      <c r="I980" s="4"/>
    </row>
    <row r="981" spans="3:9">
      <c r="C981" s="3"/>
      <c r="D981" s="3"/>
      <c r="E981" s="4"/>
      <c r="F981" s="4"/>
      <c r="H981" s="4"/>
      <c r="I981" s="4"/>
    </row>
    <row r="982" spans="3:9">
      <c r="C982" s="3"/>
      <c r="D982" s="3"/>
      <c r="E982" s="4"/>
      <c r="F982" s="4"/>
      <c r="H982" s="4"/>
      <c r="I982" s="4"/>
    </row>
    <row r="983" spans="3:9">
      <c r="C983" s="3"/>
      <c r="D983" s="3"/>
      <c r="E983" s="4"/>
      <c r="F983" s="4"/>
      <c r="H983" s="4"/>
      <c r="I983" s="4"/>
    </row>
    <row r="984" spans="3:9">
      <c r="C984" s="3"/>
      <c r="D984" s="3"/>
      <c r="E984" s="4"/>
      <c r="F984" s="4"/>
      <c r="H984" s="4"/>
      <c r="I984" s="4"/>
    </row>
    <row r="985" spans="3:9">
      <c r="C985" s="3"/>
      <c r="D985" s="3"/>
      <c r="E985" s="4"/>
      <c r="F985" s="4"/>
      <c r="H985" s="4"/>
      <c r="I985" s="4"/>
    </row>
    <row r="986" spans="3:9">
      <c r="C986" s="3"/>
      <c r="D986" s="3"/>
      <c r="E986" s="4"/>
      <c r="F986" s="4"/>
      <c r="H986" s="4"/>
      <c r="I986" s="4"/>
    </row>
    <row r="987" spans="3:9">
      <c r="C987" s="3"/>
      <c r="D987" s="3"/>
      <c r="E987" s="4"/>
      <c r="F987" s="4"/>
      <c r="H987" s="4"/>
      <c r="I987" s="4"/>
    </row>
    <row r="988" spans="3:9">
      <c r="C988" s="3"/>
      <c r="D988" s="3"/>
      <c r="E988" s="4"/>
      <c r="F988" s="4"/>
      <c r="H988" s="4"/>
      <c r="I988" s="4"/>
    </row>
    <row r="989" spans="3:9">
      <c r="C989" s="3"/>
      <c r="D989" s="3"/>
      <c r="E989" s="4"/>
      <c r="F989" s="4"/>
      <c r="H989" s="4"/>
      <c r="I989" s="4"/>
    </row>
    <row r="990" spans="3:9">
      <c r="C990" s="3"/>
      <c r="D990" s="3"/>
      <c r="E990" s="4"/>
      <c r="F990" s="4"/>
      <c r="H990" s="4"/>
      <c r="I990" s="4"/>
    </row>
    <row r="991" spans="3:9">
      <c r="C991" s="3"/>
      <c r="D991" s="3"/>
      <c r="E991" s="4"/>
      <c r="F991" s="4"/>
      <c r="H991" s="4"/>
      <c r="I991" s="4"/>
    </row>
    <row r="992" spans="3:9">
      <c r="C992" s="3"/>
      <c r="D992" s="3"/>
      <c r="E992" s="4"/>
      <c r="F992" s="4"/>
      <c r="H992" s="4"/>
      <c r="I992" s="4"/>
    </row>
    <row r="993" spans="3:9">
      <c r="C993" s="3"/>
      <c r="D993" s="3"/>
      <c r="E993" s="4"/>
      <c r="F993" s="4"/>
      <c r="H993" s="4"/>
      <c r="I993" s="4"/>
    </row>
    <row r="994" spans="3:9">
      <c r="C994" s="3"/>
      <c r="D994" s="3"/>
      <c r="E994" s="4"/>
      <c r="F994" s="4"/>
      <c r="H994" s="4"/>
      <c r="I994" s="4"/>
    </row>
    <row r="995" spans="3:9">
      <c r="C995" s="3"/>
      <c r="D995" s="3"/>
      <c r="E995" s="4"/>
      <c r="F995" s="4"/>
      <c r="H995" s="4"/>
      <c r="I995" s="4"/>
    </row>
    <row r="996" spans="3:9">
      <c r="C996" s="3"/>
      <c r="D996" s="3"/>
      <c r="E996" s="4"/>
      <c r="F996" s="4"/>
      <c r="H996" s="4"/>
      <c r="I996" s="4"/>
    </row>
    <row r="997" spans="3:9">
      <c r="C997" s="3"/>
      <c r="D997" s="3"/>
      <c r="E997" s="4"/>
      <c r="F997" s="4"/>
      <c r="H997" s="4"/>
      <c r="I997" s="4"/>
    </row>
    <row r="998" spans="3:9">
      <c r="C998" s="3"/>
      <c r="D998" s="3"/>
      <c r="E998" s="4"/>
      <c r="F998" s="4"/>
      <c r="H998" s="4"/>
      <c r="I998" s="4"/>
    </row>
    <row r="999" spans="3:9">
      <c r="C999" s="3"/>
      <c r="D999" s="3"/>
      <c r="E999" s="4"/>
      <c r="F999" s="4"/>
      <c r="H999" s="4"/>
      <c r="I999" s="4"/>
    </row>
    <row r="1000" spans="3:9">
      <c r="C1000" s="3"/>
      <c r="D1000" s="3"/>
      <c r="E1000" s="4"/>
      <c r="F1000" s="4"/>
      <c r="H1000" s="4"/>
      <c r="I1000" s="4"/>
    </row>
  </sheetData>
  <pageMargins left="0.75" right="0.75" top="1" bottom="1" header="0" footer="0"/>
  <pageSetup orientation="landscape"/>
  <headerFooter>
    <oddFooter>&amp;C© Cell Tissue Engineering 1998, University of Minnesota</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A6" zoomScale="131" workbookViewId="0">
      <selection activeCell="E10" sqref="E10"/>
    </sheetView>
  </sheetViews>
  <sheetFormatPr baseColWidth="10" defaultColWidth="12.6640625" defaultRowHeight="15" customHeight="1"/>
  <cols>
    <col min="1" max="1" width="12.83203125" customWidth="1"/>
    <col min="2" max="3" width="12" customWidth="1"/>
    <col min="4" max="4" width="12.33203125" customWidth="1"/>
    <col min="5" max="9" width="9.1640625" customWidth="1"/>
    <col min="10" max="10" width="10.83203125" customWidth="1"/>
    <col min="11" max="13" width="10.1640625" customWidth="1"/>
    <col min="14" max="14" width="13.83203125" customWidth="1"/>
    <col min="15" max="15" width="13.33203125" customWidth="1"/>
    <col min="16" max="16" width="11" customWidth="1"/>
    <col min="17" max="17" width="20.1640625" customWidth="1"/>
    <col min="18" max="18" width="19.83203125" customWidth="1"/>
    <col min="19" max="19" width="20.1640625" customWidth="1"/>
    <col min="20" max="20" width="14.33203125" customWidth="1"/>
    <col min="21" max="26" width="9.1640625" customWidth="1"/>
  </cols>
  <sheetData>
    <row r="1" spans="1:26" ht="12.75" customHeight="1">
      <c r="A1" s="22" t="s">
        <v>54</v>
      </c>
      <c r="B1" s="23"/>
      <c r="C1" s="24"/>
      <c r="D1" s="24"/>
      <c r="E1" s="25"/>
      <c r="F1" s="25"/>
      <c r="G1" s="25"/>
      <c r="H1" s="25"/>
      <c r="I1" s="26"/>
      <c r="J1" s="25"/>
      <c r="K1" s="25"/>
      <c r="L1" s="25"/>
      <c r="M1" s="25"/>
      <c r="N1" s="26"/>
      <c r="O1" s="26"/>
      <c r="P1" s="26"/>
      <c r="Q1" s="26"/>
      <c r="R1" s="26"/>
      <c r="S1" s="26"/>
      <c r="T1" s="26"/>
      <c r="U1" s="26"/>
      <c r="V1" s="26"/>
      <c r="W1" s="26"/>
      <c r="X1" s="26"/>
      <c r="Y1" s="26"/>
      <c r="Z1" s="26"/>
    </row>
    <row r="2" spans="1:26" ht="12.75" customHeight="1">
      <c r="A2" s="27"/>
      <c r="B2" s="23"/>
      <c r="C2" s="24"/>
      <c r="D2" s="24"/>
      <c r="E2" s="25"/>
      <c r="F2" s="25"/>
      <c r="G2" s="25"/>
      <c r="H2" s="25"/>
      <c r="I2" s="26"/>
      <c r="J2" s="25"/>
      <c r="K2" s="25"/>
      <c r="L2" s="25"/>
      <c r="M2" s="25"/>
      <c r="N2" s="26"/>
      <c r="O2" s="26"/>
      <c r="P2" s="26"/>
      <c r="Q2" s="26"/>
      <c r="R2" s="26"/>
      <c r="S2" s="26"/>
      <c r="T2" s="26"/>
      <c r="U2" s="26"/>
      <c r="V2" s="26"/>
      <c r="W2" s="26"/>
      <c r="X2" s="26"/>
      <c r="Y2" s="26"/>
      <c r="Z2" s="26"/>
    </row>
    <row r="3" spans="1:26" ht="12.75" customHeight="1">
      <c r="A3" s="26" t="s">
        <v>55</v>
      </c>
      <c r="B3" s="23"/>
      <c r="C3" s="24"/>
      <c r="D3" s="24"/>
      <c r="E3" s="25"/>
      <c r="F3" s="25"/>
      <c r="G3" s="25"/>
      <c r="H3" s="25"/>
      <c r="I3" s="26"/>
      <c r="J3" s="25"/>
      <c r="K3" s="25"/>
      <c r="L3" s="25"/>
      <c r="M3" s="25"/>
      <c r="N3" s="26"/>
      <c r="O3" s="26"/>
      <c r="P3" s="26"/>
      <c r="Q3" s="26"/>
      <c r="R3" s="26"/>
      <c r="S3" s="26"/>
      <c r="T3" s="26"/>
      <c r="U3" s="26"/>
      <c r="V3" s="26"/>
      <c r="W3" s="26"/>
      <c r="X3" s="26"/>
      <c r="Y3" s="26"/>
      <c r="Z3" s="26"/>
    </row>
    <row r="4" spans="1:26" ht="12.75" customHeight="1">
      <c r="A4" s="26" t="s">
        <v>56</v>
      </c>
      <c r="B4" s="23"/>
      <c r="C4" s="24"/>
      <c r="D4" s="24"/>
      <c r="E4" s="25"/>
      <c r="F4" s="25"/>
      <c r="G4" s="25"/>
      <c r="H4" s="25"/>
      <c r="I4" s="26"/>
      <c r="J4" s="25"/>
      <c r="K4" s="25"/>
      <c r="L4" s="25"/>
      <c r="M4" s="25"/>
      <c r="N4" s="26"/>
      <c r="O4" s="26"/>
      <c r="P4" s="26"/>
      <c r="Q4" s="26"/>
      <c r="R4" s="26"/>
      <c r="S4" s="26"/>
      <c r="T4" s="26"/>
      <c r="U4" s="26"/>
      <c r="V4" s="26"/>
      <c r="W4" s="26"/>
      <c r="X4" s="26"/>
      <c r="Y4" s="26"/>
      <c r="Z4" s="26"/>
    </row>
    <row r="5" spans="1:26" ht="12.75" customHeight="1">
      <c r="A5" s="26"/>
      <c r="B5" s="23"/>
      <c r="C5" s="24"/>
      <c r="D5" s="24"/>
      <c r="E5" s="25"/>
      <c r="F5" s="25"/>
      <c r="G5" s="25"/>
      <c r="H5" s="25"/>
      <c r="I5" s="26"/>
      <c r="J5" s="25"/>
      <c r="K5" s="25"/>
      <c r="L5" s="25"/>
      <c r="M5" s="25"/>
      <c r="N5" s="26"/>
      <c r="O5" s="26"/>
      <c r="P5" s="26"/>
      <c r="Q5" s="26"/>
      <c r="R5" s="26"/>
      <c r="S5" s="26"/>
      <c r="T5" s="26"/>
      <c r="U5" s="26"/>
      <c r="V5" s="26"/>
      <c r="W5" s="26"/>
      <c r="X5" s="26"/>
      <c r="Y5" s="26"/>
      <c r="Z5" s="26"/>
    </row>
    <row r="6" spans="1:26" ht="15.75" customHeight="1">
      <c r="A6" s="28" t="s">
        <v>57</v>
      </c>
      <c r="B6" s="29"/>
      <c r="C6" s="24"/>
      <c r="D6" s="24"/>
      <c r="E6" s="25"/>
      <c r="F6" s="25"/>
      <c r="G6" s="25"/>
      <c r="H6" s="25"/>
      <c r="I6" s="26"/>
      <c r="J6" s="25"/>
      <c r="K6" s="25"/>
      <c r="L6" s="25"/>
      <c r="M6" s="25"/>
      <c r="N6" s="26"/>
      <c r="O6" s="26"/>
      <c r="P6" s="26"/>
      <c r="Q6" s="26"/>
      <c r="R6" s="26"/>
      <c r="S6" s="26"/>
      <c r="T6" s="26"/>
      <c r="U6" s="26"/>
      <c r="V6" s="26"/>
      <c r="W6" s="26"/>
      <c r="X6" s="26"/>
      <c r="Y6" s="26"/>
      <c r="Z6" s="26"/>
    </row>
    <row r="7" spans="1:26" ht="12.75" customHeight="1">
      <c r="A7" s="30" t="s">
        <v>58</v>
      </c>
      <c r="B7" s="31">
        <v>0.25</v>
      </c>
      <c r="C7" s="24"/>
      <c r="D7" s="24"/>
      <c r="E7" s="25"/>
      <c r="F7" s="25"/>
      <c r="G7" s="25"/>
      <c r="H7" s="25"/>
      <c r="I7" s="26"/>
      <c r="J7" s="25"/>
      <c r="K7" s="25"/>
      <c r="L7" s="25"/>
      <c r="M7" s="25"/>
      <c r="N7" s="26"/>
      <c r="O7" s="26"/>
      <c r="P7" s="26"/>
      <c r="Q7" s="26"/>
      <c r="R7" s="26"/>
      <c r="S7" s="26"/>
      <c r="T7" s="26"/>
      <c r="U7" s="26"/>
      <c r="V7" s="26"/>
      <c r="W7" s="26"/>
      <c r="X7" s="26"/>
      <c r="Y7" s="26"/>
      <c r="Z7" s="26"/>
    </row>
    <row r="8" spans="1:26" ht="21.75" customHeight="1">
      <c r="A8" s="32" t="s">
        <v>59</v>
      </c>
      <c r="B8" s="31">
        <v>3</v>
      </c>
      <c r="C8" s="24"/>
      <c r="D8" s="24"/>
      <c r="E8" s="25"/>
      <c r="F8" s="25"/>
      <c r="G8" s="25"/>
      <c r="H8" s="25"/>
      <c r="I8" s="26"/>
      <c r="J8" s="25"/>
      <c r="K8" s="25"/>
      <c r="L8" s="25"/>
      <c r="M8" s="25"/>
      <c r="N8" s="26"/>
      <c r="O8" s="26"/>
      <c r="P8" s="26"/>
      <c r="Q8" s="26"/>
      <c r="R8" s="26"/>
      <c r="S8" s="26"/>
      <c r="T8" s="26"/>
      <c r="U8" s="26"/>
      <c r="V8" s="26"/>
      <c r="W8" s="26"/>
      <c r="X8" s="26"/>
      <c r="Y8" s="26"/>
      <c r="Z8" s="26"/>
    </row>
    <row r="9" spans="1:26" ht="12.75" customHeight="1">
      <c r="A9" s="26"/>
      <c r="B9" s="23"/>
      <c r="C9" s="24"/>
      <c r="D9" s="24"/>
      <c r="E9" s="25"/>
      <c r="F9" s="25"/>
      <c r="G9" s="25"/>
      <c r="H9" s="25"/>
      <c r="I9" s="26"/>
      <c r="J9" s="25"/>
      <c r="K9" s="25"/>
      <c r="L9" s="25"/>
      <c r="M9" s="25"/>
      <c r="N9" s="26"/>
      <c r="O9" s="26"/>
      <c r="P9" s="26"/>
      <c r="Q9" s="26"/>
      <c r="R9" s="26"/>
      <c r="S9" s="26"/>
      <c r="T9" s="26"/>
      <c r="U9" s="26"/>
      <c r="V9" s="26"/>
      <c r="W9" s="26"/>
      <c r="X9" s="26"/>
      <c r="Y9" s="26"/>
      <c r="Z9" s="26"/>
    </row>
    <row r="10" spans="1:26" ht="70.5" customHeight="1">
      <c r="A10" s="33"/>
      <c r="B10" s="34" t="s">
        <v>60</v>
      </c>
      <c r="C10" s="34" t="s">
        <v>61</v>
      </c>
      <c r="D10" s="34" t="s">
        <v>62</v>
      </c>
      <c r="E10" s="34" t="s">
        <v>63</v>
      </c>
      <c r="F10" s="34" t="s">
        <v>64</v>
      </c>
      <c r="G10" s="35" t="s">
        <v>65</v>
      </c>
      <c r="H10" s="35" t="s">
        <v>66</v>
      </c>
      <c r="I10" s="35" t="s">
        <v>67</v>
      </c>
      <c r="J10" s="34" t="s">
        <v>68</v>
      </c>
      <c r="K10" s="35" t="s">
        <v>69</v>
      </c>
      <c r="L10" s="35" t="s">
        <v>70</v>
      </c>
      <c r="M10" s="36" t="s">
        <v>71</v>
      </c>
      <c r="N10" s="34" t="s">
        <v>72</v>
      </c>
      <c r="O10" s="34" t="s">
        <v>73</v>
      </c>
      <c r="P10" s="36" t="s">
        <v>74</v>
      </c>
      <c r="Q10" s="34" t="s">
        <v>75</v>
      </c>
      <c r="R10" s="34" t="s">
        <v>76</v>
      </c>
      <c r="S10" s="34" t="s">
        <v>77</v>
      </c>
      <c r="T10" s="34" t="s">
        <v>78</v>
      </c>
      <c r="U10" s="34" t="s">
        <v>79</v>
      </c>
      <c r="V10" s="34" t="s">
        <v>80</v>
      </c>
      <c r="W10" s="37" t="s">
        <v>81</v>
      </c>
      <c r="X10" s="38"/>
      <c r="Y10" s="38"/>
      <c r="Z10" s="38"/>
    </row>
    <row r="11" spans="1:26" ht="12.75" customHeight="1">
      <c r="A11" s="39" t="s">
        <v>82</v>
      </c>
      <c r="B11" s="40">
        <v>0</v>
      </c>
      <c r="C11" s="41">
        <v>0.362128277619229</v>
      </c>
      <c r="D11" s="41">
        <v>0.36212827761922883</v>
      </c>
      <c r="E11" s="41">
        <f t="shared" ref="E11:E34" si="0">C11-D11</f>
        <v>0</v>
      </c>
      <c r="F11" s="42">
        <v>3.459119496855346</v>
      </c>
      <c r="G11" s="43">
        <v>0</v>
      </c>
      <c r="H11" s="43">
        <v>6</v>
      </c>
      <c r="I11" s="43">
        <v>0</v>
      </c>
      <c r="J11" s="40">
        <v>0</v>
      </c>
      <c r="K11" s="44">
        <v>3.45</v>
      </c>
      <c r="L11" s="44">
        <v>5.5</v>
      </c>
      <c r="M11" s="45">
        <v>0</v>
      </c>
      <c r="N11" s="46">
        <v>0</v>
      </c>
      <c r="O11" s="46">
        <v>0</v>
      </c>
      <c r="P11" s="46">
        <v>0</v>
      </c>
      <c r="Q11" s="47">
        <f>0</f>
        <v>0</v>
      </c>
      <c r="R11" s="48">
        <v>0</v>
      </c>
      <c r="S11" s="48">
        <v>0</v>
      </c>
      <c r="T11" s="48">
        <f t="shared" ref="T11:U11" si="1">0</f>
        <v>0</v>
      </c>
      <c r="U11" s="48">
        <f t="shared" si="1"/>
        <v>0</v>
      </c>
      <c r="V11" s="49"/>
      <c r="W11" s="50"/>
      <c r="X11" s="26"/>
      <c r="Y11" s="26"/>
      <c r="Z11" s="26"/>
    </row>
    <row r="12" spans="1:26" ht="12.75" customHeight="1">
      <c r="A12" s="39"/>
      <c r="B12" s="51">
        <v>10</v>
      </c>
      <c r="C12" s="52">
        <v>0.61013830704961436</v>
      </c>
      <c r="D12" s="52">
        <v>0.56914052767871515</v>
      </c>
      <c r="E12" s="52">
        <f t="shared" si="0"/>
        <v>4.0997779370899212E-2</v>
      </c>
      <c r="F12" s="53">
        <v>3.1823899371069184</v>
      </c>
      <c r="G12" s="54">
        <v>0.32704402515723269</v>
      </c>
      <c r="H12" s="54">
        <v>5.8462613556953178</v>
      </c>
      <c r="I12" s="54">
        <v>0.13081761006289308</v>
      </c>
      <c r="J12" s="51">
        <v>0</v>
      </c>
      <c r="K12" s="55">
        <v>3.45</v>
      </c>
      <c r="L12" s="55">
        <v>5.5</v>
      </c>
      <c r="M12" s="56">
        <f t="shared" ref="M12:M34" si="2">-(F12-F11-J12/500*K12*(B12-B11)+J12/500*(F11+F12)/2*(B12-B11))+M11</f>
        <v>0.27672955974842761</v>
      </c>
      <c r="N12" s="57">
        <f t="shared" ref="N12:N34" si="3">G12-G11+J12/500*(G11+G12)/2*(B12-B11)+N11</f>
        <v>0.32704402515723269</v>
      </c>
      <c r="O12" s="57">
        <f t="shared" ref="O12:O34" si="4">-(H12-H11-J12/500*L12*(B12-B11)+J12/500*(H11+H12)/2*(B12-B11))+O11</f>
        <v>0.1537386443046822</v>
      </c>
      <c r="P12" s="57">
        <f t="shared" ref="P12:P34" si="5">I12-I11+J12/500*(I11+I12)/2*(B12-B11)+P11</f>
        <v>0.13081761006289308</v>
      </c>
      <c r="Q12" s="58">
        <f t="shared" ref="Q12:Q34" si="6">D12-D11+J12/500*(D11+D12)/2*(B12-B11)+Q11</f>
        <v>0.20701225005948631</v>
      </c>
      <c r="R12" s="59">
        <f>(4*'Regression Analysis'!$G$257*$B12^3+3*'Regression Analysis'!$F$257*$B12^2+2*'Regression Analysis'!$E$257*$B12+'Regression Analysis'!$D$257)*1000/180.16/D12</f>
        <v>0.35552640213887515</v>
      </c>
      <c r="S12" s="59">
        <f>(4*'Regression Analysis'!$G$361*B12^3+3*'Regression Analysis'!$F$361*B12^2+2*'Regression Analysis'!$E$361*B12+'Regression Analysis'!$D$361)*1000/90.08/D12</f>
        <v>0.6201304832083776</v>
      </c>
      <c r="T12" s="59">
        <f>(4*'Regression Analysis'!$G$465*$B12^3+3*'Regression Analysis'!$F$465*$B12^2+2*'Regression Analysis'!E$465*$B12+'Regression Analysis'!$D$465)/D12</f>
        <v>4.0396358897233475E-2</v>
      </c>
      <c r="U12" s="59">
        <f>(4*'Regression Analysis'!$G$569*$B12^3+3*'Regression Analysis'!$F$569*$B12^2+2*'Regression Analysis'!$E$569*$B12+'Regression Analysis'!$D$569)/D12</f>
        <v>2.2344541571014957E-2</v>
      </c>
      <c r="V12" s="60">
        <f t="shared" ref="V12:V34" si="7">((D12-D11)/(B12-B11))/((D11+D12)*0.5)+(1+$B$7-$B$7*$B$8)*((J12+J11)*0.5/500)+W12</f>
        <v>5.3262823369465022E-2</v>
      </c>
      <c r="W12" s="59">
        <f t="shared" ref="W12:W34" si="8">(((E12-E11)/(B12-B11))+(1+$B$7-$B$7*$B$8)*((J11+J12)*0.5/500)*(E11+E12)*0.5)/((D11+D12)*0.5)</f>
        <v>8.8047144149282774E-3</v>
      </c>
      <c r="X12" s="26"/>
      <c r="Y12" s="26"/>
      <c r="Z12" s="26"/>
    </row>
    <row r="13" spans="1:26" ht="12.75" customHeight="1">
      <c r="A13" s="39"/>
      <c r="B13" s="51">
        <v>20</v>
      </c>
      <c r="C13" s="52">
        <v>0.99286398191231229</v>
      </c>
      <c r="D13" s="52">
        <v>0.98</v>
      </c>
      <c r="E13" s="52">
        <f t="shared" si="0"/>
        <v>1.2863981912312306E-2</v>
      </c>
      <c r="F13" s="53">
        <v>2.7169811320754715</v>
      </c>
      <c r="G13" s="54">
        <v>0.80503144654088055</v>
      </c>
      <c r="H13" s="54">
        <v>5.5877009084556253</v>
      </c>
      <c r="I13" s="54">
        <v>0.32201257861635224</v>
      </c>
      <c r="J13" s="51">
        <v>0</v>
      </c>
      <c r="K13" s="55">
        <v>3.45</v>
      </c>
      <c r="L13" s="55">
        <v>5.5</v>
      </c>
      <c r="M13" s="56">
        <f t="shared" si="2"/>
        <v>0.74213836477987449</v>
      </c>
      <c r="N13" s="57">
        <f t="shared" si="3"/>
        <v>0.80503144654088055</v>
      </c>
      <c r="O13" s="57">
        <f t="shared" si="4"/>
        <v>0.41229909154437472</v>
      </c>
      <c r="P13" s="57">
        <f t="shared" si="5"/>
        <v>0.32201257861635224</v>
      </c>
      <c r="Q13" s="58">
        <f t="shared" si="6"/>
        <v>0.61787172238077115</v>
      </c>
      <c r="R13" s="59">
        <f>(4*'Regression Analysis'!$G$257*$B13^3+3*'Regression Analysis'!$F$257*$B13^2+2*'Regression Analysis'!$E$257*$B13+'Regression Analysis'!$D$257)*1000/180.16/D13</f>
        <v>0.24438520629659641</v>
      </c>
      <c r="S13" s="59">
        <f>(4*'Regression Analysis'!$G$361*B13^3+3*'Regression Analysis'!$F$361*B13^2+2*'Regression Analysis'!$E$361*B13+'Regression Analysis'!$D$361)*1000/90.08/D13</f>
        <v>0.42622258921858425</v>
      </c>
      <c r="T13" s="59">
        <f>(4*'Regression Analysis'!$G$465*$B13^3+3*'Regression Analysis'!$F$465*$B13^2+2*'Regression Analysis'!E$465*$B13+'Regression Analysis'!$D$465)/D13</f>
        <v>2.4402114560249152E-2</v>
      </c>
      <c r="U13" s="59">
        <f>(4*'Regression Analysis'!$G$569*$B13^3+3*'Regression Analysis'!$F$569*$B13^2+2*'Regression Analysis'!$E$569*$B13+'Regression Analysis'!$D$569)/D13</f>
        <v>1.5357652334746629E-2</v>
      </c>
      <c r="V13" s="60">
        <f t="shared" si="7"/>
        <v>4.9411356558618613E-2</v>
      </c>
      <c r="W13" s="59">
        <f t="shared" si="8"/>
        <v>-3.6321814523493936E-3</v>
      </c>
      <c r="X13" s="26"/>
      <c r="Y13" s="26"/>
      <c r="Z13" s="26"/>
    </row>
    <row r="14" spans="1:26" ht="12.75" customHeight="1">
      <c r="A14" s="39" t="s">
        <v>83</v>
      </c>
      <c r="B14" s="51">
        <v>25</v>
      </c>
      <c r="C14" s="52">
        <v>1.1000000000000001</v>
      </c>
      <c r="D14" s="52">
        <v>1.08</v>
      </c>
      <c r="E14" s="52">
        <f t="shared" si="0"/>
        <v>2.0000000000000018E-2</v>
      </c>
      <c r="F14" s="53">
        <v>2.5</v>
      </c>
      <c r="G14" s="54">
        <v>1</v>
      </c>
      <c r="H14" s="54">
        <v>5.4671558350803631</v>
      </c>
      <c r="I14" s="54">
        <v>0.4</v>
      </c>
      <c r="J14" s="51">
        <v>0</v>
      </c>
      <c r="K14" s="55">
        <v>3.45</v>
      </c>
      <c r="L14" s="55">
        <v>5.5</v>
      </c>
      <c r="M14" s="56">
        <f t="shared" si="2"/>
        <v>0.95911949685534603</v>
      </c>
      <c r="N14" s="57">
        <f t="shared" si="3"/>
        <v>1</v>
      </c>
      <c r="O14" s="57">
        <f t="shared" si="4"/>
        <v>0.53284416491963693</v>
      </c>
      <c r="P14" s="57">
        <f t="shared" si="5"/>
        <v>0.4</v>
      </c>
      <c r="Q14" s="58">
        <f t="shared" si="6"/>
        <v>0.71787172238077124</v>
      </c>
      <c r="R14" s="59">
        <f>(4*'Regression Analysis'!$G$257*$B14^3+3*'Regression Analysis'!$F$257*$B14^2+2*'Regression Analysis'!$E$257*$B14+'Regression Analysis'!$D$257)*1000/180.16/D14</f>
        <v>0.24350713959372017</v>
      </c>
      <c r="S14" s="59">
        <f>(4*'Regression Analysis'!$G$361*B14^3+3*'Regression Analysis'!$F$361*B14^2+2*'Regression Analysis'!$E$361*B14+'Regression Analysis'!$D$361)*1000/90.08/D14</f>
        <v>0.42368905276064173</v>
      </c>
      <c r="T14" s="59">
        <f>(4*'Regression Analysis'!$G$465*$B14^3+3*'Regression Analysis'!$F$465*$B14^2+2*'Regression Analysis'!E$465*$B14+'Regression Analysis'!$D$465)/D14</f>
        <v>2.2930770472470573E-2</v>
      </c>
      <c r="U14" s="59">
        <f>(4*'Regression Analysis'!$G$569*$B14^3+3*'Regression Analysis'!$F$569*$B14^2+2*'Regression Analysis'!$E$569*$B14+'Regression Analysis'!$D$569)/D14</f>
        <v>1.5266363949089248E-2</v>
      </c>
      <c r="V14" s="60">
        <f t="shared" si="7"/>
        <v>2.0803110308288891E-2</v>
      </c>
      <c r="W14" s="59">
        <f t="shared" si="8"/>
        <v>1.3856345801335364E-3</v>
      </c>
      <c r="X14" s="26"/>
      <c r="Y14" s="26"/>
      <c r="Z14" s="26"/>
    </row>
    <row r="15" spans="1:26" ht="12.75" customHeight="1">
      <c r="A15" s="39"/>
      <c r="B15" s="51">
        <v>30</v>
      </c>
      <c r="C15" s="52">
        <v>1.5071012811616427</v>
      </c>
      <c r="D15" s="52">
        <v>1.4555865997453736</v>
      </c>
      <c r="E15" s="52">
        <f t="shared" si="0"/>
        <v>5.1514681416269026E-2</v>
      </c>
      <c r="F15" s="53">
        <v>2.2767295597484276</v>
      </c>
      <c r="G15" s="54">
        <v>1.220125786163522</v>
      </c>
      <c r="H15" s="54">
        <v>5.3431167016072676</v>
      </c>
      <c r="I15" s="54">
        <v>0.48805031446540881</v>
      </c>
      <c r="J15" s="51">
        <v>5</v>
      </c>
      <c r="K15" s="55">
        <v>3.45</v>
      </c>
      <c r="L15" s="55">
        <v>5.5</v>
      </c>
      <c r="M15" s="56">
        <f t="shared" si="2"/>
        <v>1.2354716981132077</v>
      </c>
      <c r="N15" s="57">
        <f t="shared" si="3"/>
        <v>1.2756289308176101</v>
      </c>
      <c r="O15" s="57">
        <f t="shared" si="4"/>
        <v>0.66162648497554166</v>
      </c>
      <c r="P15" s="57">
        <f t="shared" si="5"/>
        <v>0.51025157232704399</v>
      </c>
      <c r="Q15" s="58">
        <f t="shared" si="6"/>
        <v>1.1568479871197792</v>
      </c>
      <c r="R15" s="59">
        <f>(4*'Regression Analysis'!$G$257*$B15^3+3*'Regression Analysis'!$F$257*$B15^2+2*'Regression Analysis'!$E$257*$B15+'Regression Analysis'!$D$257)*1000/180.16/D15</f>
        <v>0.19884174752601896</v>
      </c>
      <c r="S15" s="59">
        <f>(4*'Regression Analysis'!$G$361*B15^3+3*'Regression Analysis'!$F$361*B15^2+2*'Regression Analysis'!$E$361*B15+'Regression Analysis'!$D$361)*1000/90.08/D15</f>
        <v>0.34488257154357393</v>
      </c>
      <c r="T15" s="59">
        <f>(4*'Regression Analysis'!$G$465*$B15^3+3*'Regression Analysis'!$F$465*$B15^2+2*'Regression Analysis'!E$465*$B15+'Regression Analysis'!$D$465)/D15</f>
        <v>1.7761520971714989E-2</v>
      </c>
      <c r="U15" s="59">
        <f>(4*'Regression Analysis'!$G$569*$B15^3+3*'Regression Analysis'!$F$569*$B15^2+2*'Regression Analysis'!$E$569*$B15+'Regression Analysis'!$D$569)/D15</f>
        <v>1.2426808817869428E-2</v>
      </c>
      <c r="V15" s="60">
        <f t="shared" si="7"/>
        <v>6.6792538533122184E-2</v>
      </c>
      <c r="W15" s="59">
        <f t="shared" si="8"/>
        <v>5.0420913532719111E-3</v>
      </c>
      <c r="X15" s="26"/>
      <c r="Y15" s="26"/>
      <c r="Z15" s="26"/>
    </row>
    <row r="16" spans="1:26" ht="12.75" customHeight="1">
      <c r="A16" s="39"/>
      <c r="B16" s="51">
        <v>35</v>
      </c>
      <c r="C16" s="52">
        <v>1.7933472462348925</v>
      </c>
      <c r="D16" s="52">
        <v>1.6156646373272472</v>
      </c>
      <c r="E16" s="52">
        <f t="shared" si="0"/>
        <v>0.17768260890764531</v>
      </c>
      <c r="F16" s="53">
        <v>1.9748427672955975</v>
      </c>
      <c r="G16" s="54">
        <v>1.3459119496855345</v>
      </c>
      <c r="H16" s="54">
        <v>5.1754018169112506</v>
      </c>
      <c r="I16" s="54">
        <v>0.53836477987421383</v>
      </c>
      <c r="J16" s="51">
        <v>5</v>
      </c>
      <c r="K16" s="55">
        <v>3.45</v>
      </c>
      <c r="L16" s="55">
        <v>5.5</v>
      </c>
      <c r="M16" s="56">
        <f t="shared" si="2"/>
        <v>1.6035691823899372</v>
      </c>
      <c r="N16" s="57">
        <f t="shared" si="3"/>
        <v>1.465566037735849</v>
      </c>
      <c r="O16" s="57">
        <f t="shared" si="4"/>
        <v>0.84137840670859576</v>
      </c>
      <c r="P16" s="57">
        <f t="shared" si="5"/>
        <v>0.58622641509433959</v>
      </c>
      <c r="Q16" s="58">
        <f t="shared" si="6"/>
        <v>1.3937073056284683</v>
      </c>
      <c r="R16" s="59">
        <f>(4*'Regression Analysis'!$G$257*$B16^3+3*'Regression Analysis'!$F$257*$B16^2+2*'Regression Analysis'!$E$257*$B16+'Regression Analysis'!$D$257)*1000/180.16/D16</f>
        <v>0.19718619824559716</v>
      </c>
      <c r="S16" s="59">
        <f>(4*'Regression Analysis'!$G$361*B16^3+3*'Regression Analysis'!$F$361*B16^2+2*'Regression Analysis'!$E$361*B16+'Regression Analysis'!$D$361)*1000/90.08/D16</f>
        <v>0.34079677455234808</v>
      </c>
      <c r="T16" s="59">
        <f>(4*'Regression Analysis'!$G$465*$B16^3+3*'Regression Analysis'!$F$465*$B16^2+2*'Regression Analysis'!E$465*$B16+'Regression Analysis'!$D$465)/D16</f>
        <v>1.6811402521102616E-2</v>
      </c>
      <c r="U16" s="59">
        <f>(4*'Regression Analysis'!$G$569*$B16^3+3*'Regression Analysis'!$F$569*$B16^2+2*'Regression Analysis'!$E$569*$B16+'Regression Analysis'!$D$569)/D16</f>
        <v>1.2279589380678928E-2</v>
      </c>
      <c r="V16" s="60">
        <f t="shared" si="7"/>
        <v>4.2653830166999473E-2</v>
      </c>
      <c r="W16" s="59">
        <f t="shared" si="8"/>
        <v>1.6805254101375774E-2</v>
      </c>
      <c r="X16" s="26"/>
      <c r="Y16" s="26"/>
      <c r="Z16" s="26"/>
    </row>
    <row r="17" spans="1:26" ht="12.75" customHeight="1">
      <c r="A17" s="39"/>
      <c r="B17" s="51">
        <v>45</v>
      </c>
      <c r="C17" s="52">
        <v>2.3686424712944327</v>
      </c>
      <c r="D17" s="52">
        <v>1.9905704880058399</v>
      </c>
      <c r="E17" s="52">
        <f t="shared" si="0"/>
        <v>0.37807198328859282</v>
      </c>
      <c r="F17" s="53">
        <v>1.4088050314465408</v>
      </c>
      <c r="G17" s="54">
        <v>1.6855345911949686</v>
      </c>
      <c r="H17" s="54">
        <v>4.8609364081062187</v>
      </c>
      <c r="I17" s="54">
        <v>0.67421383647798749</v>
      </c>
      <c r="J17" s="51">
        <v>5</v>
      </c>
      <c r="K17" s="55">
        <v>3.45</v>
      </c>
      <c r="L17" s="55">
        <v>5.5</v>
      </c>
      <c r="M17" s="56">
        <f t="shared" si="2"/>
        <v>2.3454245283018871</v>
      </c>
      <c r="N17" s="57">
        <f t="shared" si="3"/>
        <v>1.9567610062893084</v>
      </c>
      <c r="O17" s="57">
        <f t="shared" si="4"/>
        <v>1.2040269042627543</v>
      </c>
      <c r="P17" s="57">
        <f t="shared" si="5"/>
        <v>0.78270440251572326</v>
      </c>
      <c r="Q17" s="58">
        <f t="shared" si="6"/>
        <v>1.9489249125737154</v>
      </c>
      <c r="R17" s="59">
        <f>(4*'Regression Analysis'!$G$257*$B17^3+3*'Regression Analysis'!$F$257*$B17^2+2*'Regression Analysis'!$E$257*$B17+'Regression Analysis'!$D$257)*1000/180.16/D17</f>
        <v>0.19294250890254097</v>
      </c>
      <c r="S17" s="59">
        <f>(4*'Regression Analysis'!$G$361*B17^3+3*'Regression Analysis'!$F$361*B17^2+2*'Regression Analysis'!$E$361*B17+'Regression Analysis'!$D$361)*1000/90.08/D17</f>
        <v>0.33104785188935171</v>
      </c>
      <c r="T17" s="59">
        <f>(4*'Regression Analysis'!$G$465*$B17^3+3*'Regression Analysis'!$F$465*$B17^2+2*'Regression Analysis'!E$465*$B17+'Regression Analysis'!$D$465)/D17</f>
        <v>1.5256651287928932E-2</v>
      </c>
      <c r="U17" s="59">
        <f>(4*'Regression Analysis'!$G$569*$B17^3+3*'Regression Analysis'!$F$569*$B17^2+2*'Regression Analysis'!$E$569*$B17+'Regression Analysis'!$D$569)/D17</f>
        <v>1.1928316199281964E-2</v>
      </c>
      <c r="V17" s="60">
        <f t="shared" si="7"/>
        <v>3.7676132830358713E-2</v>
      </c>
      <c r="W17" s="59">
        <f t="shared" si="8"/>
        <v>1.1884041485845234E-2</v>
      </c>
      <c r="X17" s="26"/>
      <c r="Y17" s="26"/>
      <c r="Z17" s="26"/>
    </row>
    <row r="18" spans="1:26" ht="12.75" customHeight="1">
      <c r="A18" s="39"/>
      <c r="B18" s="51">
        <v>60</v>
      </c>
      <c r="C18" s="52">
        <v>3.5954412368007476</v>
      </c>
      <c r="D18" s="52">
        <v>3.0215531909396138</v>
      </c>
      <c r="E18" s="52">
        <f t="shared" si="0"/>
        <v>0.57388804586113373</v>
      </c>
      <c r="F18" s="53">
        <v>0.90566037735849059</v>
      </c>
      <c r="G18" s="54">
        <v>2.1886792452830188</v>
      </c>
      <c r="H18" s="54">
        <v>4.581411600279524</v>
      </c>
      <c r="I18" s="54">
        <v>0.87547169811320757</v>
      </c>
      <c r="J18" s="51">
        <v>10</v>
      </c>
      <c r="K18" s="55">
        <v>3.45</v>
      </c>
      <c r="L18" s="55">
        <v>5.5</v>
      </c>
      <c r="M18" s="56">
        <f t="shared" si="2"/>
        <v>3.5363993710691828</v>
      </c>
      <c r="N18" s="57">
        <f t="shared" si="3"/>
        <v>3.0410377358490566</v>
      </c>
      <c r="O18" s="57">
        <f t="shared" si="4"/>
        <v>1.7171995108315876</v>
      </c>
      <c r="P18" s="57">
        <f t="shared" si="5"/>
        <v>1.2164150943396226</v>
      </c>
      <c r="Q18" s="58">
        <f t="shared" si="6"/>
        <v>3.731726167349307</v>
      </c>
      <c r="R18" s="59">
        <f>(4*'Regression Analysis'!$G$257*$B18^3+3*'Regression Analysis'!$F$257*$B18^2+2*'Regression Analysis'!$E$257*$B18+'Regression Analysis'!$D$257)*1000/180.16/D18</f>
        <v>0.1643452949275564</v>
      </c>
      <c r="S18" s="59">
        <f>(4*'Regression Analysis'!$G$361*B18^3+3*'Regression Analysis'!$F$361*B18^2+2*'Regression Analysis'!$E$361*B18+'Regression Analysis'!$D$361)*1000/90.08/D18</f>
        <v>0.27936232385480725</v>
      </c>
      <c r="T18" s="59">
        <f>(4*'Regression Analysis'!$G$465*$B18^3+3*'Regression Analysis'!$F$465*$B18^2+2*'Regression Analysis'!E$465*$B18+'Regression Analysis'!$D$465)/D18</f>
        <v>1.2048046903702588E-2</v>
      </c>
      <c r="U18" s="59">
        <f>(4*'Regression Analysis'!$G$569*$B18^3+3*'Regression Analysis'!$F$569*$B18^2+2*'Regression Analysis'!$E$569*$B18+'Regression Analysis'!$D$569)/D18</f>
        <v>1.0065983253137633E-2</v>
      </c>
      <c r="V18" s="60">
        <f t="shared" si="7"/>
        <v>4.1559987320328069E-2</v>
      </c>
      <c r="W18" s="59">
        <f t="shared" si="8"/>
        <v>6.6336169439106625E-3</v>
      </c>
      <c r="X18" s="26"/>
      <c r="Y18" s="26"/>
      <c r="Z18" s="26"/>
    </row>
    <row r="19" spans="1:26" ht="12.75" customHeight="1">
      <c r="A19" s="39"/>
      <c r="B19" s="51">
        <v>70</v>
      </c>
      <c r="C19" s="52">
        <v>4.4297430617621201</v>
      </c>
      <c r="D19" s="52">
        <v>3.7226875372936807</v>
      </c>
      <c r="E19" s="52">
        <f t="shared" si="0"/>
        <v>0.70705552446843933</v>
      </c>
      <c r="F19" s="53">
        <v>0.88050314465408808</v>
      </c>
      <c r="G19" s="54">
        <v>2.2389937106918238</v>
      </c>
      <c r="H19" s="54">
        <v>4.5674353598881892</v>
      </c>
      <c r="I19" s="54">
        <v>0.89559748427672958</v>
      </c>
      <c r="J19" s="51">
        <v>15</v>
      </c>
      <c r="K19" s="55">
        <v>3.45</v>
      </c>
      <c r="L19" s="55">
        <v>5.5</v>
      </c>
      <c r="M19" s="56">
        <f t="shared" si="2"/>
        <v>4.3286320754716989</v>
      </c>
      <c r="N19" s="57">
        <f t="shared" si="3"/>
        <v>3.7555031446540879</v>
      </c>
      <c r="O19" s="57">
        <f t="shared" si="4"/>
        <v>2.0088487071977656</v>
      </c>
      <c r="P19" s="57">
        <f t="shared" si="5"/>
        <v>1.5022012578616351</v>
      </c>
      <c r="Q19" s="58">
        <f t="shared" si="6"/>
        <v>5.4444966229383684</v>
      </c>
      <c r="R19" s="59">
        <f>(4*'Regression Analysis'!$G$257*$B19^3+3*'Regression Analysis'!$F$257*$B19^2+2*'Regression Analysis'!$E$257*$B19+'Regression Analysis'!$D$257)*1000/180.16/D19</f>
        <v>0.15534347800104031</v>
      </c>
      <c r="S19" s="59">
        <f>(4*'Regression Analysis'!$G$361*B19^3+3*'Regression Analysis'!$F$361*B19^2+2*'Regression Analysis'!$E$361*B19+'Regression Analysis'!$D$361)*1000/90.08/D19</f>
        <v>0.26284506232067861</v>
      </c>
      <c r="T19" s="59">
        <f>(4*'Regression Analysis'!$G$465*$B19^3+3*'Regression Analysis'!$F$465*$B19^2+2*'Regression Analysis'!E$465*$B19+'Regression Analysis'!$D$465)/D19</f>
        <v>1.1024963204750507E-2</v>
      </c>
      <c r="U19" s="59">
        <f>(4*'Regression Analysis'!$G$569*$B19^3+3*'Regression Analysis'!$F$569*$B19^2+2*'Regression Analysis'!$E$569*$B19+'Regression Analysis'!$D$569)/D19</f>
        <v>9.4708332855386324E-3</v>
      </c>
      <c r="V19" s="60">
        <f t="shared" si="7"/>
        <v>3.9615307265922425E-2</v>
      </c>
      <c r="W19" s="59">
        <f t="shared" si="8"/>
        <v>6.323215921409147E-3</v>
      </c>
      <c r="X19" s="26"/>
      <c r="Y19" s="26"/>
      <c r="Z19" s="26"/>
    </row>
    <row r="20" spans="1:26" ht="12.75" customHeight="1">
      <c r="A20" s="39"/>
      <c r="B20" s="51">
        <v>80</v>
      </c>
      <c r="C20" s="52">
        <v>6.0578434905451708</v>
      </c>
      <c r="D20" s="52">
        <v>5.090917949574572</v>
      </c>
      <c r="E20" s="52">
        <f t="shared" si="0"/>
        <v>0.9669255409705988</v>
      </c>
      <c r="F20" s="53">
        <v>0.76729559748427678</v>
      </c>
      <c r="G20" s="54">
        <v>2.3773584905660377</v>
      </c>
      <c r="H20" s="54">
        <v>4.5045422781271824</v>
      </c>
      <c r="I20" s="54">
        <v>0.95094339622641511</v>
      </c>
      <c r="J20" s="51">
        <v>15</v>
      </c>
      <c r="K20" s="55">
        <v>3.45</v>
      </c>
      <c r="L20" s="55">
        <v>5.5</v>
      </c>
      <c r="M20" s="56">
        <f t="shared" si="2"/>
        <v>5.2296698113207558</v>
      </c>
      <c r="N20" s="57">
        <f t="shared" si="3"/>
        <v>4.5863207547169811</v>
      </c>
      <c r="O20" s="57">
        <f t="shared" si="4"/>
        <v>2.3609451432564663</v>
      </c>
      <c r="P20" s="57">
        <f t="shared" si="5"/>
        <v>1.8345283018867922</v>
      </c>
      <c r="Q20" s="58">
        <f t="shared" si="6"/>
        <v>8.1347678582494982</v>
      </c>
      <c r="R20" s="59">
        <f>(4*'Regression Analysis'!$G$257*$B20^3+3*'Regression Analysis'!$F$257*$B20^2+2*'Regression Analysis'!$E$257*$B20+'Regression Analysis'!$D$257)*1000/180.16/D20</f>
        <v>0.13025611521419575</v>
      </c>
      <c r="S20" s="59">
        <f>(4*'Regression Analysis'!$G$361*B20^3+3*'Regression Analysis'!$F$361*B20^2+2*'Regression Analysis'!$E$361*B20+'Regression Analysis'!$D$361)*1000/90.08/D20</f>
        <v>0.21967692320449173</v>
      </c>
      <c r="T20" s="59">
        <f>(4*'Regression Analysis'!$G$465*$B20^3+3*'Regression Analysis'!$F$465*$B20^2+2*'Regression Analysis'!E$465*$B20+'Regression Analysis'!$D$465)/D20</f>
        <v>9.0385150943170321E-3</v>
      </c>
      <c r="U20" s="59">
        <f>(4*'Regression Analysis'!$G$569*$B20^3+3*'Regression Analysis'!$F$569*$B20^2+2*'Regression Analysis'!$E$569*$B20+'Regression Analysis'!$D$569)/D20</f>
        <v>7.9153988969033803E-3</v>
      </c>
      <c r="V20" s="60">
        <f t="shared" si="7"/>
        <v>5.4794134450510887E-2</v>
      </c>
      <c r="W20" s="59">
        <f t="shared" si="8"/>
        <v>8.7459915691560745E-3</v>
      </c>
      <c r="X20" s="26"/>
      <c r="Y20" s="26"/>
      <c r="Z20" s="26"/>
    </row>
    <row r="21" spans="1:26" ht="12.75" customHeight="1">
      <c r="A21" s="39"/>
      <c r="B21" s="51">
        <v>90</v>
      </c>
      <c r="C21" s="52">
        <v>7.4635318460554263</v>
      </c>
      <c r="D21" s="52">
        <v>6.2722366963768454</v>
      </c>
      <c r="E21" s="52">
        <f t="shared" si="0"/>
        <v>1.1912951496785809</v>
      </c>
      <c r="F21" s="53">
        <v>0.64150943396226412</v>
      </c>
      <c r="G21" s="54">
        <v>2.3270440251572326</v>
      </c>
      <c r="H21" s="54">
        <v>4.4346610761705083</v>
      </c>
      <c r="I21" s="54">
        <v>0.9308176100628931</v>
      </c>
      <c r="J21" s="51">
        <v>20</v>
      </c>
      <c r="K21" s="55">
        <v>3.45</v>
      </c>
      <c r="L21" s="55">
        <v>5.5</v>
      </c>
      <c r="M21" s="56">
        <f t="shared" si="2"/>
        <v>6.4536949685534601</v>
      </c>
      <c r="N21" s="57">
        <f t="shared" si="3"/>
        <v>5.4768867924528299</v>
      </c>
      <c r="O21" s="57">
        <f t="shared" si="4"/>
        <v>2.8429856743536024</v>
      </c>
      <c r="P21" s="57">
        <f t="shared" si="5"/>
        <v>2.1907547169811319</v>
      </c>
      <c r="Q21" s="58">
        <f t="shared" si="6"/>
        <v>11.588717534242056</v>
      </c>
      <c r="R21" s="59">
        <f>(4*'Regression Analysis'!$G$257*$B21^3+3*'Regression Analysis'!$F$257*$B21^2+2*'Regression Analysis'!$E$257*$B21+'Regression Analysis'!$D$257)*1000/180.16/D21</f>
        <v>0.11943553273090037</v>
      </c>
      <c r="S21" s="59">
        <f>(4*'Regression Analysis'!$G$361*B21^3+3*'Regression Analysis'!$F$361*B21^2+2*'Regression Analysis'!$E$361*B21+'Regression Analysis'!$D$361)*1000/90.08/D21</f>
        <v>0.20102817824053909</v>
      </c>
      <c r="T21" s="59">
        <f>(4*'Regression Analysis'!$G$465*$B21^3+3*'Regression Analysis'!$F$465*$B21^2+2*'Regression Analysis'!E$465*$B21+'Regression Analysis'!$D$465)/D21</f>
        <v>8.1601968810304151E-3</v>
      </c>
      <c r="U21" s="59">
        <f>(4*'Regression Analysis'!$G$569*$B21^3+3*'Regression Analysis'!$F$569*$B21^2+2*'Regression Analysis'!$E$569*$B21+'Regression Analysis'!$D$569)/D21</f>
        <v>7.2434473183616479E-3</v>
      </c>
      <c r="V21" s="60">
        <f t="shared" si="7"/>
        <v>4.5564964626881588E-2</v>
      </c>
      <c r="W21" s="59">
        <f t="shared" si="8"/>
        <v>7.2728732823681037E-3</v>
      </c>
      <c r="X21" s="26"/>
      <c r="Y21" s="26"/>
      <c r="Z21" s="26"/>
    </row>
    <row r="22" spans="1:26" ht="12.75" customHeight="1">
      <c r="A22" s="39"/>
      <c r="B22" s="51">
        <v>95</v>
      </c>
      <c r="C22" s="52">
        <v>8.5145870000000006</v>
      </c>
      <c r="D22" s="52">
        <v>6.7935460000000001</v>
      </c>
      <c r="E22" s="52">
        <f t="shared" si="0"/>
        <v>1.7210410000000005</v>
      </c>
      <c r="F22" s="53">
        <v>0.66</v>
      </c>
      <c r="G22" s="54">
        <v>2.4700000000000002</v>
      </c>
      <c r="H22" s="54">
        <v>4.4449336128581391</v>
      </c>
      <c r="I22" s="54">
        <v>0.9880000000000001</v>
      </c>
      <c r="J22" s="51">
        <v>25</v>
      </c>
      <c r="K22" s="55">
        <v>3.45</v>
      </c>
      <c r="L22" s="55">
        <v>5.5</v>
      </c>
      <c r="M22" s="56">
        <f t="shared" si="2"/>
        <v>7.135015723270441</v>
      </c>
      <c r="N22" s="57">
        <f t="shared" si="3"/>
        <v>6.2194732704402513</v>
      </c>
      <c r="O22" s="57">
        <f t="shared" si="4"/>
        <v>3.0977638015373907</v>
      </c>
      <c r="P22" s="57">
        <f t="shared" si="5"/>
        <v>2.4877893081761004</v>
      </c>
      <c r="Q22" s="58">
        <f t="shared" si="6"/>
        <v>13.743249674912317</v>
      </c>
      <c r="R22" s="59">
        <f>(4*'Regression Analysis'!$G$257*$B22^3+3*'Regression Analysis'!$F$257*$B22^2+2*'Regression Analysis'!$E$257*$B22+'Regression Analysis'!$D$257)*1000/180.16/D22</f>
        <v>0.11657641070499979</v>
      </c>
      <c r="S22" s="59">
        <f>(4*'Regression Analysis'!$G$361*B22^3+3*'Regression Analysis'!$F$361*B22^2+2*'Regression Analysis'!$E$361*B22+'Regression Analysis'!$D$361)*1000/90.08/D22</f>
        <v>0.19611094454837119</v>
      </c>
      <c r="T22" s="59">
        <f>(4*'Regression Analysis'!$G$465*$B22^3+3*'Regression Analysis'!$F$465*$B22^2+2*'Regression Analysis'!E$465*$B22+'Regression Analysis'!$D$465)/D22</f>
        <v>7.9189631652553886E-3</v>
      </c>
      <c r="U22" s="59">
        <f>(4*'Regression Analysis'!$G$569*$B22^3+3*'Regression Analysis'!$F$569*$B22^2+2*'Regression Analysis'!$E$569*$B22+'Regression Analysis'!$D$569)/D22</f>
        <v>7.0662695539651758E-3</v>
      </c>
      <c r="V22" s="60">
        <f t="shared" si="7"/>
        <v>5.9692538421777977E-2</v>
      </c>
      <c r="W22" s="59">
        <f t="shared" si="8"/>
        <v>2.123301067706157E-2</v>
      </c>
      <c r="X22" s="26"/>
      <c r="Y22" s="26"/>
      <c r="Z22" s="26"/>
    </row>
    <row r="23" spans="1:26" ht="12.75" customHeight="1">
      <c r="A23" s="39"/>
      <c r="B23" s="51">
        <v>100</v>
      </c>
      <c r="C23" s="52">
        <v>9.5208368246492174</v>
      </c>
      <c r="D23" s="52">
        <v>7.2084186230122125</v>
      </c>
      <c r="E23" s="52">
        <f t="shared" si="0"/>
        <v>2.312418201637005</v>
      </c>
      <c r="F23" s="53">
        <v>0.75471698113207553</v>
      </c>
      <c r="G23" s="54">
        <v>2.3647798742138364</v>
      </c>
      <c r="H23" s="54">
        <v>4.4975541579315141</v>
      </c>
      <c r="I23" s="54">
        <v>0.9459119496855346</v>
      </c>
      <c r="J23" s="51">
        <v>30</v>
      </c>
      <c r="K23" s="55">
        <v>3.45</v>
      </c>
      <c r="L23" s="55">
        <v>5.5</v>
      </c>
      <c r="M23" s="56">
        <f t="shared" si="2"/>
        <v>7.863091194968554</v>
      </c>
      <c r="N23" s="57">
        <f t="shared" si="3"/>
        <v>6.8394701257861632</v>
      </c>
      <c r="O23" s="57">
        <f t="shared" si="4"/>
        <v>3.3537700908455674</v>
      </c>
      <c r="P23" s="57">
        <f t="shared" si="5"/>
        <v>2.7357880503144649</v>
      </c>
      <c r="Q23" s="58">
        <f t="shared" si="6"/>
        <v>16.258416991376361</v>
      </c>
      <c r="R23" s="59">
        <f>(4*'Regression Analysis'!$G$257*$B23^3+3*'Regression Analysis'!$F$257*$B23^2+2*'Regression Analysis'!$E$257*$B23+'Regression Analysis'!$D$257)*1000/180.16/D23</f>
        <v>0.11575013419987067</v>
      </c>
      <c r="S23" s="59">
        <f>(4*'Regression Analysis'!$G$361*B23^3+3*'Regression Analysis'!$F$361*B23^2+2*'Regression Analysis'!$E$361*B23+'Regression Analysis'!$D$361)*1000/90.08/D23</f>
        <v>0.19467434132915168</v>
      </c>
      <c r="T23" s="59">
        <f>(4*'Regression Analysis'!$G$465*$B23^3+3*'Regression Analysis'!$F$465*$B23^2+2*'Regression Analysis'!E$465*$B23+'Regression Analysis'!$D$465)/D23</f>
        <v>7.8256929556927909E-3</v>
      </c>
      <c r="U23" s="59">
        <f>(4*'Regression Analysis'!$G$569*$B23^3+3*'Regression Analysis'!$F$569*$B23^2+2*'Regression Analysis'!$E$569*$B23+'Regression Analysis'!$D$569)/D23</f>
        <v>7.014505866769956E-3</v>
      </c>
      <c r="V23" s="60">
        <f t="shared" si="7"/>
        <v>6.416771569047526E-2</v>
      </c>
      <c r="W23" s="59">
        <f t="shared" si="8"/>
        <v>2.4815875347146018E-2</v>
      </c>
      <c r="X23" s="26"/>
      <c r="Y23" s="26"/>
      <c r="Z23" s="26"/>
    </row>
    <row r="24" spans="1:26" ht="12.75" customHeight="1">
      <c r="A24" s="39"/>
      <c r="B24" s="51">
        <v>115</v>
      </c>
      <c r="C24" s="52">
        <v>10.56789020868948</v>
      </c>
      <c r="D24" s="52">
        <v>8.577524184256049</v>
      </c>
      <c r="E24" s="52">
        <f t="shared" si="0"/>
        <v>1.9903660244334311</v>
      </c>
      <c r="F24" s="53">
        <v>0.8176100628930818</v>
      </c>
      <c r="G24" s="54">
        <v>2.3018867924528301</v>
      </c>
      <c r="H24" s="54">
        <v>4.5324947589098512</v>
      </c>
      <c r="I24" s="54">
        <v>0.92075471698113209</v>
      </c>
      <c r="J24" s="51">
        <v>35</v>
      </c>
      <c r="K24" s="55">
        <v>3.45</v>
      </c>
      <c r="L24" s="55">
        <v>5.5</v>
      </c>
      <c r="M24" s="56">
        <f t="shared" si="2"/>
        <v>10.59722641509434</v>
      </c>
      <c r="N24" s="57">
        <f t="shared" si="3"/>
        <v>9.2265770440251575</v>
      </c>
      <c r="O24" s="57">
        <f t="shared" si="4"/>
        <v>4.3530538085255133</v>
      </c>
      <c r="P24" s="57">
        <f t="shared" si="5"/>
        <v>3.6906308176100624</v>
      </c>
      <c r="Q24" s="58">
        <f t="shared" si="6"/>
        <v>25.915142526436036</v>
      </c>
      <c r="R24" s="59">
        <f>(4*'Regression Analysis'!$G$257*$B24^3+3*'Regression Analysis'!$F$257*$B24^2+2*'Regression Analysis'!$E$257*$B24+'Regression Analysis'!$D$257)*1000/180.16/D24</f>
        <v>0.11152357579789157</v>
      </c>
      <c r="S24" s="59">
        <f>(4*'Regression Analysis'!$G$361*B24^3+3*'Regression Analysis'!$F$361*B24^2+2*'Regression Analysis'!$E$361*B24+'Regression Analysis'!$D$361)*1000/90.08/D24</f>
        <v>0.18775487121536127</v>
      </c>
      <c r="T24" s="59">
        <f>(4*'Regression Analysis'!$G$465*$B24^3+3*'Regression Analysis'!$F$465*$B24^2+2*'Regression Analysis'!E$465*$B24+'Regression Analysis'!$D$465)/D24</f>
        <v>7.469100128997274E-3</v>
      </c>
      <c r="U24" s="59">
        <f>(4*'Regression Analysis'!$G$569*$B24^3+3*'Regression Analysis'!$F$569*$B24^2+2*'Regression Analysis'!$E$569*$B24+'Regression Analysis'!$D$569)/D24</f>
        <v>6.7651835196289641E-3</v>
      </c>
      <c r="V24" s="60">
        <f t="shared" si="7"/>
        <v>5.0202306959496852E-2</v>
      </c>
      <c r="W24" s="59">
        <f t="shared" si="8"/>
        <v>6.1383851592863971E-3</v>
      </c>
      <c r="X24" s="26"/>
      <c r="Y24" s="26"/>
      <c r="Z24" s="26"/>
    </row>
    <row r="25" spans="1:26" ht="12.75" customHeight="1">
      <c r="A25" s="39"/>
      <c r="B25" s="51">
        <v>125</v>
      </c>
      <c r="C25" s="52">
        <v>12.145233076148033</v>
      </c>
      <c r="D25" s="52">
        <v>9.8577888657877395</v>
      </c>
      <c r="E25" s="52">
        <f t="shared" si="0"/>
        <v>2.2874442103602934</v>
      </c>
      <c r="F25" s="53">
        <v>0.80503144654088055</v>
      </c>
      <c r="G25" s="54">
        <v>2.2012578616352201</v>
      </c>
      <c r="H25" s="54">
        <v>4.5255066387141838</v>
      </c>
      <c r="I25" s="54">
        <v>0.88050314465408808</v>
      </c>
      <c r="J25" s="51">
        <v>35</v>
      </c>
      <c r="K25" s="55">
        <v>3.45</v>
      </c>
      <c r="L25" s="55">
        <v>5.5</v>
      </c>
      <c r="M25" s="56">
        <f t="shared" si="2"/>
        <v>12.456880503144655</v>
      </c>
      <c r="N25" s="57">
        <f t="shared" si="3"/>
        <v>10.702048742138365</v>
      </c>
      <c r="O25" s="57">
        <f t="shared" si="4"/>
        <v>5.0397414395527687</v>
      </c>
      <c r="P25" s="57">
        <f t="shared" si="5"/>
        <v>4.2808194968553455</v>
      </c>
      <c r="Q25" s="58">
        <f t="shared" si="6"/>
        <v>33.647766775483049</v>
      </c>
      <c r="R25" s="59">
        <f>(4*'Regression Analysis'!$G$257*$B25^3+3*'Regression Analysis'!$F$257*$B25^2+2*'Regression Analysis'!$E$257*$B25+'Regression Analysis'!$D$257)*1000/180.16/D25</f>
        <v>0.10463697750315351</v>
      </c>
      <c r="S25" s="59">
        <f>(4*'Regression Analysis'!$G$361*B25^3+3*'Regression Analysis'!$F$361*B25^2+2*'Regression Analysis'!$E$361*B25+'Regression Analysis'!$D$361)*1000/90.08/D25</f>
        <v>0.17653132263738874</v>
      </c>
      <c r="T25" s="59">
        <f>(4*'Regression Analysis'!$G$465*$B25^3+3*'Regression Analysis'!$F$465*$B25^2+2*'Regression Analysis'!E$465*$B25+'Regression Analysis'!$D$465)/D25</f>
        <v>6.983944884461836E-3</v>
      </c>
      <c r="U25" s="59">
        <f>(4*'Regression Analysis'!$G$569*$B25^3+3*'Regression Analysis'!$F$569*$B25^2+2*'Regression Analysis'!$E$569*$B25+'Regression Analysis'!$D$569)/D25</f>
        <v>6.3607766172669444E-3</v>
      </c>
      <c r="V25" s="60">
        <f t="shared" si="7"/>
        <v>6.0233741919472637E-2</v>
      </c>
      <c r="W25" s="59">
        <f t="shared" si="8"/>
        <v>1.1344477570596832E-2</v>
      </c>
      <c r="X25" s="26"/>
      <c r="Y25" s="26"/>
      <c r="Z25" s="26"/>
    </row>
    <row r="26" spans="1:26" ht="12.75" customHeight="1">
      <c r="A26" s="39"/>
      <c r="B26" s="51">
        <v>140</v>
      </c>
      <c r="C26" s="52">
        <v>13.480904259947268</v>
      </c>
      <c r="D26" s="52">
        <v>10.94189852769845</v>
      </c>
      <c r="E26" s="52">
        <f t="shared" si="0"/>
        <v>2.5390057322488175</v>
      </c>
      <c r="F26" s="53">
        <v>0.70440251572327039</v>
      </c>
      <c r="G26" s="54">
        <v>2.1635220125786163</v>
      </c>
      <c r="H26" s="54">
        <v>4.4696016771488445</v>
      </c>
      <c r="I26" s="54">
        <v>0.86540880503144657</v>
      </c>
      <c r="J26" s="51">
        <v>35</v>
      </c>
      <c r="K26" s="55">
        <v>3.45</v>
      </c>
      <c r="L26" s="55">
        <v>5.5</v>
      </c>
      <c r="M26" s="56">
        <f t="shared" si="2"/>
        <v>15.387556603773586</v>
      </c>
      <c r="N26" s="57">
        <f t="shared" si="3"/>
        <v>12.955822327044025</v>
      </c>
      <c r="O26" s="57">
        <f t="shared" si="4"/>
        <v>6.1482145352900179</v>
      </c>
      <c r="P26" s="57">
        <f t="shared" si="5"/>
        <v>5.1823289308176097</v>
      </c>
      <c r="Q26" s="58">
        <f t="shared" si="6"/>
        <v>45.651712318974006</v>
      </c>
      <c r="R26" s="59">
        <f>(4*'Regression Analysis'!$G$257*$B26^3+3*'Regression Analysis'!$F$257*$B26^2+2*'Regression Analysis'!$E$257*$B26+'Regression Analysis'!$D$257)*1000/180.16/D26</f>
        <v>0.10319165680245249</v>
      </c>
      <c r="S26" s="59">
        <f>(4*'Regression Analysis'!$G$361*B26^3+3*'Regression Analysis'!$F$361*B26^2+2*'Regression Analysis'!$E$361*B26+'Regression Analysis'!$D$361)*1000/90.08/D26</f>
        <v>0.17503426953887796</v>
      </c>
      <c r="T26" s="59">
        <f>(4*'Regression Analysis'!$G$465*$B26^3+3*'Regression Analysis'!$F$465*$B26^2+2*'Regression Analysis'!E$465*$B26+'Regression Analysis'!$D$465)/D26</f>
        <v>6.8716298637252543E-3</v>
      </c>
      <c r="U26" s="59">
        <f>(4*'Regression Analysis'!$G$569*$B26^3+3*'Regression Analysis'!$F$569*$B26^2+2*'Regression Analysis'!$E$569*$B26+'Regression Analysis'!$D$569)/D26</f>
        <v>6.3068348000202227E-3</v>
      </c>
      <c r="V26" s="60">
        <f t="shared" si="7"/>
        <v>5.1683675701454275E-2</v>
      </c>
      <c r="W26" s="59">
        <f t="shared" si="8"/>
        <v>9.7341503462464798E-3</v>
      </c>
      <c r="X26" s="26"/>
      <c r="Y26" s="26"/>
      <c r="Z26" s="26"/>
    </row>
    <row r="27" spans="1:26" ht="12.75" customHeight="1">
      <c r="A27" s="39"/>
      <c r="B27" s="51">
        <v>150</v>
      </c>
      <c r="C27" s="52">
        <v>15.493037974568528</v>
      </c>
      <c r="D27" s="52">
        <v>12.57506515398768</v>
      </c>
      <c r="E27" s="52">
        <f t="shared" si="0"/>
        <v>2.9179728205808484</v>
      </c>
      <c r="F27" s="53">
        <v>0.70440251572327039</v>
      </c>
      <c r="G27" s="54">
        <v>2.2893081761006289</v>
      </c>
      <c r="H27" s="54">
        <v>4.4696016771488445</v>
      </c>
      <c r="I27" s="54">
        <v>0.91572327044025159</v>
      </c>
      <c r="J27" s="51">
        <v>40</v>
      </c>
      <c r="K27" s="55">
        <v>3.45</v>
      </c>
      <c r="L27" s="55">
        <v>5.5</v>
      </c>
      <c r="M27" s="56">
        <f t="shared" si="2"/>
        <v>17.584034591194971</v>
      </c>
      <c r="N27" s="57">
        <f t="shared" si="3"/>
        <v>14.862740566037736</v>
      </c>
      <c r="O27" s="57">
        <f t="shared" si="4"/>
        <v>6.9725331935709427</v>
      </c>
      <c r="P27" s="57">
        <f t="shared" si="5"/>
        <v>5.9450962264150942</v>
      </c>
      <c r="Q27" s="58">
        <f t="shared" si="6"/>
        <v>56.691664417937687</v>
      </c>
      <c r="R27" s="59">
        <f>(4*'Regression Analysis'!$G$257*$B27^3+3*'Regression Analysis'!$F$257*$B27^2+2*'Regression Analysis'!$E$257*$B27+'Regression Analysis'!$D$257)*1000/180.16/D27</f>
        <v>9.3960839327403622E-2</v>
      </c>
      <c r="S27" s="59">
        <f>(4*'Regression Analysis'!$G$361*B27^3+3*'Regression Analysis'!$F$361*B27^2+2*'Regression Analysis'!$E$361*B27+'Regression Analysis'!$D$361)*1000/90.08/D27</f>
        <v>0.16021384913660874</v>
      </c>
      <c r="T27" s="59">
        <f>(4*'Regression Analysis'!$G$465*$B27^3+3*'Regression Analysis'!$F$465*$B27^2+2*'Regression Analysis'!E$465*$B27+'Regression Analysis'!$D$465)/D27</f>
        <v>6.2557186617546185E-3</v>
      </c>
      <c r="U27" s="59">
        <f>(4*'Regression Analysis'!$G$569*$B27^3+3*'Regression Analysis'!$F$569*$B27^2+2*'Regression Analysis'!$E$569*$B27+'Regression Analysis'!$D$569)/D27</f>
        <v>5.7728254120851617E-3</v>
      </c>
      <c r="V27" s="60">
        <f t="shared" si="7"/>
        <v>6.3313852794615488E-2</v>
      </c>
      <c r="W27" s="59">
        <f t="shared" si="8"/>
        <v>1.1924588445739872E-2</v>
      </c>
      <c r="X27" s="26"/>
      <c r="Y27" s="26"/>
      <c r="Z27" s="26"/>
    </row>
    <row r="28" spans="1:26" ht="12.75" customHeight="1">
      <c r="A28" s="39"/>
      <c r="B28" s="51">
        <v>160</v>
      </c>
      <c r="C28" s="52">
        <v>13.958007091393977</v>
      </c>
      <c r="D28" s="52">
        <v>11.329143379253193</v>
      </c>
      <c r="E28" s="52">
        <f t="shared" si="0"/>
        <v>2.6288637121407845</v>
      </c>
      <c r="F28" s="53">
        <v>0.80503144654088055</v>
      </c>
      <c r="G28" s="54">
        <v>2.4150943396226414</v>
      </c>
      <c r="H28" s="54">
        <v>4.5255066387141838</v>
      </c>
      <c r="I28" s="54">
        <v>0.96603773584905661</v>
      </c>
      <c r="J28" s="51">
        <v>40</v>
      </c>
      <c r="K28" s="55">
        <v>3.45</v>
      </c>
      <c r="L28" s="55">
        <v>5.5</v>
      </c>
      <c r="M28" s="56">
        <f t="shared" si="2"/>
        <v>19.639632075471702</v>
      </c>
      <c r="N28" s="57">
        <f t="shared" si="3"/>
        <v>16.870287735849057</v>
      </c>
      <c r="O28" s="57">
        <f t="shared" si="4"/>
        <v>7.7185849056603919</v>
      </c>
      <c r="P28" s="57">
        <f t="shared" si="5"/>
        <v>6.7481150943396226</v>
      </c>
      <c r="Q28" s="58">
        <f t="shared" si="6"/>
        <v>65.007426056499554</v>
      </c>
      <c r="R28" s="59">
        <f>(4*'Regression Analysis'!$G$257*$B28^3+3*'Regression Analysis'!$F$257*$B28^2+2*'Regression Analysis'!$E$257*$B28+'Regression Analysis'!$D$257)*1000/180.16/D28</f>
        <v>0.10783281116302564</v>
      </c>
      <c r="S28" s="59">
        <f>(4*'Regression Analysis'!$G$361*B28^3+3*'Regression Analysis'!$F$361*B28^2+2*'Regression Analysis'!$E$361*B28+'Regression Analysis'!$D$361)*1000/90.08/D28</f>
        <v>0.18511294354259875</v>
      </c>
      <c r="T28" s="59">
        <f>(4*'Regression Analysis'!$G$465*$B28^3+3*'Regression Analysis'!$F$465*$B28^2+2*'Regression Analysis'!E$465*$B28+'Regression Analysis'!$D$465)/D28</f>
        <v>7.1835360013296316E-3</v>
      </c>
      <c r="U28" s="59">
        <f>(4*'Regression Analysis'!$G$569*$B28^3+3*'Regression Analysis'!$F$569*$B28^2+2*'Regression Analysis'!$E$569*$B28+'Regression Analysis'!$D$569)/D28</f>
        <v>6.6699895817197924E-3</v>
      </c>
      <c r="V28" s="60">
        <f t="shared" si="7"/>
        <v>3.6438588828086045E-2</v>
      </c>
      <c r="W28" s="59">
        <f t="shared" si="8"/>
        <v>6.8628768608977172E-3</v>
      </c>
      <c r="X28" s="26"/>
      <c r="Y28" s="26"/>
      <c r="Z28" s="26"/>
    </row>
    <row r="29" spans="1:26" ht="12.75" customHeight="1">
      <c r="A29" s="39"/>
      <c r="B29" s="51">
        <v>175</v>
      </c>
      <c r="C29" s="52">
        <v>13.480904259947268</v>
      </c>
      <c r="D29" s="52">
        <v>10.56789020868948</v>
      </c>
      <c r="E29" s="52">
        <f t="shared" si="0"/>
        <v>2.9130140512577878</v>
      </c>
      <c r="F29" s="53">
        <v>0.74213836477987416</v>
      </c>
      <c r="G29" s="54">
        <v>2.3522012578616351</v>
      </c>
      <c r="H29" s="54">
        <v>4.4905660377358467</v>
      </c>
      <c r="I29" s="54">
        <v>0.9408805031446541</v>
      </c>
      <c r="J29" s="51">
        <v>40</v>
      </c>
      <c r="K29" s="55">
        <v>3.45</v>
      </c>
      <c r="L29" s="55">
        <v>5.5</v>
      </c>
      <c r="M29" s="56">
        <f t="shared" si="2"/>
        <v>22.914223270440257</v>
      </c>
      <c r="N29" s="57">
        <f t="shared" si="3"/>
        <v>19.667772012578617</v>
      </c>
      <c r="O29" s="57">
        <f t="shared" si="4"/>
        <v>8.9438819007687123</v>
      </c>
      <c r="P29" s="57">
        <f t="shared" si="5"/>
        <v>7.8671088050314468</v>
      </c>
      <c r="Q29" s="58">
        <f t="shared" si="6"/>
        <v>77.384393038701447</v>
      </c>
      <c r="R29" s="59">
        <f>(4*'Regression Analysis'!$G$257*$B29^3+3*'Regression Analysis'!$F$257*$B29^2+2*'Regression Analysis'!$E$257*$B29+'Regression Analysis'!$D$257)*1000/180.16/D29</f>
        <v>0.11869727470502661</v>
      </c>
      <c r="S29" s="59">
        <f>(4*'Regression Analysis'!$G$361*B29^3+3*'Regression Analysis'!$F$361*B29^2+2*'Regression Analysis'!$E$361*B29+'Regression Analysis'!$D$361)*1000/90.08/D29</f>
        <v>0.20655117369477322</v>
      </c>
      <c r="T29" s="59">
        <f>(4*'Regression Analysis'!$G$465*$B29^3+3*'Regression Analysis'!$F$465*$B29^2+2*'Regression Analysis'!E$465*$B29+'Regression Analysis'!$D$465)/D29</f>
        <v>7.9235234652080336E-3</v>
      </c>
      <c r="U29" s="59">
        <f>(4*'Regression Analysis'!$G$569*$B29^3+3*'Regression Analysis'!$F$569*$B29^2+2*'Regression Analysis'!$E$569*$B29+'Regression Analysis'!$D$569)/D29</f>
        <v>7.4424518905596209E-3</v>
      </c>
      <c r="V29" s="60">
        <f t="shared" si="7"/>
        <v>4.7218393260510694E-2</v>
      </c>
      <c r="W29" s="59">
        <f t="shared" si="8"/>
        <v>1.1853743630421907E-2</v>
      </c>
      <c r="X29" s="26"/>
      <c r="Y29" s="26"/>
      <c r="Z29" s="26"/>
    </row>
    <row r="30" spans="1:26" ht="12.75" customHeight="1">
      <c r="A30" s="39"/>
      <c r="B30" s="51">
        <v>190</v>
      </c>
      <c r="C30" s="52">
        <v>14.451995074413945</v>
      </c>
      <c r="D30" s="52">
        <v>10.94189852769845</v>
      </c>
      <c r="E30" s="52">
        <f t="shared" si="0"/>
        <v>3.510096546715495</v>
      </c>
      <c r="F30" s="53">
        <v>0.83018867924528306</v>
      </c>
      <c r="G30" s="54">
        <v>2.2515723270440251</v>
      </c>
      <c r="H30" s="54">
        <v>4.5394828791055186</v>
      </c>
      <c r="I30" s="54">
        <v>0.90062893081761008</v>
      </c>
      <c r="J30" s="51">
        <v>40</v>
      </c>
      <c r="K30" s="55">
        <v>3.45</v>
      </c>
      <c r="L30" s="55">
        <v>5.5</v>
      </c>
      <c r="M30" s="56">
        <f t="shared" si="2"/>
        <v>26.022776729559752</v>
      </c>
      <c r="N30" s="57">
        <f t="shared" si="3"/>
        <v>22.329407232704405</v>
      </c>
      <c r="O30" s="57">
        <f t="shared" si="4"/>
        <v>10.076935709294219</v>
      </c>
      <c r="P30" s="57">
        <f t="shared" si="5"/>
        <v>8.9317628930817605</v>
      </c>
      <c r="Q30" s="58">
        <f t="shared" si="6"/>
        <v>90.664274599543177</v>
      </c>
      <c r="R30" s="59">
        <f>(4*'Regression Analysis'!$G$257*$B30^3+3*'Regression Analysis'!$F$257*$B30^2+2*'Regression Analysis'!$E$257*$B30+'Regression Analysis'!$D$257)*1000/180.16/D30</f>
        <v>0.11409485371255459</v>
      </c>
      <c r="S30" s="59">
        <f>(4*'Regression Analysis'!$G$361*B30^3+3*'Regression Analysis'!$F$361*B30^2+2*'Regression Analysis'!$E$361*B30+'Regression Analysis'!$D$361)*1000/90.08/D30</f>
        <v>0.20237142124825097</v>
      </c>
      <c r="T30" s="59">
        <f>(4*'Regression Analysis'!$G$465*$B30^3+3*'Regression Analysis'!$F$465*$B30^2+2*'Regression Analysis'!E$465*$B30+'Regression Analysis'!$D$465)/D30</f>
        <v>7.6410374466293045E-3</v>
      </c>
      <c r="U30" s="59">
        <f>(4*'Regression Analysis'!$G$569*$B30^3+3*'Regression Analysis'!$F$569*$B30^2+2*'Regression Analysis'!$E$569*$B30+'Regression Analysis'!$D$569)/D30</f>
        <v>7.2918470504035196E-3</v>
      </c>
      <c r="V30" s="60">
        <f t="shared" si="7"/>
        <v>5.796406296299321E-2</v>
      </c>
      <c r="W30" s="59">
        <f t="shared" si="8"/>
        <v>1.5645687060792841E-2</v>
      </c>
      <c r="X30" s="26"/>
      <c r="Y30" s="26"/>
      <c r="Z30" s="26"/>
    </row>
    <row r="31" spans="1:26" ht="12.75" customHeight="1">
      <c r="A31" s="39"/>
      <c r="B31" s="51">
        <v>200</v>
      </c>
      <c r="C31" s="52">
        <v>13.480904259947268</v>
      </c>
      <c r="D31" s="52">
        <v>9.8577888657877395</v>
      </c>
      <c r="E31" s="52">
        <f t="shared" si="0"/>
        <v>3.6231153941595284</v>
      </c>
      <c r="F31" s="53">
        <v>0.70440251572327039</v>
      </c>
      <c r="G31" s="54">
        <v>2.3522012578616351</v>
      </c>
      <c r="H31" s="54">
        <v>4.4696016771488445</v>
      </c>
      <c r="I31" s="54">
        <v>0.9408805031446541</v>
      </c>
      <c r="J31" s="51">
        <v>40</v>
      </c>
      <c r="K31" s="55">
        <v>3.45</v>
      </c>
      <c r="L31" s="55">
        <v>5.5</v>
      </c>
      <c r="M31" s="56">
        <f t="shared" si="2"/>
        <v>28.294726415094342</v>
      </c>
      <c r="N31" s="57">
        <f t="shared" si="3"/>
        <v>24.27154559748428</v>
      </c>
      <c r="O31" s="57">
        <f t="shared" si="4"/>
        <v>10.943183088749148</v>
      </c>
      <c r="P31" s="57">
        <f t="shared" si="5"/>
        <v>9.7086182389937097</v>
      </c>
      <c r="Q31" s="58">
        <f t="shared" si="6"/>
        <v>97.900039895026936</v>
      </c>
      <c r="R31" s="59">
        <f>(4*'Regression Analysis'!$G$257*$B31^3+3*'Regression Analysis'!$F$257*$B31^2+2*'Regression Analysis'!$E$257*$B31+'Regression Analysis'!$D$257)*1000/180.16/D31</f>
        <v>0.1237314503856327</v>
      </c>
      <c r="S31" s="59">
        <f>(4*'Regression Analysis'!$G$361*B31^3+3*'Regression Analysis'!$F$361*B31^2+2*'Regression Analysis'!$E$361*B31+'Regression Analysis'!$D$361)*1000/90.08/D31</f>
        <v>0.22323290395814341</v>
      </c>
      <c r="T31" s="59">
        <f>(4*'Regression Analysis'!$G$465*$B31^3+3*'Regression Analysis'!$F$465*$B31^2+2*'Regression Analysis'!E$465*$B31+'Regression Analysis'!$D$465)/D31</f>
        <v>8.3099194359386001E-3</v>
      </c>
      <c r="U31" s="59">
        <f>(4*'Regression Analysis'!$G$569*$B31^3+3*'Regression Analysis'!$F$569*$B31^2+2*'Regression Analysis'!$E$569*$B31+'Regression Analysis'!$D$569)/D31</f>
        <v>8.0435279954019449E-3</v>
      </c>
      <c r="V31" s="60">
        <f t="shared" si="7"/>
        <v>4.4380369426619284E-2</v>
      </c>
      <c r="W31" s="59">
        <f t="shared" si="8"/>
        <v>1.4804657459430973E-2</v>
      </c>
      <c r="X31" s="26"/>
      <c r="Y31" s="26"/>
      <c r="Z31" s="26"/>
    </row>
    <row r="32" spans="1:26" ht="12.75" customHeight="1">
      <c r="A32" s="39"/>
      <c r="B32" s="51">
        <v>210</v>
      </c>
      <c r="C32" s="52">
        <v>14.451995074413945</v>
      </c>
      <c r="D32" s="52">
        <v>9.8577888657877395</v>
      </c>
      <c r="E32" s="52">
        <f t="shared" si="0"/>
        <v>4.5942062086262059</v>
      </c>
      <c r="F32" s="53">
        <v>0.67924528301886788</v>
      </c>
      <c r="G32" s="54">
        <v>2.4779874213836477</v>
      </c>
      <c r="H32" s="54">
        <v>4.4556254367575097</v>
      </c>
      <c r="I32" s="54">
        <v>0.99119496855345912</v>
      </c>
      <c r="J32" s="51">
        <v>40</v>
      </c>
      <c r="K32" s="55">
        <v>3.45</v>
      </c>
      <c r="L32" s="55">
        <v>5.5</v>
      </c>
      <c r="M32" s="56">
        <f t="shared" si="2"/>
        <v>30.526424528301888</v>
      </c>
      <c r="N32" s="57">
        <f t="shared" si="3"/>
        <v>26.329407232704405</v>
      </c>
      <c r="O32" s="57">
        <f t="shared" si="4"/>
        <v>11.787068483577942</v>
      </c>
      <c r="P32" s="57">
        <f t="shared" si="5"/>
        <v>10.53176289308176</v>
      </c>
      <c r="Q32" s="58">
        <f t="shared" si="6"/>
        <v>105.78627098765713</v>
      </c>
      <c r="R32" s="59">
        <f>(4*'Regression Analysis'!$G$257*$B32^3+3*'Regression Analysis'!$F$257*$B32^2+2*'Regression Analysis'!$E$257*$B32+'Regression Analysis'!$D$257)*1000/180.16/D32</f>
        <v>0.11858554880573101</v>
      </c>
      <c r="S32" s="59">
        <f>(4*'Regression Analysis'!$G$361*B32^3+3*'Regression Analysis'!$F$361*B32^2+2*'Regression Analysis'!$E$361*B32+'Regression Analysis'!$D$361)*1000/90.08/D32</f>
        <v>0.21868503446410353</v>
      </c>
      <c r="T32" s="59">
        <f>(4*'Regression Analysis'!$G$465*$B32^3+3*'Regression Analysis'!$F$465*$B32^2+2*'Regression Analysis'!E$465*$B32+'Regression Analysis'!$D$465)/D32</f>
        <v>7.9920485647027046E-3</v>
      </c>
      <c r="U32" s="59">
        <f>(4*'Regression Analysis'!$G$569*$B32^3+3*'Regression Analysis'!$F$569*$B32^2+2*'Regression Analysis'!$E$569*$B32+'Regression Analysis'!$D$569)/D32</f>
        <v>7.8796591617893656E-3</v>
      </c>
      <c r="V32" s="60">
        <f t="shared" si="7"/>
        <v>6.6522734160982602E-2</v>
      </c>
      <c r="W32" s="59">
        <f t="shared" si="8"/>
        <v>2.6522734160982605E-2</v>
      </c>
      <c r="X32" s="26"/>
      <c r="Y32" s="26"/>
      <c r="Z32" s="26"/>
    </row>
    <row r="33" spans="1:26" ht="12.75" customHeight="1">
      <c r="A33" s="39"/>
      <c r="B33" s="51">
        <v>220</v>
      </c>
      <c r="C33" s="52">
        <v>15.493037974568528</v>
      </c>
      <c r="D33" s="52">
        <v>10.206665980332991</v>
      </c>
      <c r="E33" s="52">
        <f t="shared" si="0"/>
        <v>5.2863719942355374</v>
      </c>
      <c r="F33" s="53">
        <v>0.75471698113207553</v>
      </c>
      <c r="G33" s="54">
        <v>2.5157232704402515</v>
      </c>
      <c r="H33" s="54">
        <v>4.4975541579315141</v>
      </c>
      <c r="I33" s="54">
        <v>1.0062893081761006</v>
      </c>
      <c r="J33" s="51">
        <v>40</v>
      </c>
      <c r="K33" s="55">
        <v>3.45</v>
      </c>
      <c r="L33" s="55">
        <v>5.5</v>
      </c>
      <c r="M33" s="56">
        <f t="shared" si="2"/>
        <v>32.637367924528306</v>
      </c>
      <c r="N33" s="57">
        <f t="shared" si="3"/>
        <v>28.364627358490569</v>
      </c>
      <c r="O33" s="57">
        <f t="shared" si="4"/>
        <v>12.563867924528328</v>
      </c>
      <c r="P33" s="57">
        <f t="shared" si="5"/>
        <v>11.345850943396226</v>
      </c>
      <c r="Q33" s="58">
        <f t="shared" si="6"/>
        <v>114.16093004065068</v>
      </c>
      <c r="R33" s="59">
        <f>(4*'Regression Analysis'!$G$257*$B33^3+3*'Regression Analysis'!$F$257*$B33^2+2*'Regression Analysis'!$E$257*$B33+'Regression Analysis'!$D$257)*1000/180.16/D33</f>
        <v>0.10721411523752669</v>
      </c>
      <c r="S33" s="59">
        <f>(4*'Regression Analysis'!$G$361*B33^3+3*'Regression Analysis'!$F$361*B33^2+2*'Regression Analysis'!$E$361*B33+'Regression Analysis'!$D$361)*1000/90.08/D33</f>
        <v>0.20349627221961225</v>
      </c>
      <c r="T33" s="59">
        <f>(4*'Regression Analysis'!$G$465*$B33^3+3*'Regression Analysis'!$F$465*$B33^2+2*'Regression Analysis'!E$465*$B33+'Regression Analysis'!$D$465)/D33</f>
        <v>7.2570494278592712E-3</v>
      </c>
      <c r="U33" s="59">
        <f>(4*'Regression Analysis'!$G$569*$B33^3+3*'Regression Analysis'!$F$569*$B33^2+2*'Regression Analysis'!$E$569*$B33+'Regression Analysis'!$D$569)/D33</f>
        <v>7.3323776805929589E-3</v>
      </c>
      <c r="V33" s="60">
        <f t="shared" si="7"/>
        <v>7.0074662520026254E-2</v>
      </c>
      <c r="W33" s="59">
        <f t="shared" si="8"/>
        <v>2.6597098666725712E-2</v>
      </c>
      <c r="X33" s="26"/>
      <c r="Y33" s="26"/>
      <c r="Z33" s="26"/>
    </row>
    <row r="34" spans="1:26" ht="12.75" customHeight="1">
      <c r="A34" s="61"/>
      <c r="B34" s="62">
        <v>230</v>
      </c>
      <c r="C34" s="63">
        <v>13.958007091393977</v>
      </c>
      <c r="D34" s="63">
        <v>9.8577888657877395</v>
      </c>
      <c r="E34" s="52">
        <f t="shared" si="0"/>
        <v>4.1002182256062376</v>
      </c>
      <c r="F34" s="64">
        <v>0.80503144654088055</v>
      </c>
      <c r="G34" s="65">
        <v>2.5031446540880502</v>
      </c>
      <c r="H34" s="65">
        <v>4.5255066387141838</v>
      </c>
      <c r="I34" s="65">
        <v>1.0012578616352201</v>
      </c>
      <c r="J34" s="62">
        <v>40</v>
      </c>
      <c r="K34" s="66">
        <v>3.45</v>
      </c>
      <c r="L34" s="66">
        <v>5.5</v>
      </c>
      <c r="M34" s="67">
        <f t="shared" si="2"/>
        <v>34.723154088050322</v>
      </c>
      <c r="N34" s="68">
        <f t="shared" si="3"/>
        <v>30.35959591194969</v>
      </c>
      <c r="O34" s="68">
        <f t="shared" si="4"/>
        <v>13.326691125087379</v>
      </c>
      <c r="P34" s="68">
        <f t="shared" si="5"/>
        <v>12.143838364779873</v>
      </c>
      <c r="Q34" s="69">
        <f t="shared" si="6"/>
        <v>121.83783486455373</v>
      </c>
      <c r="R34" s="70">
        <f>(4*'Regression Analysis'!$G$257*$B34^3+3*'Regression Analysis'!$F$257*$B34^2+2*'Regression Analysis'!$E$257*$B34+'Regression Analysis'!$D$257)*1000/180.16/D34</f>
        <v>0.10080420588972828</v>
      </c>
      <c r="S34" s="70">
        <f>(4*'Regression Analysis'!$G$361*B34^3+3*'Regression Analysis'!$F$361*B34^2+2*'Regression Analysis'!$E$361*B34+'Regression Analysis'!$D$361)*1000/90.08/D34</f>
        <v>0.19898704861631011</v>
      </c>
      <c r="T34" s="70">
        <f>(4*'Regression Analysis'!$G$465*$B34^3+3*'Regression Analysis'!$F$465*$B34^2+2*'Regression Analysis'!E$465*$B34+'Regression Analysis'!$D$465)/D34</f>
        <v>6.8615613109832187E-3</v>
      </c>
      <c r="U34" s="70">
        <f>(4*'Regression Analysis'!$G$569*$B34^3+3*'Regression Analysis'!$F$569*$B34^2+2*'Regression Analysis'!$E$569*$B34+'Regression Analysis'!$D$569)/D34</f>
        <v>7.1699013357137201E-3</v>
      </c>
      <c r="V34" s="71">
        <f t="shared" si="7"/>
        <v>4.3411876010775168E-2</v>
      </c>
      <c r="W34" s="70">
        <f t="shared" si="8"/>
        <v>6.8894398640757023E-3</v>
      </c>
      <c r="X34" s="26"/>
      <c r="Y34" s="26"/>
      <c r="Z34" s="26"/>
    </row>
    <row r="35" spans="1:26" ht="12.75" customHeight="1">
      <c r="A35" s="26"/>
      <c r="B35" s="26"/>
      <c r="C35" s="24"/>
      <c r="D35" s="24"/>
      <c r="E35" s="25"/>
      <c r="F35" s="25"/>
      <c r="G35" s="25"/>
      <c r="H35" s="25"/>
      <c r="I35" s="26"/>
      <c r="J35" s="25"/>
      <c r="K35" s="25"/>
      <c r="L35" s="25"/>
      <c r="M35" s="25"/>
      <c r="N35" s="26"/>
      <c r="O35" s="26"/>
      <c r="P35" s="26"/>
      <c r="Q35" s="26"/>
      <c r="R35" s="26"/>
      <c r="S35" s="26"/>
      <c r="T35" s="26"/>
      <c r="U35" s="26"/>
      <c r="V35" s="26"/>
      <c r="W35" s="26"/>
      <c r="X35" s="26"/>
      <c r="Y35" s="26"/>
      <c r="Z35" s="26"/>
    </row>
    <row r="36" spans="1:26" ht="12.75" customHeight="1">
      <c r="A36" s="26"/>
      <c r="B36" s="26"/>
      <c r="C36" s="24"/>
      <c r="D36" s="24"/>
      <c r="E36" s="25"/>
      <c r="F36" s="25"/>
      <c r="G36" s="25"/>
      <c r="H36" s="25"/>
      <c r="I36" s="26"/>
      <c r="J36" s="25"/>
      <c r="K36" s="25"/>
      <c r="L36" s="25"/>
      <c r="M36" s="25"/>
      <c r="N36" s="26"/>
      <c r="O36" s="26"/>
      <c r="P36" s="26"/>
      <c r="Q36" s="26"/>
      <c r="R36" s="26"/>
      <c r="S36" s="26"/>
      <c r="T36" s="26"/>
      <c r="U36" s="26"/>
      <c r="V36" s="26"/>
      <c r="W36" s="26"/>
      <c r="X36" s="26"/>
      <c r="Y36" s="26"/>
      <c r="Z36" s="26"/>
    </row>
    <row r="37" spans="1:26" ht="12.75" customHeight="1">
      <c r="A37" s="26"/>
      <c r="B37" s="26"/>
      <c r="C37" s="24"/>
      <c r="D37" s="24"/>
      <c r="E37" s="25"/>
      <c r="F37" s="25"/>
      <c r="G37" s="25"/>
      <c r="H37" s="25"/>
      <c r="I37" s="26"/>
      <c r="J37" s="25"/>
      <c r="K37" s="25"/>
      <c r="L37" s="25"/>
      <c r="M37" s="25"/>
      <c r="N37" s="26"/>
      <c r="O37" s="26"/>
      <c r="P37" s="26"/>
      <c r="Q37" s="26"/>
      <c r="R37" s="26"/>
      <c r="S37" s="26"/>
      <c r="T37" s="26"/>
      <c r="U37" s="26"/>
      <c r="V37" s="26"/>
      <c r="W37" s="26"/>
      <c r="X37" s="26"/>
      <c r="Y37" s="26"/>
      <c r="Z37" s="26"/>
    </row>
    <row r="38" spans="1:26" ht="12.75" customHeight="1">
      <c r="A38" s="26"/>
      <c r="B38" s="26"/>
      <c r="C38" s="24"/>
      <c r="D38" s="24"/>
      <c r="E38" s="25"/>
      <c r="F38" s="25"/>
      <c r="G38" s="25"/>
      <c r="H38" s="25"/>
      <c r="I38" s="26"/>
      <c r="J38" s="25"/>
      <c r="K38" s="25"/>
      <c r="L38" s="25"/>
      <c r="M38" s="25"/>
      <c r="N38" s="26"/>
      <c r="O38" s="26"/>
      <c r="P38" s="26"/>
      <c r="Q38" s="26"/>
      <c r="R38" s="26"/>
      <c r="S38" s="26"/>
      <c r="T38" s="26"/>
      <c r="U38" s="26"/>
      <c r="V38" s="26"/>
      <c r="W38" s="26"/>
      <c r="X38" s="26"/>
      <c r="Y38" s="26"/>
      <c r="Z38" s="26"/>
    </row>
    <row r="39" spans="1:26" ht="12.75" customHeight="1">
      <c r="A39" s="26"/>
      <c r="B39" s="26"/>
      <c r="C39" s="24"/>
      <c r="D39" s="24"/>
      <c r="E39" s="25"/>
      <c r="F39" s="25"/>
      <c r="G39" s="25"/>
      <c r="H39" s="25"/>
      <c r="I39" s="26"/>
      <c r="J39" s="25"/>
      <c r="K39" s="25"/>
      <c r="L39" s="25"/>
      <c r="M39" s="25"/>
      <c r="N39" s="26"/>
      <c r="O39" s="26"/>
      <c r="P39" s="26"/>
      <c r="Q39" s="26"/>
      <c r="R39" s="26"/>
      <c r="S39" s="26"/>
      <c r="T39" s="26"/>
      <c r="U39" s="26"/>
      <c r="V39" s="26"/>
      <c r="W39" s="26"/>
      <c r="X39" s="26"/>
      <c r="Y39" s="26"/>
      <c r="Z39" s="26"/>
    </row>
    <row r="40" spans="1:26" ht="12.75" customHeight="1">
      <c r="A40" s="26"/>
      <c r="B40" s="26"/>
      <c r="C40" s="24"/>
      <c r="D40" s="24"/>
      <c r="E40" s="25"/>
      <c r="F40" s="25"/>
      <c r="G40" s="25"/>
      <c r="H40" s="25"/>
      <c r="I40" s="26"/>
      <c r="J40" s="25"/>
      <c r="K40" s="25"/>
      <c r="L40" s="25"/>
      <c r="M40" s="25"/>
      <c r="N40" s="26"/>
      <c r="O40" s="26"/>
      <c r="P40" s="26"/>
      <c r="Q40" s="26"/>
      <c r="R40" s="26"/>
      <c r="S40" s="26"/>
      <c r="T40" s="26"/>
      <c r="U40" s="26"/>
      <c r="V40" s="26"/>
      <c r="W40" s="26"/>
      <c r="X40" s="26"/>
      <c r="Y40" s="26"/>
      <c r="Z40" s="26"/>
    </row>
    <row r="41" spans="1:26" ht="12.75" customHeight="1">
      <c r="A41" s="26"/>
      <c r="B41" s="26"/>
      <c r="C41" s="24"/>
      <c r="D41" s="24"/>
      <c r="E41" s="25"/>
      <c r="F41" s="25"/>
      <c r="G41" s="25"/>
      <c r="H41" s="25"/>
      <c r="I41" s="26"/>
      <c r="J41" s="25"/>
      <c r="K41" s="25"/>
      <c r="L41" s="25"/>
      <c r="M41" s="25"/>
      <c r="N41" s="26"/>
      <c r="O41" s="26"/>
      <c r="P41" s="26"/>
      <c r="Q41" s="26"/>
      <c r="R41" s="26"/>
      <c r="S41" s="26"/>
      <c r="T41" s="26"/>
      <c r="U41" s="26"/>
      <c r="V41" s="26"/>
      <c r="W41" s="26"/>
      <c r="X41" s="26"/>
      <c r="Y41" s="26"/>
      <c r="Z41" s="26"/>
    </row>
    <row r="42" spans="1:26" ht="12.75" customHeight="1">
      <c r="A42" s="26"/>
      <c r="B42" s="26"/>
      <c r="C42" s="24"/>
      <c r="D42" s="24"/>
      <c r="E42" s="25"/>
      <c r="F42" s="25"/>
      <c r="G42" s="25"/>
      <c r="H42" s="25"/>
      <c r="I42" s="26"/>
      <c r="J42" s="25"/>
      <c r="K42" s="25"/>
      <c r="L42" s="25"/>
      <c r="M42" s="25"/>
      <c r="N42" s="26"/>
      <c r="O42" s="26"/>
      <c r="P42" s="26"/>
      <c r="Q42" s="26"/>
      <c r="R42" s="26"/>
      <c r="S42" s="26"/>
      <c r="T42" s="26"/>
      <c r="U42" s="26"/>
      <c r="V42" s="26"/>
      <c r="W42" s="26"/>
      <c r="X42" s="26"/>
      <c r="Y42" s="26"/>
      <c r="Z42" s="26"/>
    </row>
    <row r="43" spans="1:26" ht="12.75" customHeight="1">
      <c r="A43" s="26"/>
      <c r="B43" s="26"/>
      <c r="C43" s="24"/>
      <c r="D43" s="24"/>
      <c r="E43" s="25"/>
      <c r="F43" s="25"/>
      <c r="G43" s="25"/>
      <c r="H43" s="25"/>
      <c r="I43" s="26"/>
      <c r="J43" s="25"/>
      <c r="K43" s="25"/>
      <c r="L43" s="25"/>
      <c r="M43" s="25"/>
      <c r="N43" s="26"/>
      <c r="O43" s="26"/>
      <c r="P43" s="26"/>
      <c r="Q43" s="26"/>
      <c r="R43" s="26"/>
      <c r="S43" s="26"/>
      <c r="T43" s="26"/>
      <c r="U43" s="26"/>
      <c r="V43" s="26"/>
      <c r="W43" s="26"/>
      <c r="X43" s="26"/>
      <c r="Y43" s="26"/>
      <c r="Z43" s="26"/>
    </row>
    <row r="44" spans="1:26" ht="12.75" customHeight="1">
      <c r="A44" s="26"/>
      <c r="B44" s="26"/>
      <c r="C44" s="24"/>
      <c r="D44" s="24"/>
      <c r="E44" s="25"/>
      <c r="F44" s="25"/>
      <c r="G44" s="25"/>
      <c r="H44" s="25"/>
      <c r="I44" s="26"/>
      <c r="J44" s="25"/>
      <c r="K44" s="25"/>
      <c r="L44" s="25"/>
      <c r="M44" s="25"/>
      <c r="N44" s="26"/>
      <c r="O44" s="26"/>
      <c r="P44" s="26"/>
      <c r="Q44" s="26"/>
      <c r="R44" s="26"/>
      <c r="S44" s="26"/>
      <c r="T44" s="26"/>
      <c r="U44" s="26"/>
      <c r="V44" s="26"/>
      <c r="W44" s="26"/>
      <c r="X44" s="26"/>
      <c r="Y44" s="26"/>
      <c r="Z44" s="26"/>
    </row>
    <row r="45" spans="1:26" ht="12.75" customHeight="1">
      <c r="A45" s="26"/>
      <c r="B45" s="26"/>
      <c r="C45" s="24"/>
      <c r="D45" s="24"/>
      <c r="E45" s="25"/>
      <c r="F45" s="25"/>
      <c r="G45" s="25"/>
      <c r="H45" s="25"/>
      <c r="I45" s="26"/>
      <c r="J45" s="25"/>
      <c r="K45" s="25"/>
      <c r="L45" s="25"/>
      <c r="M45" s="25"/>
      <c r="N45" s="26"/>
      <c r="O45" s="26"/>
      <c r="P45" s="26"/>
      <c r="Q45" s="26"/>
      <c r="R45" s="26"/>
      <c r="S45" s="26"/>
      <c r="T45" s="26"/>
      <c r="U45" s="26"/>
      <c r="V45" s="26"/>
      <c r="W45" s="26"/>
      <c r="X45" s="26"/>
      <c r="Y45" s="26"/>
      <c r="Z45" s="26"/>
    </row>
    <row r="46" spans="1:26" ht="12.75" customHeight="1">
      <c r="A46" s="26"/>
      <c r="B46" s="26"/>
      <c r="C46" s="24"/>
      <c r="D46" s="24"/>
      <c r="E46" s="25"/>
      <c r="F46" s="25"/>
      <c r="G46" s="25"/>
      <c r="H46" s="25"/>
      <c r="I46" s="26"/>
      <c r="J46" s="25"/>
      <c r="K46" s="25"/>
      <c r="L46" s="25"/>
      <c r="M46" s="25"/>
      <c r="N46" s="26"/>
      <c r="O46" s="26"/>
      <c r="P46" s="26"/>
      <c r="Q46" s="26"/>
      <c r="R46" s="26"/>
      <c r="S46" s="26"/>
      <c r="T46" s="26"/>
      <c r="U46" s="26"/>
      <c r="V46" s="26"/>
      <c r="W46" s="26"/>
      <c r="X46" s="26"/>
      <c r="Y46" s="26"/>
      <c r="Z46" s="26"/>
    </row>
    <row r="47" spans="1:26" ht="12.75" customHeight="1">
      <c r="A47" s="26"/>
      <c r="B47" s="26"/>
      <c r="C47" s="24"/>
      <c r="D47" s="24"/>
      <c r="E47" s="25"/>
      <c r="F47" s="25"/>
      <c r="G47" s="25"/>
      <c r="H47" s="25"/>
      <c r="I47" s="26"/>
      <c r="J47" s="25"/>
      <c r="K47" s="25"/>
      <c r="L47" s="25"/>
      <c r="M47" s="25"/>
      <c r="N47" s="26"/>
      <c r="O47" s="26"/>
      <c r="P47" s="26"/>
      <c r="Q47" s="26"/>
      <c r="R47" s="26"/>
      <c r="S47" s="26"/>
      <c r="T47" s="26"/>
      <c r="U47" s="26"/>
      <c r="V47" s="26"/>
      <c r="W47" s="26"/>
      <c r="X47" s="26"/>
      <c r="Y47" s="26"/>
      <c r="Z47" s="26"/>
    </row>
    <row r="48" spans="1:26" ht="12.75" customHeight="1">
      <c r="A48" s="26"/>
      <c r="B48" s="26"/>
      <c r="C48" s="24"/>
      <c r="D48" s="24"/>
      <c r="E48" s="25"/>
      <c r="F48" s="25"/>
      <c r="G48" s="25"/>
      <c r="H48" s="25"/>
      <c r="I48" s="26"/>
      <c r="J48" s="25"/>
      <c r="K48" s="25"/>
      <c r="L48" s="25"/>
      <c r="M48" s="25"/>
      <c r="N48" s="26"/>
      <c r="O48" s="26"/>
      <c r="P48" s="26"/>
      <c r="Q48" s="26"/>
      <c r="R48" s="26"/>
      <c r="S48" s="26"/>
      <c r="T48" s="26"/>
      <c r="U48" s="26"/>
      <c r="V48" s="26"/>
      <c r="W48" s="26"/>
      <c r="X48" s="26"/>
      <c r="Y48" s="26"/>
      <c r="Z48" s="26"/>
    </row>
    <row r="49" spans="1:26" ht="12.75" customHeight="1">
      <c r="A49" s="26"/>
      <c r="B49" s="26"/>
      <c r="C49" s="24"/>
      <c r="D49" s="24"/>
      <c r="E49" s="25"/>
      <c r="F49" s="25"/>
      <c r="G49" s="25"/>
      <c r="H49" s="25"/>
      <c r="I49" s="26"/>
      <c r="J49" s="25"/>
      <c r="K49" s="25"/>
      <c r="L49" s="25"/>
      <c r="M49" s="25"/>
      <c r="N49" s="26"/>
      <c r="O49" s="26"/>
      <c r="P49" s="26"/>
      <c r="Q49" s="26"/>
      <c r="R49" s="26"/>
      <c r="S49" s="26"/>
      <c r="T49" s="26"/>
      <c r="U49" s="26"/>
      <c r="V49" s="26"/>
      <c r="W49" s="26"/>
      <c r="X49" s="26"/>
      <c r="Y49" s="26"/>
      <c r="Z49" s="26"/>
    </row>
    <row r="50" spans="1:26" ht="12.75" customHeight="1">
      <c r="A50" s="26"/>
      <c r="B50" s="26"/>
      <c r="C50" s="24"/>
      <c r="D50" s="24"/>
      <c r="E50" s="25"/>
      <c r="F50" s="25"/>
      <c r="G50" s="25"/>
      <c r="H50" s="25"/>
      <c r="I50" s="26"/>
      <c r="J50" s="25"/>
      <c r="K50" s="25"/>
      <c r="L50" s="25"/>
      <c r="M50" s="25"/>
      <c r="N50" s="26"/>
      <c r="O50" s="26"/>
      <c r="P50" s="26"/>
      <c r="Q50" s="26"/>
      <c r="R50" s="26"/>
      <c r="S50" s="26"/>
      <c r="T50" s="26"/>
      <c r="U50" s="26"/>
      <c r="V50" s="26"/>
      <c r="W50" s="26"/>
      <c r="X50" s="26"/>
      <c r="Y50" s="26"/>
      <c r="Z50" s="26"/>
    </row>
    <row r="51" spans="1:26" ht="12.75" customHeight="1">
      <c r="A51" s="26"/>
      <c r="B51" s="26"/>
      <c r="C51" s="24"/>
      <c r="D51" s="24"/>
      <c r="E51" s="25"/>
      <c r="F51" s="25"/>
      <c r="G51" s="25"/>
      <c r="H51" s="25"/>
      <c r="I51" s="26"/>
      <c r="J51" s="25"/>
      <c r="K51" s="25"/>
      <c r="L51" s="25"/>
      <c r="M51" s="25"/>
      <c r="N51" s="26"/>
      <c r="O51" s="26"/>
      <c r="P51" s="26"/>
      <c r="Q51" s="26"/>
      <c r="R51" s="26"/>
      <c r="S51" s="26"/>
      <c r="T51" s="26"/>
      <c r="U51" s="26"/>
      <c r="V51" s="26"/>
      <c r="W51" s="26"/>
      <c r="X51" s="26"/>
      <c r="Y51" s="26"/>
      <c r="Z51" s="26"/>
    </row>
    <row r="52" spans="1:26" ht="12.75" customHeight="1">
      <c r="A52" s="26"/>
      <c r="B52" s="26"/>
      <c r="C52" s="24"/>
      <c r="D52" s="24"/>
      <c r="E52" s="25"/>
      <c r="F52" s="25"/>
      <c r="G52" s="25"/>
      <c r="H52" s="25"/>
      <c r="I52" s="26"/>
      <c r="J52" s="25"/>
      <c r="K52" s="25"/>
      <c r="L52" s="25"/>
      <c r="M52" s="25"/>
      <c r="N52" s="26"/>
      <c r="O52" s="26"/>
      <c r="P52" s="26"/>
      <c r="Q52" s="26"/>
      <c r="R52" s="26"/>
      <c r="S52" s="26"/>
      <c r="T52" s="26"/>
      <c r="U52" s="26"/>
      <c r="V52" s="26"/>
      <c r="W52" s="26"/>
      <c r="X52" s="26"/>
      <c r="Y52" s="26"/>
      <c r="Z52" s="26"/>
    </row>
    <row r="53" spans="1:26" ht="12.75" customHeight="1">
      <c r="A53" s="26"/>
      <c r="B53" s="26"/>
      <c r="C53" s="24"/>
      <c r="D53" s="24"/>
      <c r="E53" s="25"/>
      <c r="F53" s="25"/>
      <c r="G53" s="25"/>
      <c r="H53" s="25"/>
      <c r="I53" s="26"/>
      <c r="J53" s="25"/>
      <c r="K53" s="25"/>
      <c r="L53" s="25"/>
      <c r="M53" s="25"/>
      <c r="N53" s="26"/>
      <c r="O53" s="26"/>
      <c r="P53" s="26"/>
      <c r="Q53" s="26"/>
      <c r="R53" s="26"/>
      <c r="S53" s="26"/>
      <c r="T53" s="26"/>
      <c r="U53" s="26"/>
      <c r="V53" s="26"/>
      <c r="W53" s="26"/>
      <c r="X53" s="26"/>
      <c r="Y53" s="26"/>
      <c r="Z53" s="26"/>
    </row>
    <row r="54" spans="1:26" ht="12.75" customHeight="1">
      <c r="A54" s="26"/>
      <c r="B54" s="26"/>
      <c r="C54" s="24"/>
      <c r="D54" s="24"/>
      <c r="E54" s="25"/>
      <c r="F54" s="25"/>
      <c r="G54" s="25"/>
      <c r="H54" s="25"/>
      <c r="I54" s="26"/>
      <c r="J54" s="25"/>
      <c r="K54" s="25"/>
      <c r="L54" s="25"/>
      <c r="M54" s="25"/>
      <c r="N54" s="26"/>
      <c r="O54" s="26"/>
      <c r="P54" s="26"/>
      <c r="Q54" s="26"/>
      <c r="R54" s="26"/>
      <c r="S54" s="26"/>
      <c r="T54" s="26"/>
      <c r="U54" s="26"/>
      <c r="V54" s="26"/>
      <c r="W54" s="26"/>
      <c r="X54" s="26"/>
      <c r="Y54" s="26"/>
      <c r="Z54" s="26"/>
    </row>
    <row r="55" spans="1:26" ht="12.75" customHeight="1">
      <c r="A55" s="26"/>
      <c r="B55" s="26"/>
      <c r="C55" s="24"/>
      <c r="D55" s="24"/>
      <c r="E55" s="25"/>
      <c r="F55" s="25"/>
      <c r="G55" s="25"/>
      <c r="H55" s="25"/>
      <c r="I55" s="26"/>
      <c r="J55" s="25"/>
      <c r="K55" s="25"/>
      <c r="L55" s="25"/>
      <c r="M55" s="25"/>
      <c r="N55" s="26"/>
      <c r="O55" s="26"/>
      <c r="P55" s="26"/>
      <c r="Q55" s="26"/>
      <c r="R55" s="26"/>
      <c r="S55" s="26"/>
      <c r="T55" s="26"/>
      <c r="U55" s="26"/>
      <c r="V55" s="26"/>
      <c r="W55" s="26"/>
      <c r="X55" s="26"/>
      <c r="Y55" s="26"/>
      <c r="Z55" s="26"/>
    </row>
    <row r="56" spans="1:26" ht="12.75" customHeight="1">
      <c r="A56" s="26"/>
      <c r="B56" s="26"/>
      <c r="C56" s="24"/>
      <c r="D56" s="24"/>
      <c r="E56" s="25"/>
      <c r="F56" s="25"/>
      <c r="G56" s="25"/>
      <c r="H56" s="25"/>
      <c r="I56" s="26"/>
      <c r="J56" s="25"/>
      <c r="K56" s="25"/>
      <c r="L56" s="25"/>
      <c r="M56" s="25"/>
      <c r="N56" s="26"/>
      <c r="O56" s="26"/>
      <c r="P56" s="26"/>
      <c r="Q56" s="26"/>
      <c r="R56" s="26"/>
      <c r="S56" s="26"/>
      <c r="T56" s="26"/>
      <c r="U56" s="26"/>
      <c r="V56" s="26"/>
      <c r="W56" s="26"/>
      <c r="X56" s="26"/>
      <c r="Y56" s="26"/>
      <c r="Z56" s="26"/>
    </row>
    <row r="57" spans="1:26" ht="12.75" customHeight="1">
      <c r="A57" s="26"/>
      <c r="B57" s="26"/>
      <c r="C57" s="24"/>
      <c r="D57" s="24"/>
      <c r="E57" s="25"/>
      <c r="F57" s="25"/>
      <c r="G57" s="25"/>
      <c r="H57" s="25"/>
      <c r="I57" s="26"/>
      <c r="J57" s="25"/>
      <c r="K57" s="25"/>
      <c r="L57" s="25"/>
      <c r="M57" s="25"/>
      <c r="N57" s="26"/>
      <c r="O57" s="26"/>
      <c r="P57" s="26"/>
      <c r="Q57" s="26"/>
      <c r="R57" s="26"/>
      <c r="S57" s="26"/>
      <c r="T57" s="26"/>
      <c r="U57" s="26"/>
      <c r="V57" s="26"/>
      <c r="W57" s="26"/>
      <c r="X57" s="26"/>
      <c r="Y57" s="26"/>
      <c r="Z57" s="26"/>
    </row>
    <row r="58" spans="1:26" ht="12.75" customHeight="1">
      <c r="A58" s="26"/>
      <c r="B58" s="26"/>
      <c r="C58" s="24"/>
      <c r="D58" s="24"/>
      <c r="E58" s="25"/>
      <c r="F58" s="25"/>
      <c r="G58" s="25"/>
      <c r="H58" s="25"/>
      <c r="I58" s="26"/>
      <c r="J58" s="25"/>
      <c r="K58" s="25"/>
      <c r="L58" s="25"/>
      <c r="M58" s="25"/>
      <c r="N58" s="26"/>
      <c r="O58" s="26"/>
      <c r="P58" s="26"/>
      <c r="Q58" s="26"/>
      <c r="R58" s="26"/>
      <c r="S58" s="26"/>
      <c r="T58" s="26"/>
      <c r="U58" s="26"/>
      <c r="V58" s="26"/>
      <c r="W58" s="26"/>
      <c r="X58" s="26"/>
      <c r="Y58" s="26"/>
      <c r="Z58" s="26"/>
    </row>
    <row r="59" spans="1:26" ht="12.75" customHeight="1">
      <c r="A59" s="26"/>
      <c r="B59" s="26"/>
      <c r="C59" s="24"/>
      <c r="D59" s="24"/>
      <c r="E59" s="25"/>
      <c r="F59" s="25"/>
      <c r="G59" s="25"/>
      <c r="H59" s="25"/>
      <c r="I59" s="26"/>
      <c r="J59" s="25"/>
      <c r="K59" s="25"/>
      <c r="L59" s="25"/>
      <c r="M59" s="25"/>
      <c r="N59" s="26"/>
      <c r="O59" s="26"/>
      <c r="P59" s="26"/>
      <c r="Q59" s="26"/>
      <c r="R59" s="26"/>
      <c r="S59" s="26"/>
      <c r="T59" s="26"/>
      <c r="U59" s="26"/>
      <c r="V59" s="26"/>
      <c r="W59" s="26"/>
      <c r="X59" s="26"/>
      <c r="Y59" s="26"/>
      <c r="Z59" s="26"/>
    </row>
    <row r="60" spans="1:26" ht="12.75" customHeight="1">
      <c r="A60" s="26"/>
      <c r="B60" s="26"/>
      <c r="C60" s="24"/>
      <c r="D60" s="24"/>
      <c r="E60" s="25"/>
      <c r="F60" s="25"/>
      <c r="G60" s="25"/>
      <c r="H60" s="25"/>
      <c r="I60" s="26"/>
      <c r="J60" s="25"/>
      <c r="K60" s="25"/>
      <c r="L60" s="25"/>
      <c r="M60" s="25"/>
      <c r="N60" s="26"/>
      <c r="O60" s="26"/>
      <c r="P60" s="26"/>
      <c r="Q60" s="26"/>
      <c r="R60" s="26"/>
      <c r="S60" s="26"/>
      <c r="T60" s="26"/>
      <c r="U60" s="26"/>
      <c r="V60" s="26"/>
      <c r="W60" s="26"/>
      <c r="X60" s="26"/>
      <c r="Y60" s="26"/>
      <c r="Z60" s="26"/>
    </row>
    <row r="61" spans="1:26" ht="12.75" customHeight="1">
      <c r="A61" s="26"/>
      <c r="B61" s="26"/>
      <c r="C61" s="24"/>
      <c r="D61" s="24"/>
      <c r="E61" s="25"/>
      <c r="F61" s="25"/>
      <c r="G61" s="25"/>
      <c r="H61" s="25"/>
      <c r="I61" s="26"/>
      <c r="J61" s="25"/>
      <c r="K61" s="25"/>
      <c r="L61" s="25"/>
      <c r="M61" s="25"/>
      <c r="N61" s="26"/>
      <c r="O61" s="26"/>
      <c r="P61" s="26"/>
      <c r="Q61" s="26"/>
      <c r="R61" s="26"/>
      <c r="S61" s="26"/>
      <c r="T61" s="26"/>
      <c r="U61" s="26"/>
      <c r="V61" s="26"/>
      <c r="W61" s="26"/>
      <c r="X61" s="26"/>
      <c r="Y61" s="26"/>
      <c r="Z61" s="26"/>
    </row>
    <row r="62" spans="1:26" ht="12.75" customHeight="1">
      <c r="A62" s="26"/>
      <c r="B62" s="26"/>
      <c r="C62" s="24"/>
      <c r="D62" s="24"/>
      <c r="E62" s="25"/>
      <c r="F62" s="25"/>
      <c r="G62" s="25"/>
      <c r="H62" s="25"/>
      <c r="I62" s="26"/>
      <c r="J62" s="25"/>
      <c r="K62" s="25"/>
      <c r="L62" s="25"/>
      <c r="M62" s="25"/>
      <c r="N62" s="26"/>
      <c r="O62" s="26"/>
      <c r="P62" s="26"/>
      <c r="Q62" s="26"/>
      <c r="R62" s="26"/>
      <c r="S62" s="26"/>
      <c r="T62" s="26"/>
      <c r="U62" s="26"/>
      <c r="V62" s="26"/>
      <c r="W62" s="26"/>
      <c r="X62" s="26"/>
      <c r="Y62" s="26"/>
      <c r="Z62" s="26"/>
    </row>
    <row r="63" spans="1:26" ht="12.75" customHeight="1">
      <c r="A63" s="26"/>
      <c r="B63" s="26"/>
      <c r="C63" s="24"/>
      <c r="D63" s="24"/>
      <c r="E63" s="25"/>
      <c r="F63" s="25"/>
      <c r="G63" s="25"/>
      <c r="H63" s="25"/>
      <c r="I63" s="26"/>
      <c r="J63" s="25"/>
      <c r="K63" s="25"/>
      <c r="L63" s="25"/>
      <c r="M63" s="25"/>
      <c r="N63" s="26"/>
      <c r="O63" s="26"/>
      <c r="P63" s="26"/>
      <c r="Q63" s="26"/>
      <c r="R63" s="26"/>
      <c r="S63" s="26"/>
      <c r="T63" s="26"/>
      <c r="U63" s="26"/>
      <c r="V63" s="26"/>
      <c r="W63" s="26"/>
      <c r="X63" s="26"/>
      <c r="Y63" s="26"/>
      <c r="Z63" s="26"/>
    </row>
    <row r="64" spans="1:26" ht="12.75" customHeight="1">
      <c r="A64" s="26"/>
      <c r="B64" s="26"/>
      <c r="C64" s="24"/>
      <c r="D64" s="24"/>
      <c r="E64" s="25"/>
      <c r="F64" s="25"/>
      <c r="G64" s="25"/>
      <c r="H64" s="25"/>
      <c r="I64" s="26"/>
      <c r="J64" s="25"/>
      <c r="K64" s="25"/>
      <c r="L64" s="25"/>
      <c r="M64" s="25"/>
      <c r="N64" s="26"/>
      <c r="O64" s="26"/>
      <c r="P64" s="26"/>
      <c r="Q64" s="26"/>
      <c r="R64" s="26"/>
      <c r="S64" s="26"/>
      <c r="T64" s="26"/>
      <c r="U64" s="26"/>
      <c r="V64" s="26"/>
      <c r="W64" s="26"/>
      <c r="X64" s="26"/>
      <c r="Y64" s="26"/>
      <c r="Z64" s="26"/>
    </row>
    <row r="65" spans="1:26" ht="12.75" customHeight="1">
      <c r="A65" s="26"/>
      <c r="B65" s="26"/>
      <c r="C65" s="24"/>
      <c r="D65" s="24"/>
      <c r="E65" s="25"/>
      <c r="F65" s="25"/>
      <c r="G65" s="25"/>
      <c r="H65" s="25"/>
      <c r="I65" s="26"/>
      <c r="J65" s="25"/>
      <c r="K65" s="25"/>
      <c r="L65" s="25"/>
      <c r="M65" s="25"/>
      <c r="N65" s="26"/>
      <c r="O65" s="26"/>
      <c r="P65" s="26"/>
      <c r="Q65" s="26"/>
      <c r="R65" s="26"/>
      <c r="S65" s="26"/>
      <c r="T65" s="26"/>
      <c r="U65" s="26"/>
      <c r="V65" s="26"/>
      <c r="W65" s="26"/>
      <c r="X65" s="26"/>
      <c r="Y65" s="26"/>
      <c r="Z65" s="26"/>
    </row>
    <row r="66" spans="1:26" ht="12.75" customHeight="1">
      <c r="A66" s="22" t="s">
        <v>84</v>
      </c>
      <c r="B66" s="26"/>
      <c r="C66" s="24"/>
      <c r="D66" s="24"/>
      <c r="E66" s="25"/>
      <c r="F66" s="25"/>
      <c r="G66" s="25"/>
      <c r="H66" s="25"/>
      <c r="I66" s="26"/>
      <c r="J66" s="25"/>
      <c r="K66" s="25"/>
      <c r="L66" s="25"/>
      <c r="M66" s="25"/>
      <c r="N66" s="26"/>
      <c r="O66" s="26"/>
      <c r="P66" s="26"/>
      <c r="Q66" s="26"/>
      <c r="R66" s="26"/>
      <c r="S66" s="26"/>
      <c r="T66" s="26"/>
      <c r="U66" s="26"/>
      <c r="V66" s="26"/>
      <c r="W66" s="26"/>
      <c r="X66" s="26"/>
      <c r="Y66" s="26"/>
      <c r="Z66" s="26"/>
    </row>
    <row r="67" spans="1:26" ht="12.75" customHeight="1">
      <c r="A67" s="26"/>
      <c r="B67" s="26"/>
      <c r="C67" s="24"/>
      <c r="D67" s="24"/>
      <c r="E67" s="25"/>
      <c r="F67" s="25"/>
      <c r="G67" s="25"/>
      <c r="H67" s="25"/>
      <c r="I67" s="26"/>
      <c r="J67" s="25"/>
      <c r="K67" s="25"/>
      <c r="L67" s="25"/>
      <c r="M67" s="25"/>
      <c r="N67" s="26"/>
      <c r="O67" s="26"/>
      <c r="P67" s="26"/>
      <c r="Q67" s="26"/>
      <c r="R67" s="26"/>
      <c r="S67" s="26"/>
      <c r="T67" s="26"/>
      <c r="U67" s="26"/>
      <c r="V67" s="26"/>
      <c r="W67" s="26"/>
      <c r="X67" s="26"/>
      <c r="Y67" s="26"/>
      <c r="Z67" s="26"/>
    </row>
    <row r="68" spans="1:26" ht="12.75" customHeight="1">
      <c r="A68" s="26"/>
      <c r="B68" s="26"/>
      <c r="C68" s="24"/>
      <c r="D68" s="24"/>
      <c r="E68" s="25"/>
      <c r="F68" s="25"/>
      <c r="G68" s="25"/>
      <c r="H68" s="25"/>
      <c r="I68" s="26"/>
      <c r="J68" s="25"/>
      <c r="K68" s="25"/>
      <c r="L68" s="25"/>
      <c r="M68" s="25"/>
      <c r="N68" s="26"/>
      <c r="O68" s="26"/>
      <c r="P68" s="26"/>
      <c r="Q68" s="72" t="s">
        <v>85</v>
      </c>
      <c r="R68" s="72" t="s">
        <v>86</v>
      </c>
      <c r="S68" s="26"/>
      <c r="T68" s="26"/>
      <c r="U68" s="26"/>
      <c r="V68" s="26"/>
      <c r="W68" s="26"/>
      <c r="X68" s="26"/>
      <c r="Y68" s="26"/>
      <c r="Z68" s="26"/>
    </row>
    <row r="69" spans="1:26" ht="12.75" customHeight="1">
      <c r="A69" s="26"/>
      <c r="B69" s="26"/>
      <c r="C69" s="24"/>
      <c r="D69" s="24"/>
      <c r="E69" s="25"/>
      <c r="F69" s="25"/>
      <c r="G69" s="25"/>
      <c r="H69" s="25"/>
      <c r="I69" s="26"/>
      <c r="J69" s="25"/>
      <c r="K69" s="25"/>
      <c r="L69" s="25"/>
      <c r="M69" s="25"/>
      <c r="N69" s="26"/>
      <c r="O69" s="26"/>
      <c r="P69" s="26"/>
      <c r="Q69" s="73" t="s">
        <v>87</v>
      </c>
      <c r="R69" s="73">
        <v>4</v>
      </c>
      <c r="S69" s="26"/>
      <c r="T69" s="26"/>
      <c r="U69" s="26"/>
      <c r="V69" s="26"/>
      <c r="W69" s="26"/>
      <c r="X69" s="26"/>
      <c r="Y69" s="26"/>
      <c r="Z69" s="26"/>
    </row>
    <row r="70" spans="1:26" ht="12.75" customHeight="1">
      <c r="A70" s="26"/>
      <c r="B70" s="26"/>
      <c r="C70" s="24"/>
      <c r="D70" s="24"/>
      <c r="E70" s="25"/>
      <c r="F70" s="25"/>
      <c r="G70" s="25"/>
      <c r="H70" s="25"/>
      <c r="I70" s="26"/>
      <c r="J70" s="25"/>
      <c r="K70" s="25"/>
      <c r="L70" s="25"/>
      <c r="M70" s="25"/>
      <c r="N70" s="26"/>
      <c r="O70" s="26"/>
      <c r="P70" s="26"/>
      <c r="Q70" s="73" t="s">
        <v>88</v>
      </c>
      <c r="R70" s="73">
        <v>4</v>
      </c>
      <c r="S70" s="26"/>
      <c r="T70" s="26"/>
      <c r="U70" s="26"/>
      <c r="V70" s="26"/>
      <c r="W70" s="26"/>
      <c r="X70" s="26"/>
      <c r="Y70" s="26"/>
      <c r="Z70" s="26"/>
    </row>
    <row r="71" spans="1:26" ht="12.75" customHeight="1">
      <c r="A71" s="26"/>
      <c r="B71" s="26"/>
      <c r="C71" s="24"/>
      <c r="D71" s="24"/>
      <c r="E71" s="25"/>
      <c r="F71" s="25"/>
      <c r="G71" s="25"/>
      <c r="H71" s="25"/>
      <c r="I71" s="26"/>
      <c r="J71" s="25"/>
      <c r="K71" s="25"/>
      <c r="L71" s="25"/>
      <c r="M71" s="25"/>
      <c r="N71" s="26"/>
      <c r="O71" s="26"/>
      <c r="P71" s="26"/>
      <c r="Q71" s="73" t="s">
        <v>89</v>
      </c>
      <c r="R71" s="73">
        <v>4</v>
      </c>
      <c r="S71" s="26"/>
      <c r="T71" s="26"/>
      <c r="U71" s="26"/>
      <c r="V71" s="26"/>
      <c r="W71" s="26"/>
      <c r="X71" s="26"/>
      <c r="Y71" s="26"/>
      <c r="Z71" s="26"/>
    </row>
    <row r="72" spans="1:26" ht="12.75" customHeight="1">
      <c r="A72" s="26"/>
      <c r="B72" s="26"/>
      <c r="C72" s="24"/>
      <c r="D72" s="24"/>
      <c r="E72" s="25"/>
      <c r="F72" s="25"/>
      <c r="G72" s="25"/>
      <c r="H72" s="25"/>
      <c r="I72" s="26"/>
      <c r="J72" s="25"/>
      <c r="K72" s="25"/>
      <c r="L72" s="25"/>
      <c r="M72" s="25"/>
      <c r="N72" s="26"/>
      <c r="O72" s="26"/>
      <c r="P72" s="26"/>
      <c r="Q72" s="73" t="s">
        <v>90</v>
      </c>
      <c r="R72" s="73">
        <v>4</v>
      </c>
      <c r="S72" s="26"/>
      <c r="T72" s="26"/>
      <c r="U72" s="26"/>
      <c r="V72" s="26"/>
      <c r="W72" s="26"/>
      <c r="X72" s="26"/>
      <c r="Y72" s="26"/>
      <c r="Z72" s="26"/>
    </row>
    <row r="73" spans="1:26" ht="12.75" customHeight="1">
      <c r="A73" s="26"/>
      <c r="B73" s="26"/>
      <c r="C73" s="24"/>
      <c r="D73" s="24"/>
      <c r="E73" s="25"/>
      <c r="F73" s="25"/>
      <c r="G73" s="25"/>
      <c r="H73" s="25"/>
      <c r="I73" s="26"/>
      <c r="J73" s="25"/>
      <c r="K73" s="25"/>
      <c r="L73" s="25"/>
      <c r="M73" s="25"/>
      <c r="N73" s="26"/>
      <c r="O73" s="26"/>
      <c r="P73" s="26"/>
      <c r="Q73" s="73" t="s">
        <v>91</v>
      </c>
      <c r="R73" s="73">
        <v>4</v>
      </c>
      <c r="S73" s="26"/>
      <c r="T73" s="26"/>
      <c r="U73" s="26"/>
      <c r="V73" s="26"/>
      <c r="W73" s="26"/>
      <c r="X73" s="26"/>
      <c r="Y73" s="26"/>
      <c r="Z73" s="26"/>
    </row>
    <row r="74" spans="1:26" ht="12.75" customHeight="1">
      <c r="A74" s="26"/>
      <c r="B74" s="26"/>
      <c r="C74" s="24"/>
      <c r="D74" s="24"/>
      <c r="E74" s="25"/>
      <c r="F74" s="25"/>
      <c r="G74" s="25"/>
      <c r="H74" s="25"/>
      <c r="I74" s="26"/>
      <c r="J74" s="25"/>
      <c r="K74" s="25"/>
      <c r="L74" s="25"/>
      <c r="M74" s="25"/>
      <c r="N74" s="26"/>
      <c r="O74" s="26"/>
      <c r="P74" s="26"/>
      <c r="Q74" s="73" t="s">
        <v>92</v>
      </c>
      <c r="R74" s="73">
        <v>4</v>
      </c>
      <c r="S74" s="26"/>
      <c r="T74" s="26"/>
      <c r="U74" s="26"/>
      <c r="V74" s="26"/>
      <c r="W74" s="26"/>
      <c r="X74" s="26"/>
      <c r="Y74" s="26"/>
      <c r="Z74" s="26"/>
    </row>
    <row r="75" spans="1:26" ht="12.75" customHeight="1">
      <c r="A75" s="26"/>
      <c r="B75" s="26"/>
      <c r="C75" s="24"/>
      <c r="D75" s="24"/>
      <c r="E75" s="25"/>
      <c r="F75" s="25"/>
      <c r="G75" s="25"/>
      <c r="H75" s="25"/>
      <c r="I75" s="26"/>
      <c r="J75" s="25"/>
      <c r="K75" s="25"/>
      <c r="L75" s="25"/>
      <c r="M75" s="25"/>
      <c r="N75" s="26"/>
      <c r="O75" s="26"/>
      <c r="P75" s="26"/>
      <c r="Q75" s="26"/>
      <c r="R75" s="26"/>
      <c r="S75" s="26"/>
      <c r="T75" s="26"/>
      <c r="U75" s="26"/>
      <c r="V75" s="26"/>
      <c r="W75" s="26"/>
      <c r="X75" s="26"/>
      <c r="Y75" s="26"/>
      <c r="Z75" s="26"/>
    </row>
    <row r="76" spans="1:26" ht="12.75" customHeight="1">
      <c r="A76" s="26"/>
      <c r="B76" s="26"/>
      <c r="C76" s="24"/>
      <c r="D76" s="24"/>
      <c r="E76" s="25"/>
      <c r="F76" s="25"/>
      <c r="G76" s="25"/>
      <c r="H76" s="25"/>
      <c r="I76" s="26"/>
      <c r="J76" s="25"/>
      <c r="K76" s="25"/>
      <c r="L76" s="25"/>
      <c r="M76" s="25"/>
      <c r="N76" s="26"/>
      <c r="O76" s="26"/>
      <c r="P76" s="26"/>
      <c r="Q76" s="26"/>
      <c r="R76" s="26"/>
      <c r="S76" s="26"/>
      <c r="T76" s="26"/>
      <c r="U76" s="26"/>
      <c r="V76" s="26"/>
      <c r="W76" s="26"/>
      <c r="X76" s="26"/>
      <c r="Y76" s="26"/>
      <c r="Z76" s="26"/>
    </row>
    <row r="77" spans="1:26" ht="12.75" customHeight="1">
      <c r="A77" s="26"/>
      <c r="B77" s="26"/>
      <c r="C77" s="24"/>
      <c r="D77" s="24"/>
      <c r="E77" s="25"/>
      <c r="F77" s="25"/>
      <c r="G77" s="25"/>
      <c r="H77" s="25"/>
      <c r="I77" s="26"/>
      <c r="J77" s="25"/>
      <c r="K77" s="25"/>
      <c r="L77" s="25"/>
      <c r="M77" s="25"/>
      <c r="N77" s="26"/>
      <c r="O77" s="26"/>
      <c r="P77" s="26"/>
      <c r="Q77" s="26"/>
      <c r="R77" s="26"/>
      <c r="S77" s="26"/>
      <c r="T77" s="26"/>
      <c r="U77" s="26"/>
      <c r="V77" s="26"/>
      <c r="W77" s="26"/>
      <c r="X77" s="26"/>
      <c r="Y77" s="26"/>
      <c r="Z77" s="26"/>
    </row>
    <row r="78" spans="1:26" ht="12.75" customHeight="1">
      <c r="A78" s="26"/>
      <c r="B78" s="26"/>
      <c r="C78" s="24"/>
      <c r="D78" s="24"/>
      <c r="E78" s="25"/>
      <c r="F78" s="25"/>
      <c r="G78" s="25"/>
      <c r="H78" s="25"/>
      <c r="I78" s="26"/>
      <c r="J78" s="25"/>
      <c r="K78" s="25"/>
      <c r="L78" s="25"/>
      <c r="M78" s="25"/>
      <c r="N78" s="26"/>
      <c r="O78" s="26"/>
      <c r="P78" s="26"/>
      <c r="Q78" s="26"/>
      <c r="R78" s="26"/>
      <c r="S78" s="26"/>
      <c r="T78" s="26"/>
      <c r="U78" s="26"/>
      <c r="V78" s="26"/>
      <c r="W78" s="26"/>
      <c r="X78" s="26"/>
      <c r="Y78" s="26"/>
      <c r="Z78" s="26"/>
    </row>
    <row r="79" spans="1:26" ht="12.75" customHeight="1">
      <c r="A79" s="26"/>
      <c r="B79" s="26"/>
      <c r="C79" s="24"/>
      <c r="D79" s="24"/>
      <c r="E79" s="25"/>
      <c r="F79" s="25"/>
      <c r="G79" s="25"/>
      <c r="H79" s="25"/>
      <c r="I79" s="26"/>
      <c r="J79" s="25"/>
      <c r="K79" s="25"/>
      <c r="L79" s="25"/>
      <c r="M79" s="25"/>
      <c r="N79" s="26"/>
      <c r="O79" s="26"/>
      <c r="P79" s="26"/>
      <c r="Q79" s="26"/>
      <c r="R79" s="26"/>
      <c r="S79" s="26"/>
      <c r="T79" s="26"/>
      <c r="U79" s="26"/>
      <c r="V79" s="26"/>
      <c r="W79" s="26"/>
      <c r="X79" s="26"/>
      <c r="Y79" s="26"/>
      <c r="Z79" s="26"/>
    </row>
    <row r="80" spans="1:26" ht="12.75" customHeight="1">
      <c r="A80" s="26"/>
      <c r="B80" s="26"/>
      <c r="C80" s="24"/>
      <c r="D80" s="24"/>
      <c r="E80" s="25"/>
      <c r="F80" s="25"/>
      <c r="G80" s="25"/>
      <c r="H80" s="25"/>
      <c r="I80" s="26"/>
      <c r="J80" s="25"/>
      <c r="K80" s="25"/>
      <c r="L80" s="25"/>
      <c r="M80" s="25"/>
      <c r="N80" s="26"/>
      <c r="O80" s="26"/>
      <c r="P80" s="26"/>
      <c r="Q80" s="26"/>
      <c r="R80" s="26"/>
      <c r="S80" s="26"/>
      <c r="T80" s="26"/>
      <c r="U80" s="26"/>
      <c r="V80" s="26"/>
      <c r="W80" s="26"/>
      <c r="X80" s="26"/>
      <c r="Y80" s="26"/>
      <c r="Z80" s="26"/>
    </row>
    <row r="81" spans="1:26" ht="12.75" customHeight="1">
      <c r="A81" s="26"/>
      <c r="B81" s="26"/>
      <c r="C81" s="24"/>
      <c r="D81" s="24"/>
      <c r="E81" s="25"/>
      <c r="F81" s="25"/>
      <c r="G81" s="25"/>
      <c r="H81" s="25"/>
      <c r="I81" s="26"/>
      <c r="J81" s="25"/>
      <c r="K81" s="25"/>
      <c r="L81" s="25"/>
      <c r="M81" s="25"/>
      <c r="N81" s="26"/>
      <c r="O81" s="26"/>
      <c r="P81" s="26"/>
      <c r="Q81" s="26"/>
      <c r="R81" s="26"/>
      <c r="S81" s="26"/>
      <c r="T81" s="26"/>
      <c r="U81" s="26"/>
      <c r="V81" s="26"/>
      <c r="W81" s="26"/>
      <c r="X81" s="26"/>
      <c r="Y81" s="26"/>
      <c r="Z81" s="26"/>
    </row>
    <row r="82" spans="1:26" ht="12.75" customHeight="1">
      <c r="A82" s="26"/>
      <c r="B82" s="26"/>
      <c r="C82" s="24"/>
      <c r="D82" s="24"/>
      <c r="E82" s="25"/>
      <c r="F82" s="25"/>
      <c r="G82" s="25"/>
      <c r="H82" s="25"/>
      <c r="I82" s="26"/>
      <c r="J82" s="25"/>
      <c r="K82" s="25"/>
      <c r="L82" s="25"/>
      <c r="M82" s="25"/>
      <c r="N82" s="26"/>
      <c r="O82" s="26"/>
      <c r="P82" s="26"/>
      <c r="Q82" s="26"/>
      <c r="R82" s="26"/>
      <c r="S82" s="26"/>
      <c r="T82" s="26"/>
      <c r="U82" s="26"/>
      <c r="V82" s="26"/>
      <c r="W82" s="26"/>
      <c r="X82" s="26"/>
      <c r="Y82" s="26"/>
      <c r="Z82" s="26"/>
    </row>
    <row r="83" spans="1:26" ht="12.75" customHeight="1">
      <c r="A83" s="26"/>
      <c r="B83" s="26"/>
      <c r="C83" s="24"/>
      <c r="D83" s="24"/>
      <c r="E83" s="25"/>
      <c r="F83" s="25"/>
      <c r="G83" s="25"/>
      <c r="H83" s="25"/>
      <c r="I83" s="26"/>
      <c r="J83" s="25"/>
      <c r="K83" s="25"/>
      <c r="L83" s="25"/>
      <c r="M83" s="25"/>
      <c r="N83" s="26"/>
      <c r="O83" s="26"/>
      <c r="P83" s="26"/>
      <c r="Q83" s="26"/>
      <c r="R83" s="26"/>
      <c r="S83" s="26"/>
      <c r="T83" s="26"/>
      <c r="U83" s="26"/>
      <c r="V83" s="26"/>
      <c r="W83" s="26"/>
      <c r="X83" s="26"/>
      <c r="Y83" s="26"/>
      <c r="Z83" s="26"/>
    </row>
    <row r="84" spans="1:26" ht="12.75" customHeight="1">
      <c r="A84" s="26"/>
      <c r="B84" s="26"/>
      <c r="C84" s="24"/>
      <c r="D84" s="24"/>
      <c r="E84" s="25"/>
      <c r="F84" s="25"/>
      <c r="G84" s="25"/>
      <c r="H84" s="25"/>
      <c r="I84" s="26"/>
      <c r="J84" s="25"/>
      <c r="K84" s="25"/>
      <c r="L84" s="25"/>
      <c r="M84" s="25"/>
      <c r="N84" s="26"/>
      <c r="O84" s="26"/>
      <c r="P84" s="26"/>
      <c r="Q84" s="26"/>
      <c r="R84" s="26"/>
      <c r="S84" s="26"/>
      <c r="T84" s="26"/>
      <c r="U84" s="26"/>
      <c r="V84" s="26"/>
      <c r="W84" s="26"/>
      <c r="X84" s="26"/>
      <c r="Y84" s="26"/>
      <c r="Z84" s="26"/>
    </row>
    <row r="85" spans="1:26" ht="12.75" customHeight="1">
      <c r="A85" s="26"/>
      <c r="B85" s="26"/>
      <c r="C85" s="24"/>
      <c r="D85" s="24"/>
      <c r="E85" s="25"/>
      <c r="F85" s="25"/>
      <c r="G85" s="25"/>
      <c r="H85" s="25"/>
      <c r="I85" s="26"/>
      <c r="J85" s="25"/>
      <c r="K85" s="25"/>
      <c r="L85" s="25"/>
      <c r="M85" s="25"/>
      <c r="N85" s="26"/>
      <c r="O85" s="26"/>
      <c r="P85" s="26"/>
      <c r="Q85" s="26"/>
      <c r="R85" s="26"/>
      <c r="S85" s="26"/>
      <c r="T85" s="26"/>
      <c r="U85" s="26"/>
      <c r="V85" s="26"/>
      <c r="W85" s="26"/>
      <c r="X85" s="26"/>
      <c r="Y85" s="26"/>
      <c r="Z85" s="26"/>
    </row>
    <row r="86" spans="1:26" ht="12.75" customHeight="1">
      <c r="A86" s="26"/>
      <c r="B86" s="26"/>
      <c r="C86" s="24"/>
      <c r="D86" s="24"/>
      <c r="E86" s="25"/>
      <c r="F86" s="25"/>
      <c r="G86" s="25"/>
      <c r="H86" s="25"/>
      <c r="I86" s="26"/>
      <c r="J86" s="25"/>
      <c r="K86" s="25"/>
      <c r="L86" s="25"/>
      <c r="M86" s="25"/>
      <c r="N86" s="26"/>
      <c r="O86" s="26"/>
      <c r="P86" s="26"/>
      <c r="Q86" s="26"/>
      <c r="R86" s="26"/>
      <c r="S86" s="26"/>
      <c r="T86" s="26"/>
      <c r="U86" s="26"/>
      <c r="V86" s="26"/>
      <c r="W86" s="26"/>
      <c r="X86" s="26"/>
      <c r="Y86" s="26"/>
      <c r="Z86" s="26"/>
    </row>
    <row r="87" spans="1:26" ht="12.75" customHeight="1">
      <c r="A87" s="26"/>
      <c r="B87" s="26"/>
      <c r="C87" s="24"/>
      <c r="D87" s="24"/>
      <c r="E87" s="25"/>
      <c r="F87" s="25"/>
      <c r="G87" s="25"/>
      <c r="H87" s="25"/>
      <c r="I87" s="26"/>
      <c r="J87" s="25"/>
      <c r="K87" s="25"/>
      <c r="L87" s="25"/>
      <c r="M87" s="25"/>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0.75" right="0.75" top="1" bottom="1" header="0" footer="0"/>
  <pageSetup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B1000"/>
  <sheetViews>
    <sheetView topLeftCell="E1" workbookViewId="0"/>
  </sheetViews>
  <sheetFormatPr baseColWidth="10" defaultColWidth="12.6640625" defaultRowHeight="15" customHeight="1"/>
  <cols>
    <col min="1" max="6" width="8.6640625" customWidth="1"/>
    <col min="7" max="7" width="13.1640625" customWidth="1"/>
    <col min="8" max="28" width="8.6640625" customWidth="1"/>
  </cols>
  <sheetData>
    <row r="1" spans="2:28" ht="12.75" customHeight="1"/>
    <row r="2" spans="2:28" ht="12.75" customHeight="1">
      <c r="B2" s="16" t="s">
        <v>93</v>
      </c>
    </row>
    <row r="3" spans="2:28" ht="12.75" customHeight="1">
      <c r="B3" s="16" t="s">
        <v>94</v>
      </c>
      <c r="E3" s="9">
        <f>COUNT(Data!B11:B35)</f>
        <v>24</v>
      </c>
    </row>
    <row r="4" spans="2:28" ht="12.75" customHeight="1">
      <c r="Y4" s="16" t="s">
        <v>95</v>
      </c>
    </row>
    <row r="5" spans="2:28" ht="12.75" customHeight="1">
      <c r="B5" s="16" t="s">
        <v>96</v>
      </c>
      <c r="K5" s="16" t="s">
        <v>97</v>
      </c>
      <c r="L5" s="16" t="s">
        <v>98</v>
      </c>
      <c r="M5" s="16" t="s">
        <v>99</v>
      </c>
      <c r="N5" s="16" t="s">
        <v>100</v>
      </c>
      <c r="O5" s="16" t="s">
        <v>101</v>
      </c>
      <c r="P5" s="16" t="s">
        <v>102</v>
      </c>
      <c r="Q5" s="16" t="s">
        <v>103</v>
      </c>
      <c r="R5" s="16" t="s">
        <v>104</v>
      </c>
      <c r="S5" s="16" t="s">
        <v>105</v>
      </c>
      <c r="T5" s="16" t="s">
        <v>106</v>
      </c>
      <c r="U5" s="16" t="s">
        <v>107</v>
      </c>
      <c r="V5" s="16" t="s">
        <v>108</v>
      </c>
      <c r="W5" s="16" t="s">
        <v>109</v>
      </c>
      <c r="Y5" s="16" t="s">
        <v>110</v>
      </c>
      <c r="Z5" s="16" t="s">
        <v>111</v>
      </c>
      <c r="AA5" s="16" t="s">
        <v>112</v>
      </c>
    </row>
    <row r="6" spans="2:28" ht="12.75" customHeight="1">
      <c r="K6" s="9">
        <v>0</v>
      </c>
      <c r="L6" s="9">
        <f t="shared" ref="L6:L106" si="0">(K6)^2</f>
        <v>0</v>
      </c>
      <c r="M6" s="9">
        <f t="shared" ref="M6:M106" si="1">K6^3</f>
        <v>0</v>
      </c>
      <c r="N6" s="9">
        <f t="shared" ref="N6:N106" si="2">K6^4</f>
        <v>0</v>
      </c>
      <c r="O6" s="9">
        <f t="shared" ref="O6:O106" si="3">K6^5</f>
        <v>0</v>
      </c>
      <c r="P6" s="9">
        <f t="shared" ref="P6:P106" si="4">K6^6</f>
        <v>0</v>
      </c>
      <c r="Q6" s="9">
        <f t="shared" ref="Q6:Q106" si="5">K6^7</f>
        <v>0</v>
      </c>
      <c r="R6" s="9">
        <f t="shared" ref="R6:R106" si="6">K6^8</f>
        <v>0</v>
      </c>
      <c r="S6" s="3">
        <f>Data!D11</f>
        <v>0.36212827761922883</v>
      </c>
      <c r="T6" s="3">
        <f t="shared" ref="T6:T106" si="7">S6*K6</f>
        <v>0</v>
      </c>
      <c r="U6" s="74">
        <f t="shared" ref="U6:U106" si="8">S6*L6</f>
        <v>0</v>
      </c>
      <c r="V6" s="74">
        <f t="shared" ref="V6:V106" si="9">S6*M6</f>
        <v>0</v>
      </c>
      <c r="W6" s="74">
        <f t="shared" ref="W6:W106" si="10">S6*N6</f>
        <v>0</v>
      </c>
      <c r="Y6" s="9">
        <f>0</f>
        <v>0</v>
      </c>
      <c r="Z6" s="9">
        <f>$C23+$D23*Y6+$E23*Y6^2+$F23*Y6^3</f>
        <v>0.18940632715816719</v>
      </c>
      <c r="AA6" s="9">
        <f>$C43+$D43*Y6+$E43*Y6^2+$F43*Y6^3+$G43*Y6^4</f>
        <v>1.0068302868243109</v>
      </c>
      <c r="AB6" s="9">
        <f>IF(Data!$R$69=3,Z6,IF(Data!$R$69=4,AA6,0))</f>
        <v>1.0068302868243109</v>
      </c>
    </row>
    <row r="7" spans="2:28" ht="12.75" customHeight="1">
      <c r="B7" s="16" t="s">
        <v>113</v>
      </c>
      <c r="K7" s="9">
        <f>Data!B12</f>
        <v>10</v>
      </c>
      <c r="L7" s="9">
        <f t="shared" si="0"/>
        <v>100</v>
      </c>
      <c r="M7" s="9">
        <f t="shared" si="1"/>
        <v>1000</v>
      </c>
      <c r="N7" s="9">
        <f t="shared" si="2"/>
        <v>10000</v>
      </c>
      <c r="O7" s="9">
        <f t="shared" si="3"/>
        <v>100000</v>
      </c>
      <c r="P7" s="9">
        <f t="shared" si="4"/>
        <v>1000000</v>
      </c>
      <c r="Q7" s="9">
        <f t="shared" si="5"/>
        <v>10000000</v>
      </c>
      <c r="R7" s="9">
        <f t="shared" si="6"/>
        <v>100000000</v>
      </c>
      <c r="S7" s="3">
        <f>Data!D12</f>
        <v>0.56914052767871515</v>
      </c>
      <c r="T7" s="74">
        <f t="shared" si="7"/>
        <v>5.691405276787151</v>
      </c>
      <c r="U7" s="74">
        <f t="shared" si="8"/>
        <v>56.914052767871517</v>
      </c>
      <c r="V7" s="74">
        <f t="shared" si="9"/>
        <v>569.1405276787151</v>
      </c>
      <c r="W7" s="74">
        <f t="shared" si="10"/>
        <v>5691.4052767871517</v>
      </c>
      <c r="Y7" s="9">
        <f>Y6+MAX(Data!$B$11:$B$34)/20</f>
        <v>11.5</v>
      </c>
      <c r="Z7" s="9">
        <f>$C23+$D23*Y7+$E23*Y7^2+$F23*Y7^3</f>
        <v>0.47120550183230725</v>
      </c>
      <c r="AA7" s="9">
        <f>$C43+$D43*Y7+$E43*Y7^2+$F43*Y7^3+$G43*Y7^4</f>
        <v>0.56362687176679493</v>
      </c>
      <c r="AB7" s="9">
        <f>IF(Data!$R$69=3,Z7,IF(Data!$R$69=4,AA7,0))</f>
        <v>0.56362687176679493</v>
      </c>
    </row>
    <row r="8" spans="2:28" ht="12.75" customHeight="1">
      <c r="K8" s="9">
        <f>Data!B13</f>
        <v>20</v>
      </c>
      <c r="L8" s="9">
        <f t="shared" si="0"/>
        <v>400</v>
      </c>
      <c r="M8" s="9">
        <f t="shared" si="1"/>
        <v>8000</v>
      </c>
      <c r="N8" s="9">
        <f t="shared" si="2"/>
        <v>160000</v>
      </c>
      <c r="O8" s="9">
        <f t="shared" si="3"/>
        <v>3200000</v>
      </c>
      <c r="P8" s="9">
        <f t="shared" si="4"/>
        <v>64000000</v>
      </c>
      <c r="Q8" s="9">
        <f t="shared" si="5"/>
        <v>1280000000</v>
      </c>
      <c r="R8" s="9">
        <f t="shared" si="6"/>
        <v>25600000000</v>
      </c>
      <c r="S8" s="3">
        <f>Data!D13</f>
        <v>0.98</v>
      </c>
      <c r="T8" s="74">
        <f t="shared" si="7"/>
        <v>19.600000000000001</v>
      </c>
      <c r="U8" s="74">
        <f t="shared" si="8"/>
        <v>392</v>
      </c>
      <c r="V8" s="74">
        <f t="shared" si="9"/>
        <v>7840</v>
      </c>
      <c r="W8" s="74">
        <f t="shared" si="10"/>
        <v>156800</v>
      </c>
      <c r="Y8" s="9">
        <f>Y7+MAX(Data!$B$11:$B$34)/20</f>
        <v>23</v>
      </c>
      <c r="Z8" s="9">
        <f>$C23+$D23*Y8+$E23*Y8^2+$F23*Y8^3</f>
        <v>0.9586373525043631</v>
      </c>
      <c r="AA8" s="9">
        <f>$C43+$D43*Y8+$E43*Y8^2+$F43*Y8^3+$G43*Y8^4</f>
        <v>0.66215647255876198</v>
      </c>
      <c r="AB8" s="9">
        <f>IF(Data!$R$69=3,Z8,IF(Data!$R$69=4,AA8,0))</f>
        <v>0.66215647255876198</v>
      </c>
    </row>
    <row r="9" spans="2:28" ht="12.75" customHeight="1">
      <c r="B9" s="16" t="s">
        <v>114</v>
      </c>
      <c r="H9" s="16" t="s">
        <v>115</v>
      </c>
      <c r="K9" s="9">
        <f>Data!B14</f>
        <v>25</v>
      </c>
      <c r="L9" s="9">
        <f t="shared" si="0"/>
        <v>625</v>
      </c>
      <c r="M9" s="9">
        <f t="shared" si="1"/>
        <v>15625</v>
      </c>
      <c r="N9" s="9">
        <f t="shared" si="2"/>
        <v>390625</v>
      </c>
      <c r="O9" s="9">
        <f t="shared" si="3"/>
        <v>9765625</v>
      </c>
      <c r="P9" s="9">
        <f t="shared" si="4"/>
        <v>244140625</v>
      </c>
      <c r="Q9" s="9">
        <f t="shared" si="5"/>
        <v>6103515625</v>
      </c>
      <c r="R9" s="9">
        <f t="shared" si="6"/>
        <v>152587890625</v>
      </c>
      <c r="S9" s="3">
        <f>Data!D14</f>
        <v>1.08</v>
      </c>
      <c r="T9" s="74">
        <f t="shared" si="7"/>
        <v>27</v>
      </c>
      <c r="U9" s="74">
        <f t="shared" si="8"/>
        <v>675</v>
      </c>
      <c r="V9" s="74">
        <f t="shared" si="9"/>
        <v>16875</v>
      </c>
      <c r="W9" s="74">
        <f t="shared" si="10"/>
        <v>421875</v>
      </c>
      <c r="Y9" s="9">
        <f>Y8+MAX(Data!$B$11:$B$34)/20</f>
        <v>34.5</v>
      </c>
      <c r="Z9" s="9">
        <f>$C23+$D23*Y9+$E23*Y9^2+$F23*Y9^3</f>
        <v>1.6199604661767935</v>
      </c>
      <c r="AA9" s="9">
        <f>$C43+$D43*Y9+$E43*Y9^2+$F43*Y9^3+$G43*Y9^4</f>
        <v>1.183718798372899</v>
      </c>
      <c r="AB9" s="9">
        <f>IF(Data!$R$69=3,Z9,IF(Data!$R$69=4,AA9,0))</f>
        <v>1.183718798372899</v>
      </c>
    </row>
    <row r="10" spans="2:28" ht="12.75" customHeight="1">
      <c r="C10" s="16" t="s">
        <v>116</v>
      </c>
      <c r="D10" s="16" t="s">
        <v>117</v>
      </c>
      <c r="E10" s="16" t="s">
        <v>118</v>
      </c>
      <c r="F10" s="16" t="s">
        <v>119</v>
      </c>
      <c r="K10" s="9">
        <f>Data!B15</f>
        <v>30</v>
      </c>
      <c r="L10" s="9">
        <f t="shared" si="0"/>
        <v>900</v>
      </c>
      <c r="M10" s="9">
        <f t="shared" si="1"/>
        <v>27000</v>
      </c>
      <c r="N10" s="9">
        <f t="shared" si="2"/>
        <v>810000</v>
      </c>
      <c r="O10" s="9">
        <f t="shared" si="3"/>
        <v>24300000</v>
      </c>
      <c r="P10" s="9">
        <f t="shared" si="4"/>
        <v>729000000</v>
      </c>
      <c r="Q10" s="9">
        <f t="shared" si="5"/>
        <v>21870000000</v>
      </c>
      <c r="R10" s="9">
        <f t="shared" si="6"/>
        <v>656100000000</v>
      </c>
      <c r="S10" s="3">
        <f>Data!D15</f>
        <v>1.4555865997453736</v>
      </c>
      <c r="T10" s="74">
        <f t="shared" si="7"/>
        <v>43.667597992361209</v>
      </c>
      <c r="U10" s="74">
        <f t="shared" si="8"/>
        <v>1310.0279397708364</v>
      </c>
      <c r="V10" s="74">
        <f t="shared" si="9"/>
        <v>39300.838193125091</v>
      </c>
      <c r="W10" s="74">
        <f t="shared" si="10"/>
        <v>1179025.1457937527</v>
      </c>
      <c r="Y10" s="9">
        <f>Y9+MAX(Data!$B$11:$B$34)/20</f>
        <v>46</v>
      </c>
      <c r="Z10" s="9">
        <f>$C23+$D23*Y10+$E23*Y10^2+$F23*Y10^3</f>
        <v>2.4234334298520577</v>
      </c>
      <c r="AA10" s="9">
        <f>$C43+$D43*Y10+$E43*Y10^2+$F43*Y10^3+$G43*Y10^4</f>
        <v>2.0198706630343777</v>
      </c>
      <c r="AB10" s="9">
        <f>IF(Data!$R$69=3,Z10,IF(Data!$R$69=4,AA10,0))</f>
        <v>2.0198706630343777</v>
      </c>
    </row>
    <row r="11" spans="2:28" ht="12.75" customHeight="1">
      <c r="C11" s="9">
        <f>$E$3</f>
        <v>24</v>
      </c>
      <c r="D11" s="9">
        <f t="shared" ref="D11:F11" si="11">K107</f>
        <v>2575</v>
      </c>
      <c r="E11" s="9">
        <f t="shared" si="11"/>
        <v>395975</v>
      </c>
      <c r="F11" s="9">
        <f t="shared" si="11"/>
        <v>69826375</v>
      </c>
      <c r="H11" s="74">
        <f>S107</f>
        <v>154.73369195264058</v>
      </c>
      <c r="K11" s="9">
        <f>Data!B16</f>
        <v>35</v>
      </c>
      <c r="L11" s="9">
        <f t="shared" si="0"/>
        <v>1225</v>
      </c>
      <c r="M11" s="9">
        <f t="shared" si="1"/>
        <v>42875</v>
      </c>
      <c r="N11" s="9">
        <f t="shared" si="2"/>
        <v>1500625</v>
      </c>
      <c r="O11" s="9">
        <f t="shared" si="3"/>
        <v>52521875</v>
      </c>
      <c r="P11" s="9">
        <f t="shared" si="4"/>
        <v>1838265625</v>
      </c>
      <c r="Q11" s="9">
        <f t="shared" si="5"/>
        <v>64339296875</v>
      </c>
      <c r="R11" s="9">
        <f t="shared" si="6"/>
        <v>2251875390625</v>
      </c>
      <c r="S11" s="3">
        <f>Data!D16</f>
        <v>1.6156646373272472</v>
      </c>
      <c r="T11" s="74">
        <f t="shared" si="7"/>
        <v>56.548262306453651</v>
      </c>
      <c r="U11" s="74">
        <f t="shared" si="8"/>
        <v>1979.1891807258778</v>
      </c>
      <c r="V11" s="74">
        <f t="shared" si="9"/>
        <v>69271.621325405722</v>
      </c>
      <c r="W11" s="74">
        <f t="shared" si="10"/>
        <v>2424506.7463892004</v>
      </c>
      <c r="Y11" s="9">
        <f>Y10+MAX(Data!$B$11:$B$34)/20</f>
        <v>57.5</v>
      </c>
      <c r="Z11" s="9">
        <f>$C23+$D23*Y11+$E23*Y11^2+$F23*Y11^3</f>
        <v>3.3373148305326144</v>
      </c>
      <c r="AA11" s="9">
        <f>$C43+$D43*Y11+$E43*Y11^2+$F43*Y11^3+$G43*Y11^4</f>
        <v>3.0724259850208595</v>
      </c>
      <c r="AB11" s="9">
        <f>IF(Data!$R$69=3,Z11,IF(Data!$R$69=4,AA11,0))</f>
        <v>3.0724259850208595</v>
      </c>
    </row>
    <row r="12" spans="2:28" ht="12.75" customHeight="1">
      <c r="C12" s="9">
        <f t="shared" ref="C12:F12" si="12">K107</f>
        <v>2575</v>
      </c>
      <c r="D12" s="9">
        <f t="shared" si="12"/>
        <v>395975</v>
      </c>
      <c r="E12" s="9">
        <f t="shared" si="12"/>
        <v>69826375</v>
      </c>
      <c r="F12" s="9">
        <f t="shared" si="12"/>
        <v>13223654375</v>
      </c>
      <c r="H12" s="74">
        <f>T107</f>
        <v>22954.188021174039</v>
      </c>
      <c r="K12" s="9">
        <f>Data!B17</f>
        <v>45</v>
      </c>
      <c r="L12" s="9">
        <f t="shared" si="0"/>
        <v>2025</v>
      </c>
      <c r="M12" s="9">
        <f t="shared" si="1"/>
        <v>91125</v>
      </c>
      <c r="N12" s="9">
        <f t="shared" si="2"/>
        <v>4100625</v>
      </c>
      <c r="O12" s="9">
        <f t="shared" si="3"/>
        <v>184528125</v>
      </c>
      <c r="P12" s="9">
        <f t="shared" si="4"/>
        <v>8303765625</v>
      </c>
      <c r="Q12" s="9">
        <f t="shared" si="5"/>
        <v>373669453125</v>
      </c>
      <c r="R12" s="9">
        <f t="shared" si="6"/>
        <v>16815125390625</v>
      </c>
      <c r="S12" s="3">
        <f>Data!D17</f>
        <v>1.9905704880058399</v>
      </c>
      <c r="T12" s="74">
        <f t="shared" si="7"/>
        <v>89.575671960262795</v>
      </c>
      <c r="U12" s="74">
        <f t="shared" si="8"/>
        <v>4030.9052382118257</v>
      </c>
      <c r="V12" s="74">
        <f t="shared" si="9"/>
        <v>181390.73571953215</v>
      </c>
      <c r="W12" s="74">
        <f t="shared" si="10"/>
        <v>8162583.1073789475</v>
      </c>
      <c r="Y12" s="9">
        <f>Y11+MAX(Data!$B$11:$B$34)/20</f>
        <v>69</v>
      </c>
      <c r="Z12" s="9">
        <f>$C23+$D23*Y12+$E23*Y12^2+$F23*Y12^3</f>
        <v>4.3298632552209231</v>
      </c>
      <c r="AA12" s="9">
        <f>$C43+$D43*Y12+$E43*Y12^2+$F43*Y12^3+$G43*Y12^4</f>
        <v>4.2534557874624941</v>
      </c>
      <c r="AB12" s="9">
        <f>IF(Data!$R$69=3,Z12,IF(Data!$R$69=4,AA12,0))</f>
        <v>4.2534557874624941</v>
      </c>
    </row>
    <row r="13" spans="2:28" ht="12.75" customHeight="1">
      <c r="C13" s="9">
        <f t="shared" ref="C13:F13" si="13">L107</f>
        <v>395975</v>
      </c>
      <c r="D13" s="9">
        <f t="shared" si="13"/>
        <v>69826375</v>
      </c>
      <c r="E13" s="9">
        <f t="shared" si="13"/>
        <v>13223654375</v>
      </c>
      <c r="F13" s="9">
        <f t="shared" si="13"/>
        <v>2614009234375</v>
      </c>
      <c r="H13" s="74">
        <f>U107</f>
        <v>3872401.5663629305</v>
      </c>
      <c r="K13" s="9">
        <f>Data!B18</f>
        <v>60</v>
      </c>
      <c r="L13" s="9">
        <f t="shared" si="0"/>
        <v>3600</v>
      </c>
      <c r="M13" s="9">
        <f t="shared" si="1"/>
        <v>216000</v>
      </c>
      <c r="N13" s="9">
        <f t="shared" si="2"/>
        <v>12960000</v>
      </c>
      <c r="O13" s="9">
        <f t="shared" si="3"/>
        <v>777600000</v>
      </c>
      <c r="P13" s="9">
        <f t="shared" si="4"/>
        <v>46656000000</v>
      </c>
      <c r="Q13" s="9">
        <f t="shared" si="5"/>
        <v>2799360000000</v>
      </c>
      <c r="R13" s="9">
        <f t="shared" si="6"/>
        <v>167961600000000</v>
      </c>
      <c r="S13" s="3">
        <f>Data!D18</f>
        <v>3.0215531909396138</v>
      </c>
      <c r="T13" s="74">
        <f t="shared" si="7"/>
        <v>181.29319145637683</v>
      </c>
      <c r="U13" s="74">
        <f t="shared" si="8"/>
        <v>10877.59148738261</v>
      </c>
      <c r="V13" s="74">
        <f t="shared" si="9"/>
        <v>652655.48924295662</v>
      </c>
      <c r="W13" s="74">
        <f t="shared" si="10"/>
        <v>39159329.354577392</v>
      </c>
      <c r="Y13" s="9">
        <f>Y12+MAX(Data!$B$11:$B$34)/20</f>
        <v>80.5</v>
      </c>
      <c r="Z13" s="9">
        <f>$C23+$D23*Y13+$E23*Y13^2+$F23*Y13^3</f>
        <v>5.369337290919443</v>
      </c>
      <c r="AA13" s="9">
        <f>$C43+$D43*Y13+$E43*Y13^2+$F43*Y13^3+$G43*Y13^4</f>
        <v>5.4852881981419106</v>
      </c>
      <c r="AB13" s="9">
        <f>IF(Data!$R$69=3,Z13,IF(Data!$R$69=4,AA13,0))</f>
        <v>5.4852881981419106</v>
      </c>
    </row>
    <row r="14" spans="2:28" ht="12.75" customHeight="1">
      <c r="C14" s="9">
        <f t="shared" ref="C14:F14" si="14">M107</f>
        <v>69826375</v>
      </c>
      <c r="D14" s="9">
        <f t="shared" si="14"/>
        <v>13223654375</v>
      </c>
      <c r="E14" s="9">
        <f t="shared" si="14"/>
        <v>2614009234375</v>
      </c>
      <c r="F14" s="9">
        <f t="shared" si="14"/>
        <v>531479992484375</v>
      </c>
      <c r="H14" s="74">
        <f>V107</f>
        <v>704088610.71492577</v>
      </c>
      <c r="K14" s="9">
        <f>Data!B19</f>
        <v>70</v>
      </c>
      <c r="L14" s="9">
        <f t="shared" si="0"/>
        <v>4900</v>
      </c>
      <c r="M14" s="9">
        <f t="shared" si="1"/>
        <v>343000</v>
      </c>
      <c r="N14" s="9">
        <f t="shared" si="2"/>
        <v>24010000</v>
      </c>
      <c r="O14" s="9">
        <f t="shared" si="3"/>
        <v>1680700000</v>
      </c>
      <c r="P14" s="9">
        <f t="shared" si="4"/>
        <v>117649000000</v>
      </c>
      <c r="Q14" s="9">
        <f t="shared" si="5"/>
        <v>8235430000000</v>
      </c>
      <c r="R14" s="9">
        <f t="shared" si="6"/>
        <v>576480100000000</v>
      </c>
      <c r="S14" s="3">
        <f>Data!D19</f>
        <v>3.7226875372936807</v>
      </c>
      <c r="T14" s="74">
        <f t="shared" si="7"/>
        <v>260.58812761055765</v>
      </c>
      <c r="U14" s="74">
        <f t="shared" si="8"/>
        <v>18241.168932739034</v>
      </c>
      <c r="V14" s="74">
        <f t="shared" si="9"/>
        <v>1276881.8252917326</v>
      </c>
      <c r="W14" s="74">
        <f t="shared" si="10"/>
        <v>89381727.770421281</v>
      </c>
      <c r="Y14" s="9">
        <f>Y13+MAX(Data!$B$11:$B$34)/20</f>
        <v>92</v>
      </c>
      <c r="Z14" s="9">
        <f>$C23+$D23*Y14+$E23*Y14^2+$F23*Y14^3</f>
        <v>6.4239955246306302</v>
      </c>
      <c r="AA14" s="9">
        <f>$C43+$D43*Y14+$E43*Y14^2+$F43*Y14^3+$G43*Y14^4</f>
        <v>6.7005084494942357</v>
      </c>
      <c r="AB14" s="9">
        <f>IF(Data!$R$69=3,Z14,IF(Data!$R$69=4,AA14,0))</f>
        <v>6.7005084494942357</v>
      </c>
    </row>
    <row r="15" spans="2:28" ht="12.75" customHeight="1">
      <c r="K15" s="9">
        <f>Data!B20</f>
        <v>80</v>
      </c>
      <c r="L15" s="9">
        <f t="shared" si="0"/>
        <v>6400</v>
      </c>
      <c r="M15" s="9">
        <f t="shared" si="1"/>
        <v>512000</v>
      </c>
      <c r="N15" s="9">
        <f t="shared" si="2"/>
        <v>40960000</v>
      </c>
      <c r="O15" s="9">
        <f t="shared" si="3"/>
        <v>3276800000</v>
      </c>
      <c r="P15" s="9">
        <f t="shared" si="4"/>
        <v>262144000000</v>
      </c>
      <c r="Q15" s="9">
        <f t="shared" si="5"/>
        <v>20971520000000</v>
      </c>
      <c r="R15" s="9">
        <f t="shared" si="6"/>
        <v>1677721600000000</v>
      </c>
      <c r="S15" s="3">
        <f>Data!D20</f>
        <v>5.090917949574572</v>
      </c>
      <c r="T15" s="74">
        <f t="shared" si="7"/>
        <v>407.27343596596575</v>
      </c>
      <c r="U15" s="74">
        <f t="shared" si="8"/>
        <v>32581.87487727726</v>
      </c>
      <c r="V15" s="74">
        <f t="shared" si="9"/>
        <v>2606549.9901821809</v>
      </c>
      <c r="W15" s="74">
        <f t="shared" si="10"/>
        <v>208523999.21457446</v>
      </c>
      <c r="Y15" s="9">
        <f>Y14+MAX(Data!$B$11:$B$34)/20</f>
        <v>103.5</v>
      </c>
      <c r="Z15" s="9">
        <f>$C23+$D23*Y15+$E23*Y15^2+$F23*Y15^3</f>
        <v>7.4620965433569477</v>
      </c>
      <c r="AA15" s="9">
        <f>$C43+$D43*Y15+$E43*Y15^2+$F43*Y15^3+$G43*Y15^4</f>
        <v>7.8419588786070769</v>
      </c>
      <c r="AB15" s="9">
        <f>IF(Data!$R$69=3,Z15,IF(Data!$R$69=4,AA15,0))</f>
        <v>7.8419588786070769</v>
      </c>
    </row>
    <row r="16" spans="2:28" ht="12.75" customHeight="1">
      <c r="B16" s="16" t="s">
        <v>120</v>
      </c>
      <c r="K16" s="9">
        <f>Data!B21</f>
        <v>90</v>
      </c>
      <c r="L16" s="9">
        <f t="shared" si="0"/>
        <v>8100</v>
      </c>
      <c r="M16" s="9">
        <f t="shared" si="1"/>
        <v>729000</v>
      </c>
      <c r="N16" s="9">
        <f t="shared" si="2"/>
        <v>65610000</v>
      </c>
      <c r="O16" s="9">
        <f t="shared" si="3"/>
        <v>5904900000</v>
      </c>
      <c r="P16" s="9">
        <f t="shared" si="4"/>
        <v>531441000000</v>
      </c>
      <c r="Q16" s="9">
        <f t="shared" si="5"/>
        <v>47829690000000</v>
      </c>
      <c r="R16" s="9">
        <f t="shared" si="6"/>
        <v>4304672100000000</v>
      </c>
      <c r="S16" s="3">
        <f>Data!D21</f>
        <v>6.2722366963768454</v>
      </c>
      <c r="T16" s="74">
        <f t="shared" si="7"/>
        <v>564.50130267391614</v>
      </c>
      <c r="U16" s="74">
        <f t="shared" si="8"/>
        <v>50805.117240652449</v>
      </c>
      <c r="V16" s="74">
        <f t="shared" si="9"/>
        <v>4572460.5516587207</v>
      </c>
      <c r="W16" s="74">
        <f t="shared" si="10"/>
        <v>411521449.64928484</v>
      </c>
      <c r="Y16" s="9">
        <f>Y15+MAX(Data!$B$11:$B$34)/20</f>
        <v>115</v>
      </c>
      <c r="Z16" s="9">
        <f>$C23+$D23*Y16+$E23*Y16^2+$F23*Y16^3</f>
        <v>8.4518989341008535</v>
      </c>
      <c r="AA16" s="9">
        <f>$C43+$D43*Y16+$E43*Y16^2+$F43*Y16^3+$G43*Y16^4</f>
        <v>8.8627389272205299</v>
      </c>
      <c r="AB16" s="9">
        <f>IF(Data!$R$69=3,Z16,IF(Data!$R$69=4,AA16,0))</f>
        <v>8.8627389272205299</v>
      </c>
    </row>
    <row r="17" spans="2:28" ht="12.75" customHeight="1">
      <c r="C17" s="9">
        <f t="array" ref="C17">INDEX(MINVERSE(C11:F14),1,1)</f>
        <v>0.46312745481234169</v>
      </c>
      <c r="D17" s="9">
        <f t="array" ref="D17">INDEX(MINVERSE(C11:F14),1,2)</f>
        <v>-1.5650310726818707E-2</v>
      </c>
      <c r="E17" s="9">
        <f t="array" ref="E17">INDEX(MINVERSE(C11:F14),1,3)</f>
        <v>1.3785237739564503E-4</v>
      </c>
      <c r="F17" s="9">
        <f t="array" ref="F17">INDEX(MINVERSE(C11:F14),1,4)</f>
        <v>-3.4946113031327479E-7</v>
      </c>
      <c r="K17" s="9">
        <f>Data!B22</f>
        <v>95</v>
      </c>
      <c r="L17" s="9">
        <f t="shared" si="0"/>
        <v>9025</v>
      </c>
      <c r="M17" s="9">
        <f t="shared" si="1"/>
        <v>857375</v>
      </c>
      <c r="N17" s="9">
        <f t="shared" si="2"/>
        <v>81450625</v>
      </c>
      <c r="O17" s="9">
        <f t="shared" si="3"/>
        <v>7737809375</v>
      </c>
      <c r="P17" s="9">
        <f t="shared" si="4"/>
        <v>735091890625</v>
      </c>
      <c r="Q17" s="9">
        <f t="shared" si="5"/>
        <v>69833729609375</v>
      </c>
      <c r="R17" s="9">
        <f t="shared" si="6"/>
        <v>6634204312890625</v>
      </c>
      <c r="S17" s="3">
        <f>Data!D22</f>
        <v>6.7935460000000001</v>
      </c>
      <c r="T17" s="74">
        <f t="shared" si="7"/>
        <v>645.38687000000004</v>
      </c>
      <c r="U17" s="74">
        <f t="shared" si="8"/>
        <v>61311.752650000002</v>
      </c>
      <c r="V17" s="74">
        <f t="shared" si="9"/>
        <v>5824616.5017499998</v>
      </c>
      <c r="W17" s="74">
        <f t="shared" si="10"/>
        <v>553338567.66624999</v>
      </c>
      <c r="Y17" s="9">
        <f>Y16+MAX(Data!$B$11:$B$34)/20</f>
        <v>126.5</v>
      </c>
      <c r="Z17" s="9">
        <f>$C23+$D23*Y17+$E23*Y17^2+$F23*Y17^3</f>
        <v>9.3616612838648052</v>
      </c>
      <c r="AA17" s="9">
        <f>$C43+$D43*Y17+$E43*Y17^2+$F43*Y17^3+$G43*Y17^4</f>
        <v>9.7262051417271778</v>
      </c>
      <c r="AB17" s="9">
        <f>IF(Data!$R$69=3,Z17,IF(Data!$R$69=4,AA17,0))</f>
        <v>9.7262051417271778</v>
      </c>
    </row>
    <row r="18" spans="2:28" ht="12.75" customHeight="1">
      <c r="C18" s="9">
        <f t="array" ref="C18">INDEX(MINVERSE(C11:F14),2,1)</f>
        <v>-1.5650310726818495E-2</v>
      </c>
      <c r="D18" s="9">
        <f t="array" ref="D18">INDEX(MINVERSE(C11:F14),2,2)</f>
        <v>7.5083784511237859E-4</v>
      </c>
      <c r="E18" s="9">
        <f t="array" ref="E18">INDEX(MINVERSE(C11:F14),2,3)</f>
        <v>-7.5539846938499131E-6</v>
      </c>
      <c r="F18" s="9">
        <f t="array" ref="F18">INDEX(MINVERSE(C11:F14),2,4)</f>
        <v>2.0527903609867874E-8</v>
      </c>
      <c r="K18" s="9">
        <f>Data!B23</f>
        <v>100</v>
      </c>
      <c r="L18" s="9">
        <f t="shared" si="0"/>
        <v>10000</v>
      </c>
      <c r="M18" s="9">
        <f t="shared" si="1"/>
        <v>1000000</v>
      </c>
      <c r="N18" s="9">
        <f t="shared" si="2"/>
        <v>100000000</v>
      </c>
      <c r="O18" s="9">
        <f t="shared" si="3"/>
        <v>10000000000</v>
      </c>
      <c r="P18" s="9">
        <f t="shared" si="4"/>
        <v>1000000000000</v>
      </c>
      <c r="Q18" s="9">
        <f t="shared" si="5"/>
        <v>100000000000000</v>
      </c>
      <c r="R18" s="9">
        <f t="shared" si="6"/>
        <v>1E+16</v>
      </c>
      <c r="S18" s="3">
        <f>Data!D23</f>
        <v>7.2084186230122125</v>
      </c>
      <c r="T18" s="74">
        <f t="shared" si="7"/>
        <v>720.84186230122123</v>
      </c>
      <c r="U18" s="74">
        <f t="shared" si="8"/>
        <v>72084.186230122126</v>
      </c>
      <c r="V18" s="74">
        <f t="shared" si="9"/>
        <v>7208418.6230122121</v>
      </c>
      <c r="W18" s="74">
        <f t="shared" si="10"/>
        <v>720841862.30122125</v>
      </c>
      <c r="Y18" s="9">
        <f>Y17+MAX(Data!$B$11:$B$34)/20</f>
        <v>138</v>
      </c>
      <c r="Z18" s="9">
        <f>$C23+$D23*Y18+$E23*Y18^2+$F23*Y18^3</f>
        <v>10.159642179651263</v>
      </c>
      <c r="AA18" s="9">
        <f>$C43+$D43*Y18+$E43*Y18^2+$F43*Y18^3+$G43*Y18^4</f>
        <v>10.405971173172098</v>
      </c>
      <c r="AB18" s="9">
        <f>IF(Data!$R$69=3,Z18,IF(Data!$R$69=4,AA18,0))</f>
        <v>10.405971173172098</v>
      </c>
    </row>
    <row r="19" spans="2:28" ht="12.75" customHeight="1">
      <c r="C19" s="9">
        <f t="array" ref="C19">INDEX(MINVERSE(C11:F14),3,1)</f>
        <v>1.378523773956414E-4</v>
      </c>
      <c r="D19" s="9">
        <f t="array" ref="D19">INDEX(MINVERSE(C11:F14),3,2)</f>
        <v>-7.5539846938498479E-6</v>
      </c>
      <c r="E19" s="9">
        <f t="array" ref="E19">INDEX(MINVERSE(C11:F14),3,3)</f>
        <v>8.1529530874115494E-8</v>
      </c>
      <c r="F19" s="9">
        <f t="array" ref="F19">INDEX(MINVERSE(C11:F14),3,4)</f>
        <v>-2.3115337805678613E-10</v>
      </c>
      <c r="K19" s="9">
        <f>Data!B24</f>
        <v>115</v>
      </c>
      <c r="L19" s="9">
        <f t="shared" si="0"/>
        <v>13225</v>
      </c>
      <c r="M19" s="9">
        <f t="shared" si="1"/>
        <v>1520875</v>
      </c>
      <c r="N19" s="9">
        <f t="shared" si="2"/>
        <v>174900625</v>
      </c>
      <c r="O19" s="9">
        <f t="shared" si="3"/>
        <v>20113571875</v>
      </c>
      <c r="P19" s="9">
        <f t="shared" si="4"/>
        <v>2313060765625</v>
      </c>
      <c r="Q19" s="9">
        <f t="shared" si="5"/>
        <v>266001988046875</v>
      </c>
      <c r="R19" s="9">
        <f t="shared" si="6"/>
        <v>3.0590228625390624E+16</v>
      </c>
      <c r="S19" s="3">
        <f>Data!D24</f>
        <v>8.577524184256049</v>
      </c>
      <c r="T19" s="74">
        <f t="shared" si="7"/>
        <v>986.41528118944564</v>
      </c>
      <c r="U19" s="74">
        <f t="shared" si="8"/>
        <v>113437.75733678625</v>
      </c>
      <c r="V19" s="74">
        <f t="shared" si="9"/>
        <v>13045342.093730418</v>
      </c>
      <c r="W19" s="74">
        <f t="shared" si="10"/>
        <v>1500214340.7789981</v>
      </c>
      <c r="Y19" s="9">
        <f>Y18+MAX(Data!$B$11:$B$34)/20</f>
        <v>149.5</v>
      </c>
      <c r="Z19" s="9">
        <f>$C23+$D23*Y19+$E23*Y19^2+$F23*Y19^3</f>
        <v>10.814100208462685</v>
      </c>
      <c r="AA19" s="9">
        <f>$C43+$D43*Y19+$E43*Y19^2+$F43*Y19^3+$G43*Y19^4</f>
        <v>10.885907777252827</v>
      </c>
      <c r="AB19" s="9">
        <f>IF(Data!$R$69=3,Z19,IF(Data!$R$69=4,AA19,0))</f>
        <v>10.885907777252827</v>
      </c>
    </row>
    <row r="20" spans="2:28" ht="12.75" customHeight="1">
      <c r="C20" s="9">
        <f t="array" ref="C20">INDEX(MINVERSE(C11:F14),4,1)</f>
        <v>-3.4946113031326151E-7</v>
      </c>
      <c r="D20" s="9">
        <f t="array" ref="D20">INDEX(MINVERSE(C11:F14),4,2)</f>
        <v>2.0527903609867582E-8</v>
      </c>
      <c r="E20" s="9">
        <f t="array" ref="E20">INDEX(MINVERSE(C11:F14),4,3)</f>
        <v>-2.3115337805678496E-10</v>
      </c>
      <c r="F20" s="9">
        <f t="array" ref="F20">INDEX(MINVERSE(C11:F14),4,4)</f>
        <v>6.7393838228240676E-13</v>
      </c>
      <c r="K20" s="9">
        <f>Data!B25</f>
        <v>125</v>
      </c>
      <c r="L20" s="9">
        <f t="shared" si="0"/>
        <v>15625</v>
      </c>
      <c r="M20" s="9">
        <f t="shared" si="1"/>
        <v>1953125</v>
      </c>
      <c r="N20" s="9">
        <f t="shared" si="2"/>
        <v>244140625</v>
      </c>
      <c r="O20" s="9">
        <f t="shared" si="3"/>
        <v>30517578125</v>
      </c>
      <c r="P20" s="9">
        <f t="shared" si="4"/>
        <v>3814697265625</v>
      </c>
      <c r="Q20" s="9">
        <f t="shared" si="5"/>
        <v>476837158203125</v>
      </c>
      <c r="R20" s="9">
        <f t="shared" si="6"/>
        <v>5.9604644775390624E+16</v>
      </c>
      <c r="S20" s="3">
        <f>Data!D25</f>
        <v>9.8577888657877395</v>
      </c>
      <c r="T20" s="74">
        <f t="shared" si="7"/>
        <v>1232.2236082234674</v>
      </c>
      <c r="U20" s="74">
        <f t="shared" si="8"/>
        <v>154027.95102793342</v>
      </c>
      <c r="V20" s="74">
        <f t="shared" si="9"/>
        <v>19253493.878491677</v>
      </c>
      <c r="W20" s="74">
        <f t="shared" si="10"/>
        <v>2406686734.81146</v>
      </c>
      <c r="Y20" s="9">
        <f>Y19+MAX(Data!$B$11:$B$34)/20</f>
        <v>161</v>
      </c>
      <c r="Z20" s="9">
        <f>$C23+$D23*Y20+$E23*Y20^2+$F23*Y20^3</f>
        <v>11.293293957301533</v>
      </c>
      <c r="AA20" s="9">
        <f>$C43+$D43*Y20+$E43*Y20^2+$F43*Y20^3+$G43*Y20^4</f>
        <v>11.160142814319428</v>
      </c>
      <c r="AB20" s="9">
        <f>IF(Data!$R$69=3,Z20,IF(Data!$R$69=4,AA20,0))</f>
        <v>11.160142814319428</v>
      </c>
    </row>
    <row r="21" spans="2:28" ht="12.75" customHeight="1">
      <c r="K21" s="9">
        <f>Data!B26</f>
        <v>140</v>
      </c>
      <c r="L21" s="9">
        <f t="shared" si="0"/>
        <v>19600</v>
      </c>
      <c r="M21" s="9">
        <f t="shared" si="1"/>
        <v>2744000</v>
      </c>
      <c r="N21" s="9">
        <f t="shared" si="2"/>
        <v>384160000</v>
      </c>
      <c r="O21" s="9">
        <f t="shared" si="3"/>
        <v>53782400000</v>
      </c>
      <c r="P21" s="9">
        <f t="shared" si="4"/>
        <v>7529536000000</v>
      </c>
      <c r="Q21" s="9">
        <f t="shared" si="5"/>
        <v>1054135040000000</v>
      </c>
      <c r="R21" s="9">
        <f t="shared" si="6"/>
        <v>1.475789056E+17</v>
      </c>
      <c r="S21" s="3">
        <f>Data!D26</f>
        <v>10.94189852769845</v>
      </c>
      <c r="T21" s="74">
        <f t="shared" si="7"/>
        <v>1531.8657938777831</v>
      </c>
      <c r="U21" s="74">
        <f t="shared" si="8"/>
        <v>214461.21114288963</v>
      </c>
      <c r="V21" s="74">
        <f t="shared" si="9"/>
        <v>30024569.560004547</v>
      </c>
      <c r="W21" s="74">
        <f t="shared" si="10"/>
        <v>4203439738.4006367</v>
      </c>
      <c r="Y21" s="9">
        <f>Y20+MAX(Data!$B$11:$B$34)/20</f>
        <v>172.5</v>
      </c>
      <c r="Z21" s="9">
        <f>$C23+$D23*Y21+$E23*Y21^2+$F23*Y21^3</f>
        <v>11.565482013170261</v>
      </c>
      <c r="AA21" s="9">
        <f>$C43+$D43*Y21+$E43*Y21^2+$F43*Y21^3+$G43*Y21^4</f>
        <v>11.233061249374426</v>
      </c>
      <c r="AB21" s="9">
        <f>IF(Data!$R$69=3,Z21,IF(Data!$R$69=4,AA21,0))</f>
        <v>11.233061249374426</v>
      </c>
    </row>
    <row r="22" spans="2:28" ht="12.75" customHeight="1">
      <c r="B22" s="16" t="s">
        <v>121</v>
      </c>
      <c r="K22" s="9">
        <f>Data!B27</f>
        <v>150</v>
      </c>
      <c r="L22" s="9">
        <f t="shared" si="0"/>
        <v>22500</v>
      </c>
      <c r="M22" s="9">
        <f t="shared" si="1"/>
        <v>3375000</v>
      </c>
      <c r="N22" s="9">
        <f t="shared" si="2"/>
        <v>506250000</v>
      </c>
      <c r="O22" s="9">
        <f t="shared" si="3"/>
        <v>75937500000</v>
      </c>
      <c r="P22" s="9">
        <f t="shared" si="4"/>
        <v>11390625000000</v>
      </c>
      <c r="Q22" s="9">
        <f t="shared" si="5"/>
        <v>1708593750000000</v>
      </c>
      <c r="R22" s="9">
        <f t="shared" si="6"/>
        <v>2.562890625E+17</v>
      </c>
      <c r="S22" s="3">
        <f>Data!D27</f>
        <v>12.57506515398768</v>
      </c>
      <c r="T22" s="74">
        <f t="shared" si="7"/>
        <v>1886.259773098152</v>
      </c>
      <c r="U22" s="74">
        <f t="shared" si="8"/>
        <v>282938.9659647228</v>
      </c>
      <c r="V22" s="74">
        <f t="shared" si="9"/>
        <v>42440844.894708417</v>
      </c>
      <c r="W22" s="74">
        <f t="shared" si="10"/>
        <v>6366126734.2062626</v>
      </c>
      <c r="Y22" s="9">
        <f>Y21+MAX(Data!$B$11:$B$34)/20</f>
        <v>184</v>
      </c>
      <c r="Z22" s="9">
        <f>$C23+$D23*Y22+$E23*Y22^2+$F23*Y22^3</f>
        <v>11.598922963071328</v>
      </c>
      <c r="AA22" s="9">
        <f>$C43+$D43*Y22+$E43*Y22^2+$F43*Y22^3+$G43*Y22^4</f>
        <v>11.119305152072844</v>
      </c>
      <c r="AB22" s="9">
        <f>IF(Data!$R$69=3,Z22,IF(Data!$R$69=4,AA22,0))</f>
        <v>11.119305152072844</v>
      </c>
    </row>
    <row r="23" spans="2:28" ht="12.75" customHeight="1">
      <c r="C23" s="9">
        <f t="array" ref="C23">INDEX(MMULT(C17:F20,H11:H14),1)</f>
        <v>0.18940632715816719</v>
      </c>
      <c r="D23" s="9">
        <f t="array" ref="D23">INDEX(MMULT(C17:F20,H11:H14),2)</f>
        <v>1.4643683971826249E-2</v>
      </c>
      <c r="E23" s="9">
        <f t="array" ref="E23">INDEX(MMULT(C17:F20,H11:H14),3)</f>
        <v>8.9744457087129192E-4</v>
      </c>
      <c r="F23" s="9">
        <f t="array" ref="F23">INDEX(MMULT(C17:F20,H11:H14),4)</f>
        <v>-3.4784157143684835E-6</v>
      </c>
      <c r="K23" s="9">
        <f>Data!B28</f>
        <v>160</v>
      </c>
      <c r="L23" s="9">
        <f t="shared" si="0"/>
        <v>25600</v>
      </c>
      <c r="M23" s="9">
        <f t="shared" si="1"/>
        <v>4096000</v>
      </c>
      <c r="N23" s="9">
        <f t="shared" si="2"/>
        <v>655360000</v>
      </c>
      <c r="O23" s="9">
        <f t="shared" si="3"/>
        <v>104857600000</v>
      </c>
      <c r="P23" s="9">
        <f t="shared" si="4"/>
        <v>16777216000000</v>
      </c>
      <c r="Q23" s="9">
        <f t="shared" si="5"/>
        <v>2684354560000000</v>
      </c>
      <c r="R23" s="9">
        <f t="shared" si="6"/>
        <v>4.294967296E+17</v>
      </c>
      <c r="S23" s="3">
        <f>Data!D28</f>
        <v>11.329143379253193</v>
      </c>
      <c r="T23" s="74">
        <f t="shared" si="7"/>
        <v>1812.6629406805109</v>
      </c>
      <c r="U23" s="74">
        <f t="shared" si="8"/>
        <v>290026.0705088817</v>
      </c>
      <c r="V23" s="74">
        <f t="shared" si="9"/>
        <v>46404171.28142108</v>
      </c>
      <c r="W23" s="74">
        <f t="shared" si="10"/>
        <v>7424667405.0273724</v>
      </c>
      <c r="Y23" s="9">
        <f>Y22+MAX(Data!$B$11:$B$34)/20</f>
        <v>195.5</v>
      </c>
      <c r="Z23" s="9">
        <f>$C23+$D23*Y23+$E23*Y23^2+$F23*Y23^3</f>
        <v>11.3618753940072</v>
      </c>
      <c r="AA23" s="9">
        <f>$C43+$D43*Y23+$E43*Y23^2+$F43*Y23^3+$G43*Y23^4</f>
        <v>10.843773696722188</v>
      </c>
      <c r="AB23" s="9">
        <f>IF(Data!$R$69=3,Z23,IF(Data!$R$69=4,AA23,0))</f>
        <v>10.843773696722188</v>
      </c>
    </row>
    <row r="24" spans="2:28" ht="12.75" customHeight="1">
      <c r="K24" s="9">
        <f>Data!B29</f>
        <v>175</v>
      </c>
      <c r="L24" s="9">
        <f t="shared" si="0"/>
        <v>30625</v>
      </c>
      <c r="M24" s="9">
        <f t="shared" si="1"/>
        <v>5359375</v>
      </c>
      <c r="N24" s="9">
        <f t="shared" si="2"/>
        <v>937890625</v>
      </c>
      <c r="O24" s="9">
        <f t="shared" si="3"/>
        <v>164130859375</v>
      </c>
      <c r="P24" s="9">
        <f t="shared" si="4"/>
        <v>28722900390625</v>
      </c>
      <c r="Q24" s="9">
        <f t="shared" si="5"/>
        <v>5026507568359375</v>
      </c>
      <c r="R24" s="9">
        <f t="shared" si="6"/>
        <v>8.7963882446289062E+17</v>
      </c>
      <c r="S24" s="3">
        <f>Data!D29</f>
        <v>10.56789020868948</v>
      </c>
      <c r="T24" s="74">
        <f t="shared" si="7"/>
        <v>1849.3807865206591</v>
      </c>
      <c r="U24" s="74">
        <f t="shared" si="8"/>
        <v>323641.63764111535</v>
      </c>
      <c r="V24" s="74">
        <f t="shared" si="9"/>
        <v>56637286.58719518</v>
      </c>
      <c r="W24" s="74">
        <f t="shared" si="10"/>
        <v>9911525152.7591572</v>
      </c>
      <c r="Y24" s="9">
        <f>Y23+MAX(Data!$B$11:$B$34)/20</f>
        <v>207</v>
      </c>
      <c r="Z24" s="9">
        <f>$C23+$D23*Y24+$E23*Y24^2+$F23*Y24^3</f>
        <v>10.82259789298033</v>
      </c>
      <c r="AA24" s="9">
        <f>$C43+$D43*Y24+$E43*Y24^2+$F43*Y24^3+$G43*Y24^4</f>
        <v>10.44162316228244</v>
      </c>
      <c r="AB24" s="9">
        <f>IF(Data!$R$69=3,Z24,IF(Data!$R$69=4,AA24,0))</f>
        <v>10.44162316228244</v>
      </c>
    </row>
    <row r="25" spans="2:28" ht="12.75" customHeight="1">
      <c r="K25" s="9">
        <f>Data!B30</f>
        <v>190</v>
      </c>
      <c r="L25" s="9">
        <f t="shared" si="0"/>
        <v>36100</v>
      </c>
      <c r="M25" s="9">
        <f t="shared" si="1"/>
        <v>6859000</v>
      </c>
      <c r="N25" s="9">
        <f t="shared" si="2"/>
        <v>1303210000</v>
      </c>
      <c r="O25" s="9">
        <f t="shared" si="3"/>
        <v>247609900000</v>
      </c>
      <c r="P25" s="9">
        <f t="shared" si="4"/>
        <v>47045881000000</v>
      </c>
      <c r="Q25" s="9">
        <f t="shared" si="5"/>
        <v>8938717390000000</v>
      </c>
      <c r="R25" s="9">
        <f t="shared" si="6"/>
        <v>1.6983563041E+18</v>
      </c>
      <c r="S25" s="3">
        <f>Data!D30</f>
        <v>10.94189852769845</v>
      </c>
      <c r="T25" s="74">
        <f t="shared" si="7"/>
        <v>2078.9607202627058</v>
      </c>
      <c r="U25" s="74">
        <f t="shared" si="8"/>
        <v>395002.53684991406</v>
      </c>
      <c r="V25" s="74">
        <f t="shared" si="9"/>
        <v>75050482.001483664</v>
      </c>
      <c r="W25" s="74">
        <f t="shared" si="10"/>
        <v>14259591580.281897</v>
      </c>
      <c r="Y25" s="9">
        <f>Y24+MAX(Data!$B$11:$B$34)/20</f>
        <v>218.5</v>
      </c>
      <c r="Z25" s="9">
        <f>$C23+$D23*Y25+$E23*Y25^2+$F23*Y25^3</f>
        <v>9.9493490469931842</v>
      </c>
      <c r="AA25" s="9">
        <f>$C43+$D43*Y25+$E43*Y25^2+$F43*Y25^3+$G43*Y25^4</f>
        <v>9.9582669323660795</v>
      </c>
      <c r="AB25" s="9">
        <f>IF(Data!$R$69=3,Z25,IF(Data!$R$69=4,AA25,0))</f>
        <v>9.9582669323660795</v>
      </c>
    </row>
    <row r="26" spans="2:28" ht="12.75" customHeight="1">
      <c r="K26" s="9">
        <f>Data!B31</f>
        <v>200</v>
      </c>
      <c r="L26" s="9">
        <f t="shared" si="0"/>
        <v>40000</v>
      </c>
      <c r="M26" s="9">
        <f t="shared" si="1"/>
        <v>8000000</v>
      </c>
      <c r="N26" s="9">
        <f t="shared" si="2"/>
        <v>1600000000</v>
      </c>
      <c r="O26" s="9">
        <f t="shared" si="3"/>
        <v>320000000000</v>
      </c>
      <c r="P26" s="9">
        <f t="shared" si="4"/>
        <v>64000000000000</v>
      </c>
      <c r="Q26" s="9">
        <f t="shared" si="5"/>
        <v>1.28E+16</v>
      </c>
      <c r="R26" s="9">
        <f t="shared" si="6"/>
        <v>2.56E+18</v>
      </c>
      <c r="S26" s="3">
        <f>Data!D31</f>
        <v>9.8577888657877395</v>
      </c>
      <c r="T26" s="74">
        <f t="shared" si="7"/>
        <v>1971.5577731575479</v>
      </c>
      <c r="U26" s="74">
        <f t="shared" si="8"/>
        <v>394311.55463150959</v>
      </c>
      <c r="V26" s="74">
        <f t="shared" si="9"/>
        <v>78862310.926301911</v>
      </c>
      <c r="W26" s="74">
        <f t="shared" si="10"/>
        <v>15772462185.260384</v>
      </c>
      <c r="Y26" s="9">
        <f>Y25+MAX(Data!$B$11:$B$34)/20</f>
        <v>230</v>
      </c>
      <c r="Z26" s="9">
        <f>$C23+$D23*Y26+$E23*Y26^2+$F23*Y26^3</f>
        <v>8.7103874430482051</v>
      </c>
      <c r="AA26" s="9">
        <f>$C43+$D43*Y26+$E43*Y26^2+$F43*Y26^3+$G43*Y26^4</f>
        <v>9.4493754952381153</v>
      </c>
      <c r="AB26" s="9">
        <f>IF(Data!$R$69=3,Z26,IF(Data!$R$69=4,AA26,0))</f>
        <v>9.4493754952381153</v>
      </c>
    </row>
    <row r="27" spans="2:28" ht="12.75" customHeight="1">
      <c r="B27" s="16" t="s">
        <v>122</v>
      </c>
      <c r="K27" s="9">
        <f>Data!B32</f>
        <v>210</v>
      </c>
      <c r="L27" s="9">
        <f t="shared" si="0"/>
        <v>44100</v>
      </c>
      <c r="M27" s="9">
        <f t="shared" si="1"/>
        <v>9261000</v>
      </c>
      <c r="N27" s="9">
        <f t="shared" si="2"/>
        <v>1944810000</v>
      </c>
      <c r="O27" s="9">
        <f t="shared" si="3"/>
        <v>408410100000</v>
      </c>
      <c r="P27" s="9">
        <f t="shared" si="4"/>
        <v>85766121000000</v>
      </c>
      <c r="Q27" s="9">
        <f t="shared" si="5"/>
        <v>1.801088541E+16</v>
      </c>
      <c r="R27" s="9">
        <f t="shared" si="6"/>
        <v>3.7822859360999997E+18</v>
      </c>
      <c r="S27" s="3">
        <f>Data!D32</f>
        <v>9.8577888657877395</v>
      </c>
      <c r="T27" s="74">
        <f t="shared" si="7"/>
        <v>2070.1356618154255</v>
      </c>
      <c r="U27" s="74">
        <f t="shared" si="8"/>
        <v>434728.48898123932</v>
      </c>
      <c r="V27" s="74">
        <f t="shared" si="9"/>
        <v>91292982.68606025</v>
      </c>
      <c r="W27" s="74">
        <f t="shared" si="10"/>
        <v>19171526364.072655</v>
      </c>
      <c r="Y27" s="9">
        <f>Y26+MAX(Data!$B$11:$B$34)/20</f>
        <v>241.5</v>
      </c>
      <c r="Z27" s="9">
        <f>$C23+$D23*Y27+$E23*Y27^2+$F23*Y27^3</f>
        <v>7.0739716681478697</v>
      </c>
      <c r="AA27" s="9">
        <f>$C43+$D43*Y27+$E43*Y27^2+$F43*Y27^3+$G43*Y27^4</f>
        <v>8.9808764438159301</v>
      </c>
      <c r="AB27" s="9">
        <f>IF(Data!$R$69=3,Z27,IF(Data!$R$69=4,AA27,0))</f>
        <v>8.9808764438159301</v>
      </c>
    </row>
    <row r="28" spans="2:28" ht="12.75" customHeight="1">
      <c r="K28" s="9">
        <f>Data!B33</f>
        <v>220</v>
      </c>
      <c r="L28" s="9">
        <f t="shared" si="0"/>
        <v>48400</v>
      </c>
      <c r="M28" s="9">
        <f t="shared" si="1"/>
        <v>10648000</v>
      </c>
      <c r="N28" s="9">
        <f t="shared" si="2"/>
        <v>2342560000</v>
      </c>
      <c r="O28" s="9">
        <f t="shared" si="3"/>
        <v>515363200000</v>
      </c>
      <c r="P28" s="9">
        <f t="shared" si="4"/>
        <v>113379904000000</v>
      </c>
      <c r="Q28" s="9">
        <f t="shared" si="5"/>
        <v>2.494357888E+16</v>
      </c>
      <c r="R28" s="9">
        <f t="shared" si="6"/>
        <v>5.4875873536E+18</v>
      </c>
      <c r="S28" s="3">
        <f>Data!D33</f>
        <v>10.206665980332991</v>
      </c>
      <c r="T28" s="74">
        <f t="shared" si="7"/>
        <v>2245.4665156732581</v>
      </c>
      <c r="U28" s="74">
        <f t="shared" si="8"/>
        <v>494002.63344811677</v>
      </c>
      <c r="V28" s="74">
        <f t="shared" si="9"/>
        <v>108680579.35858569</v>
      </c>
      <c r="W28" s="74">
        <f t="shared" si="10"/>
        <v>23909727458.888851</v>
      </c>
      <c r="Y28" s="9">
        <f>Y27+MAX(Data!$B$11:$B$34)/20</f>
        <v>253</v>
      </c>
      <c r="Z28" s="9">
        <f>$C23+$D23*Y28+$E23*Y28^2+$F23*Y28^3</f>
        <v>5.0083603092946305</v>
      </c>
      <c r="AA28" s="9">
        <f>$C43+$D43*Y28+$E43*Y28^2+$F43*Y28^3+$G43*Y28^4</f>
        <v>8.6289544756695165</v>
      </c>
      <c r="AB28" s="9">
        <f>IF(Data!$R$69=3,Z28,IF(Data!$R$69=4,AA28,0))</f>
        <v>8.6289544756695165</v>
      </c>
    </row>
    <row r="29" spans="2:28" ht="12.75" customHeight="1">
      <c r="B29" s="16" t="s">
        <v>114</v>
      </c>
      <c r="H29" s="16" t="s">
        <v>115</v>
      </c>
      <c r="K29" s="9">
        <f>Data!B34</f>
        <v>230</v>
      </c>
      <c r="L29" s="9">
        <f t="shared" si="0"/>
        <v>52900</v>
      </c>
      <c r="M29" s="9">
        <f t="shared" si="1"/>
        <v>12167000</v>
      </c>
      <c r="N29" s="9">
        <f t="shared" si="2"/>
        <v>2798410000</v>
      </c>
      <c r="O29" s="9">
        <f t="shared" si="3"/>
        <v>643634300000</v>
      </c>
      <c r="P29" s="9">
        <f t="shared" si="4"/>
        <v>148035889000000</v>
      </c>
      <c r="Q29" s="9">
        <f t="shared" si="5"/>
        <v>3.404825447E+16</v>
      </c>
      <c r="R29" s="9">
        <f t="shared" si="6"/>
        <v>7.8310985280999997E+18</v>
      </c>
      <c r="S29" s="3">
        <f>Data!D34</f>
        <v>9.8577888657877395</v>
      </c>
      <c r="T29" s="74">
        <f t="shared" si="7"/>
        <v>2267.2914391311801</v>
      </c>
      <c r="U29" s="74">
        <f t="shared" si="8"/>
        <v>521477.03100017144</v>
      </c>
      <c r="V29" s="74">
        <f t="shared" si="9"/>
        <v>119939717.13003942</v>
      </c>
      <c r="W29" s="74">
        <f t="shared" si="10"/>
        <v>27586134939.909069</v>
      </c>
      <c r="Y29" s="9">
        <f>Y28+MAX(Data!$B$11:$B$34)/20</f>
        <v>264.5</v>
      </c>
      <c r="Z29" s="9">
        <f>$C23+$D23*Y29+$E23*Y29^2+$F23*Y29^3</f>
        <v>2.4818119534909471</v>
      </c>
      <c r="AA29" s="9">
        <f>$C43+$D43*Y29+$E43*Y29^2+$F43*Y29^3+$G43*Y29^4</f>
        <v>8.4800513930212844</v>
      </c>
      <c r="AB29" s="9">
        <f>IF(Data!$R$69=3,Z29,IF(Data!$R$69=4,AA29,0))</f>
        <v>8.4800513930212844</v>
      </c>
    </row>
    <row r="30" spans="2:28" ht="12.75" customHeight="1">
      <c r="C30" s="16" t="s">
        <v>116</v>
      </c>
      <c r="D30" s="16" t="s">
        <v>117</v>
      </c>
      <c r="E30" s="16" t="s">
        <v>118</v>
      </c>
      <c r="F30" s="16" t="s">
        <v>119</v>
      </c>
      <c r="G30" s="16" t="s">
        <v>123</v>
      </c>
      <c r="K30" s="9">
        <f>Data!B35</f>
        <v>0</v>
      </c>
      <c r="L30" s="9">
        <f t="shared" si="0"/>
        <v>0</v>
      </c>
      <c r="M30" s="9">
        <f t="shared" si="1"/>
        <v>0</v>
      </c>
      <c r="N30" s="9">
        <f t="shared" si="2"/>
        <v>0</v>
      </c>
      <c r="O30" s="9">
        <f t="shared" si="3"/>
        <v>0</v>
      </c>
      <c r="P30" s="9">
        <f t="shared" si="4"/>
        <v>0</v>
      </c>
      <c r="Q30" s="9">
        <f t="shared" si="5"/>
        <v>0</v>
      </c>
      <c r="R30" s="9">
        <f t="shared" si="6"/>
        <v>0</v>
      </c>
      <c r="S30" s="3">
        <f>Data!D35</f>
        <v>0</v>
      </c>
      <c r="T30" s="74">
        <f t="shared" si="7"/>
        <v>0</v>
      </c>
      <c r="U30" s="74">
        <f t="shared" si="8"/>
        <v>0</v>
      </c>
      <c r="V30" s="74">
        <f t="shared" si="9"/>
        <v>0</v>
      </c>
      <c r="W30" s="74">
        <f t="shared" si="10"/>
        <v>0</v>
      </c>
    </row>
    <row r="31" spans="2:28" ht="12.75" customHeight="1">
      <c r="C31" s="9">
        <f>$E$3</f>
        <v>24</v>
      </c>
      <c r="D31" s="9">
        <f t="shared" ref="D31:G31" si="15">K107</f>
        <v>2575</v>
      </c>
      <c r="E31" s="9">
        <f t="shared" si="15"/>
        <v>395975</v>
      </c>
      <c r="F31" s="9">
        <f t="shared" si="15"/>
        <v>69826375</v>
      </c>
      <c r="G31" s="9">
        <f t="shared" si="15"/>
        <v>13223654375</v>
      </c>
      <c r="H31" s="74">
        <f>S107</f>
        <v>154.73369195264058</v>
      </c>
      <c r="K31" s="9">
        <f>Data!B36</f>
        <v>0</v>
      </c>
      <c r="L31" s="9">
        <f t="shared" si="0"/>
        <v>0</v>
      </c>
      <c r="M31" s="9">
        <f t="shared" si="1"/>
        <v>0</v>
      </c>
      <c r="N31" s="9">
        <f t="shared" si="2"/>
        <v>0</v>
      </c>
      <c r="O31" s="9">
        <f t="shared" si="3"/>
        <v>0</v>
      </c>
      <c r="P31" s="9">
        <f t="shared" si="4"/>
        <v>0</v>
      </c>
      <c r="Q31" s="9">
        <f t="shared" si="5"/>
        <v>0</v>
      </c>
      <c r="R31" s="9">
        <f t="shared" si="6"/>
        <v>0</v>
      </c>
      <c r="S31" s="3">
        <f>Data!D36</f>
        <v>0</v>
      </c>
      <c r="T31" s="74">
        <f t="shared" si="7"/>
        <v>0</v>
      </c>
      <c r="U31" s="74">
        <f t="shared" si="8"/>
        <v>0</v>
      </c>
      <c r="V31" s="74">
        <f t="shared" si="9"/>
        <v>0</v>
      </c>
      <c r="W31" s="74">
        <f t="shared" si="10"/>
        <v>0</v>
      </c>
    </row>
    <row r="32" spans="2:28" ht="12.75" customHeight="1">
      <c r="C32" s="9">
        <f t="shared" ref="C32:G32" si="16">K107</f>
        <v>2575</v>
      </c>
      <c r="D32" s="9">
        <f t="shared" si="16"/>
        <v>395975</v>
      </c>
      <c r="E32" s="9">
        <f t="shared" si="16"/>
        <v>69826375</v>
      </c>
      <c r="F32" s="9">
        <f t="shared" si="16"/>
        <v>13223654375</v>
      </c>
      <c r="G32" s="9">
        <f t="shared" si="16"/>
        <v>2614009234375</v>
      </c>
      <c r="H32" s="74">
        <f>T107</f>
        <v>22954.188021174039</v>
      </c>
      <c r="K32" s="9">
        <f>Data!B37</f>
        <v>0</v>
      </c>
      <c r="L32" s="9">
        <f t="shared" si="0"/>
        <v>0</v>
      </c>
      <c r="M32" s="9">
        <f t="shared" si="1"/>
        <v>0</v>
      </c>
      <c r="N32" s="9">
        <f t="shared" si="2"/>
        <v>0</v>
      </c>
      <c r="O32" s="9">
        <f t="shared" si="3"/>
        <v>0</v>
      </c>
      <c r="P32" s="9">
        <f t="shared" si="4"/>
        <v>0</v>
      </c>
      <c r="Q32" s="9">
        <f t="shared" si="5"/>
        <v>0</v>
      </c>
      <c r="R32" s="9">
        <f t="shared" si="6"/>
        <v>0</v>
      </c>
      <c r="S32" s="3">
        <f>Data!D37</f>
        <v>0</v>
      </c>
      <c r="T32" s="74">
        <f t="shared" si="7"/>
        <v>0</v>
      </c>
      <c r="U32" s="74">
        <f t="shared" si="8"/>
        <v>0</v>
      </c>
      <c r="V32" s="74">
        <f t="shared" si="9"/>
        <v>0</v>
      </c>
      <c r="W32" s="74">
        <f t="shared" si="10"/>
        <v>0</v>
      </c>
    </row>
    <row r="33" spans="2:23" ht="12.75" customHeight="1">
      <c r="C33" s="9">
        <f t="shared" ref="C33:G33" si="17">L107</f>
        <v>395975</v>
      </c>
      <c r="D33" s="9">
        <f t="shared" si="17"/>
        <v>69826375</v>
      </c>
      <c r="E33" s="9">
        <f t="shared" si="17"/>
        <v>13223654375</v>
      </c>
      <c r="F33" s="9">
        <f t="shared" si="17"/>
        <v>2614009234375</v>
      </c>
      <c r="G33" s="9">
        <f t="shared" si="17"/>
        <v>531479992484375</v>
      </c>
      <c r="H33" s="74">
        <f>U107</f>
        <v>3872401.5663629305</v>
      </c>
      <c r="K33" s="9">
        <f>Data!B38</f>
        <v>0</v>
      </c>
      <c r="L33" s="9">
        <f t="shared" si="0"/>
        <v>0</v>
      </c>
      <c r="M33" s="9">
        <f t="shared" si="1"/>
        <v>0</v>
      </c>
      <c r="N33" s="9">
        <f t="shared" si="2"/>
        <v>0</v>
      </c>
      <c r="O33" s="9">
        <f t="shared" si="3"/>
        <v>0</v>
      </c>
      <c r="P33" s="9">
        <f t="shared" si="4"/>
        <v>0</v>
      </c>
      <c r="Q33" s="9">
        <f t="shared" si="5"/>
        <v>0</v>
      </c>
      <c r="R33" s="9">
        <f t="shared" si="6"/>
        <v>0</v>
      </c>
      <c r="S33" s="3">
        <f>Data!D38</f>
        <v>0</v>
      </c>
      <c r="T33" s="74">
        <f t="shared" si="7"/>
        <v>0</v>
      </c>
      <c r="U33" s="74">
        <f t="shared" si="8"/>
        <v>0</v>
      </c>
      <c r="V33" s="74">
        <f t="shared" si="9"/>
        <v>0</v>
      </c>
      <c r="W33" s="74">
        <f t="shared" si="10"/>
        <v>0</v>
      </c>
    </row>
    <row r="34" spans="2:23" ht="12.75" customHeight="1">
      <c r="C34" s="9">
        <f t="shared" ref="C34:G34" si="18">M107</f>
        <v>69826375</v>
      </c>
      <c r="D34" s="9">
        <f t="shared" si="18"/>
        <v>13223654375</v>
      </c>
      <c r="E34" s="9">
        <f t="shared" si="18"/>
        <v>2614009234375</v>
      </c>
      <c r="F34" s="9">
        <f t="shared" si="18"/>
        <v>531479992484375</v>
      </c>
      <c r="G34" s="9">
        <f t="shared" si="18"/>
        <v>1.1020800321648438E+17</v>
      </c>
      <c r="H34" s="74">
        <f>V107</f>
        <v>704088610.71492577</v>
      </c>
      <c r="K34" s="9">
        <f>Data!B39</f>
        <v>0</v>
      </c>
      <c r="L34" s="9">
        <f t="shared" si="0"/>
        <v>0</v>
      </c>
      <c r="M34" s="9">
        <f t="shared" si="1"/>
        <v>0</v>
      </c>
      <c r="N34" s="9">
        <f t="shared" si="2"/>
        <v>0</v>
      </c>
      <c r="O34" s="9">
        <f t="shared" si="3"/>
        <v>0</v>
      </c>
      <c r="P34" s="9">
        <f t="shared" si="4"/>
        <v>0</v>
      </c>
      <c r="Q34" s="9">
        <f t="shared" si="5"/>
        <v>0</v>
      </c>
      <c r="R34" s="9">
        <f t="shared" si="6"/>
        <v>0</v>
      </c>
      <c r="S34" s="3">
        <f>Data!D39</f>
        <v>0</v>
      </c>
      <c r="T34" s="74">
        <f t="shared" si="7"/>
        <v>0</v>
      </c>
      <c r="U34" s="74">
        <f t="shared" si="8"/>
        <v>0</v>
      </c>
      <c r="V34" s="74">
        <f t="shared" si="9"/>
        <v>0</v>
      </c>
      <c r="W34" s="74">
        <f t="shared" si="10"/>
        <v>0</v>
      </c>
    </row>
    <row r="35" spans="2:23" ht="12.75" customHeight="1">
      <c r="C35" s="9">
        <f t="shared" ref="C35:G35" si="19">N107</f>
        <v>13223654375</v>
      </c>
      <c r="D35" s="9">
        <f t="shared" si="19"/>
        <v>2614009234375</v>
      </c>
      <c r="E35" s="9">
        <f t="shared" si="19"/>
        <v>531479992484375</v>
      </c>
      <c r="F35" s="9">
        <f t="shared" si="19"/>
        <v>1.1020800321648438E+17</v>
      </c>
      <c r="G35" s="9">
        <f t="shared" si="19"/>
        <v>2.3185907458565235E+19</v>
      </c>
      <c r="H35" s="74">
        <f>W107</f>
        <v>134547220051.75792</v>
      </c>
      <c r="K35" s="9">
        <f>Data!B40</f>
        <v>0</v>
      </c>
      <c r="L35" s="9">
        <f t="shared" si="0"/>
        <v>0</v>
      </c>
      <c r="M35" s="9">
        <f t="shared" si="1"/>
        <v>0</v>
      </c>
      <c r="N35" s="9">
        <f t="shared" si="2"/>
        <v>0</v>
      </c>
      <c r="O35" s="9">
        <f t="shared" si="3"/>
        <v>0</v>
      </c>
      <c r="P35" s="9">
        <f t="shared" si="4"/>
        <v>0</v>
      </c>
      <c r="Q35" s="9">
        <f t="shared" si="5"/>
        <v>0</v>
      </c>
      <c r="R35" s="9">
        <f t="shared" si="6"/>
        <v>0</v>
      </c>
      <c r="S35" s="3">
        <f>Data!D40</f>
        <v>0</v>
      </c>
      <c r="T35" s="74">
        <f t="shared" si="7"/>
        <v>0</v>
      </c>
      <c r="U35" s="74">
        <f t="shared" si="8"/>
        <v>0</v>
      </c>
      <c r="V35" s="74">
        <f t="shared" si="9"/>
        <v>0</v>
      </c>
      <c r="W35" s="74">
        <f t="shared" si="10"/>
        <v>0</v>
      </c>
    </row>
    <row r="36" spans="2:23" ht="12.75" customHeight="1">
      <c r="B36" s="16" t="s">
        <v>120</v>
      </c>
      <c r="K36" s="9">
        <f>Data!B41</f>
        <v>0</v>
      </c>
      <c r="L36" s="9">
        <f t="shared" si="0"/>
        <v>0</v>
      </c>
      <c r="M36" s="9">
        <f t="shared" si="1"/>
        <v>0</v>
      </c>
      <c r="N36" s="9">
        <f t="shared" si="2"/>
        <v>0</v>
      </c>
      <c r="O36" s="9">
        <f t="shared" si="3"/>
        <v>0</v>
      </c>
      <c r="P36" s="9">
        <f t="shared" si="4"/>
        <v>0</v>
      </c>
      <c r="Q36" s="9">
        <f t="shared" si="5"/>
        <v>0</v>
      </c>
      <c r="R36" s="9">
        <f t="shared" si="6"/>
        <v>0</v>
      </c>
      <c r="S36" s="3">
        <f>Data!D41</f>
        <v>0</v>
      </c>
      <c r="T36" s="74">
        <f t="shared" si="7"/>
        <v>0</v>
      </c>
      <c r="U36" s="74">
        <f t="shared" si="8"/>
        <v>0</v>
      </c>
      <c r="V36" s="74">
        <f t="shared" si="9"/>
        <v>0</v>
      </c>
      <c r="W36" s="74">
        <f t="shared" si="10"/>
        <v>0</v>
      </c>
    </row>
    <row r="37" spans="2:23" ht="12.75" customHeight="1">
      <c r="C37" s="9">
        <f t="array" ref="C37">INDEX(MINVERSE(C31:G35),1,1)</f>
        <v>0.6594736708831318</v>
      </c>
      <c r="D37" s="9">
        <f t="array" ref="D37">INDEX(MINVERSE(C31:G35),1,2)</f>
        <v>-3.4962556731477787E-2</v>
      </c>
      <c r="E37" s="9">
        <f t="array" ref="E37">INDEX(MINVERSE(C31:G35),1,3)</f>
        <v>5.305850297641191E-4</v>
      </c>
      <c r="F37" s="9">
        <f t="array" ref="F37">INDEX(MINVERSE(C31:G35),1,4)</f>
        <v>-3.0434454133311139E-6</v>
      </c>
      <c r="G37" s="9">
        <f t="array" ref="G37">INDEX(MINVERSE(C31:G35),1,5)</f>
        <v>5.8694493098315334E-9</v>
      </c>
      <c r="K37" s="9">
        <f>Data!B42</f>
        <v>0</v>
      </c>
      <c r="L37" s="9">
        <f t="shared" si="0"/>
        <v>0</v>
      </c>
      <c r="M37" s="9">
        <f t="shared" si="1"/>
        <v>0</v>
      </c>
      <c r="N37" s="9">
        <f t="shared" si="2"/>
        <v>0</v>
      </c>
      <c r="O37" s="9">
        <f t="shared" si="3"/>
        <v>0</v>
      </c>
      <c r="P37" s="9">
        <f t="shared" si="4"/>
        <v>0</v>
      </c>
      <c r="Q37" s="9">
        <f t="shared" si="5"/>
        <v>0</v>
      </c>
      <c r="R37" s="9">
        <f t="shared" si="6"/>
        <v>0</v>
      </c>
      <c r="S37" s="3">
        <f>Data!D42</f>
        <v>0</v>
      </c>
      <c r="T37" s="74">
        <f t="shared" si="7"/>
        <v>0</v>
      </c>
      <c r="U37" s="74">
        <f t="shared" si="8"/>
        <v>0</v>
      </c>
      <c r="V37" s="74">
        <f t="shared" si="9"/>
        <v>0</v>
      </c>
      <c r="W37" s="74">
        <f t="shared" si="10"/>
        <v>0</v>
      </c>
    </row>
    <row r="38" spans="2:23" ht="12.75" customHeight="1">
      <c r="C38" s="9">
        <f t="array" ref="C38">INDEX(MINVERSE(C31:G35),2,1)</f>
        <v>-3.4962556731473936E-2</v>
      </c>
      <c r="D38" s="9">
        <f t="array" ref="D38">INDEX(MINVERSE(C31:G35),2,2)</f>
        <v>2.650354185218147E-3</v>
      </c>
      <c r="E38" s="9">
        <f t="array" ref="E38">INDEX(MINVERSE(C31:G35),2,3)</f>
        <v>-4.6182432689335302E-5</v>
      </c>
      <c r="F38" s="9">
        <f t="array" ref="F38">INDEX(MINVERSE(C31:G35),2,4)</f>
        <v>2.8550315114689659E-7</v>
      </c>
      <c r="G38" s="9">
        <f t="array" ref="G38">INDEX(MINVERSE(C31:G35),2,5)</f>
        <v>-5.7730803909388961E-10</v>
      </c>
      <c r="K38" s="9">
        <f>Data!B43</f>
        <v>0</v>
      </c>
      <c r="L38" s="9">
        <f t="shared" si="0"/>
        <v>0</v>
      </c>
      <c r="M38" s="9">
        <f t="shared" si="1"/>
        <v>0</v>
      </c>
      <c r="N38" s="9">
        <f t="shared" si="2"/>
        <v>0</v>
      </c>
      <c r="O38" s="9">
        <f t="shared" si="3"/>
        <v>0</v>
      </c>
      <c r="P38" s="9">
        <f t="shared" si="4"/>
        <v>0</v>
      </c>
      <c r="Q38" s="9">
        <f t="shared" si="5"/>
        <v>0</v>
      </c>
      <c r="R38" s="9">
        <f t="shared" si="6"/>
        <v>0</v>
      </c>
      <c r="S38" s="3">
        <f>Data!D43</f>
        <v>0</v>
      </c>
      <c r="T38" s="74">
        <f t="shared" si="7"/>
        <v>0</v>
      </c>
      <c r="U38" s="74">
        <f t="shared" si="8"/>
        <v>0</v>
      </c>
      <c r="V38" s="74">
        <f t="shared" si="9"/>
        <v>0</v>
      </c>
      <c r="W38" s="74">
        <f t="shared" si="10"/>
        <v>0</v>
      </c>
    </row>
    <row r="39" spans="2:23" ht="12.75" customHeight="1">
      <c r="C39" s="9">
        <f t="array" ref="C39">INDEX(MINVERSE(C31:G35),3,1)</f>
        <v>5.3058502976399842E-4</v>
      </c>
      <c r="D39" s="9">
        <f t="array" ref="D39">INDEX(MINVERSE(C31:G35),3,2)</f>
        <v>-4.6182432689331195E-5</v>
      </c>
      <c r="E39" s="9">
        <f t="array" ref="E39">INDEX(MINVERSE(C31:G35),3,3)</f>
        <v>8.670752843034765E-7</v>
      </c>
      <c r="F39" s="9">
        <f t="array" ref="F39">INDEX(MINVERSE(C31:G35),3,4)</f>
        <v>-5.6196737889967544E-9</v>
      </c>
      <c r="G39" s="9">
        <f t="array" ref="G39">INDEX(MINVERSE(C31:G35),3,5)</f>
        <v>1.1740100937626084E-11</v>
      </c>
      <c r="K39" s="9">
        <f>Data!B44</f>
        <v>0</v>
      </c>
      <c r="L39" s="9">
        <f t="shared" si="0"/>
        <v>0</v>
      </c>
      <c r="M39" s="9">
        <f t="shared" si="1"/>
        <v>0</v>
      </c>
      <c r="N39" s="9">
        <f t="shared" si="2"/>
        <v>0</v>
      </c>
      <c r="O39" s="9">
        <f t="shared" si="3"/>
        <v>0</v>
      </c>
      <c r="P39" s="9">
        <f t="shared" si="4"/>
        <v>0</v>
      </c>
      <c r="Q39" s="9">
        <f t="shared" si="5"/>
        <v>0</v>
      </c>
      <c r="R39" s="9">
        <f t="shared" si="6"/>
        <v>0</v>
      </c>
      <c r="S39" s="3">
        <f>Data!D44</f>
        <v>0</v>
      </c>
      <c r="T39" s="74">
        <f t="shared" si="7"/>
        <v>0</v>
      </c>
      <c r="U39" s="74">
        <f t="shared" si="8"/>
        <v>0</v>
      </c>
      <c r="V39" s="74">
        <f t="shared" si="9"/>
        <v>0</v>
      </c>
      <c r="W39" s="74">
        <f t="shared" si="10"/>
        <v>0</v>
      </c>
    </row>
    <row r="40" spans="2:23" ht="12.75" customHeight="1">
      <c r="C40" s="9">
        <f t="array" ref="C40">INDEX(MINVERSE(C31:G35),4,1)</f>
        <v>-3.0434454133301199E-6</v>
      </c>
      <c r="D40" s="9">
        <f t="array" ref="D40">INDEX(MINVERSE(C31:G35),4,2)</f>
        <v>2.8550315114685005E-7</v>
      </c>
      <c r="E40" s="9">
        <f t="array" ref="E40">INDEX(MINVERSE(C31:G35),4,3)</f>
        <v>-5.6196737889963979E-9</v>
      </c>
      <c r="F40" s="9">
        <f t="array" ref="F40">INDEX(MINVERSE(C31:G35),4,4)</f>
        <v>3.7636969615479374E-11</v>
      </c>
      <c r="G40" s="9">
        <f t="array" ref="G40">INDEX(MINVERSE(C31:G35),4,5)</f>
        <v>-8.0532258309226781E-14</v>
      </c>
      <c r="K40" s="9">
        <f>Data!B45</f>
        <v>0</v>
      </c>
      <c r="L40" s="9">
        <f t="shared" si="0"/>
        <v>0</v>
      </c>
      <c r="M40" s="9">
        <f t="shared" si="1"/>
        <v>0</v>
      </c>
      <c r="N40" s="9">
        <f t="shared" si="2"/>
        <v>0</v>
      </c>
      <c r="O40" s="9">
        <f t="shared" si="3"/>
        <v>0</v>
      </c>
      <c r="P40" s="9">
        <f t="shared" si="4"/>
        <v>0</v>
      </c>
      <c r="Q40" s="9">
        <f t="shared" si="5"/>
        <v>0</v>
      </c>
      <c r="R40" s="9">
        <f t="shared" si="6"/>
        <v>0</v>
      </c>
      <c r="S40" s="3">
        <f>Data!D45</f>
        <v>0</v>
      </c>
      <c r="T40" s="74">
        <f t="shared" si="7"/>
        <v>0</v>
      </c>
      <c r="U40" s="74">
        <f t="shared" si="8"/>
        <v>0</v>
      </c>
      <c r="V40" s="74">
        <f t="shared" si="9"/>
        <v>0</v>
      </c>
      <c r="W40" s="74">
        <f t="shared" si="10"/>
        <v>0</v>
      </c>
    </row>
    <row r="41" spans="2:23" ht="12.75" customHeight="1">
      <c r="C41" s="9">
        <f t="array" ref="C41">INDEX(MINVERSE(C31:G35),5,1)</f>
        <v>5.8694493098296747E-9</v>
      </c>
      <c r="D41" s="9">
        <f t="array" ref="D41">INDEX(MINVERSE(C31:G35),5,2)</f>
        <v>-5.7730803909376749E-10</v>
      </c>
      <c r="E41" s="9">
        <f t="array" ref="E41">INDEX(MINVERSE(C31:G35),5,3)</f>
        <v>1.1740100937624803E-11</v>
      </c>
      <c r="F41" s="9">
        <f t="array" ref="F41">INDEX(MINVERSE(C31:G35),5,4)</f>
        <v>-8.0532258309223235E-14</v>
      </c>
      <c r="G41" s="9">
        <f t="array" ref="G41">INDEX(MINVERSE(C31:G35),5,5)</f>
        <v>1.7545759673949796E-16</v>
      </c>
      <c r="K41" s="9">
        <f>Data!B46</f>
        <v>0</v>
      </c>
      <c r="L41" s="9">
        <f t="shared" si="0"/>
        <v>0</v>
      </c>
      <c r="M41" s="9">
        <f t="shared" si="1"/>
        <v>0</v>
      </c>
      <c r="N41" s="9">
        <f t="shared" si="2"/>
        <v>0</v>
      </c>
      <c r="O41" s="9">
        <f t="shared" si="3"/>
        <v>0</v>
      </c>
      <c r="P41" s="9">
        <f t="shared" si="4"/>
        <v>0</v>
      </c>
      <c r="Q41" s="9">
        <f t="shared" si="5"/>
        <v>0</v>
      </c>
      <c r="R41" s="9">
        <f t="shared" si="6"/>
        <v>0</v>
      </c>
      <c r="S41" s="3">
        <f>Data!D46</f>
        <v>0</v>
      </c>
      <c r="T41" s="74">
        <f t="shared" si="7"/>
        <v>0</v>
      </c>
      <c r="U41" s="74">
        <f t="shared" si="8"/>
        <v>0</v>
      </c>
      <c r="V41" s="74">
        <f t="shared" si="9"/>
        <v>0</v>
      </c>
      <c r="W41" s="74">
        <f t="shared" si="10"/>
        <v>0</v>
      </c>
    </row>
    <row r="42" spans="2:23" ht="12.75" customHeight="1">
      <c r="B42" s="16" t="s">
        <v>121</v>
      </c>
      <c r="K42" s="9">
        <f>Data!B47</f>
        <v>0</v>
      </c>
      <c r="L42" s="9">
        <f t="shared" si="0"/>
        <v>0</v>
      </c>
      <c r="M42" s="9">
        <f t="shared" si="1"/>
        <v>0</v>
      </c>
      <c r="N42" s="9">
        <f t="shared" si="2"/>
        <v>0</v>
      </c>
      <c r="O42" s="9">
        <f t="shared" si="3"/>
        <v>0</v>
      </c>
      <c r="P42" s="9">
        <f t="shared" si="4"/>
        <v>0</v>
      </c>
      <c r="Q42" s="9">
        <f t="shared" si="5"/>
        <v>0</v>
      </c>
      <c r="R42" s="9">
        <f t="shared" si="6"/>
        <v>0</v>
      </c>
      <c r="S42" s="3">
        <f>Data!D47</f>
        <v>0</v>
      </c>
      <c r="T42" s="74">
        <f t="shared" si="7"/>
        <v>0</v>
      </c>
      <c r="U42" s="74">
        <f t="shared" si="8"/>
        <v>0</v>
      </c>
      <c r="V42" s="74">
        <f t="shared" si="9"/>
        <v>0</v>
      </c>
      <c r="W42" s="74">
        <f t="shared" si="10"/>
        <v>0</v>
      </c>
    </row>
    <row r="43" spans="2:23" ht="12.75" customHeight="1">
      <c r="C43" s="9">
        <f t="array" ref="C43">INDEX(MMULT(C37:G41,H31:H35),1)</f>
        <v>1.0068302868243109</v>
      </c>
      <c r="D43" s="9">
        <f t="array" ref="D43">INDEX(MMULT(C37:G41,H31:H35),2)</f>
        <v>-6.5756605456911643E-2</v>
      </c>
      <c r="E43" s="9">
        <f t="array" ref="E43">INDEX(MMULT(C37:G41,H31:H35),3)</f>
        <v>2.5324599342466669E-3</v>
      </c>
      <c r="F43" s="9">
        <f t="array" ref="F43">INDEX(MMULT(C37:G41,H31:H35),4)</f>
        <v>-1.4693947870583757E-5</v>
      </c>
      <c r="G43" s="9">
        <f t="array" ref="G43">INDEX(MMULT(C37:G41,H31:H35),5)</f>
        <v>2.4435553647695431E-8</v>
      </c>
      <c r="K43" s="9">
        <f>Data!B48</f>
        <v>0</v>
      </c>
      <c r="L43" s="9">
        <f t="shared" si="0"/>
        <v>0</v>
      </c>
      <c r="M43" s="9">
        <f t="shared" si="1"/>
        <v>0</v>
      </c>
      <c r="N43" s="9">
        <f t="shared" si="2"/>
        <v>0</v>
      </c>
      <c r="O43" s="9">
        <f t="shared" si="3"/>
        <v>0</v>
      </c>
      <c r="P43" s="9">
        <f t="shared" si="4"/>
        <v>0</v>
      </c>
      <c r="Q43" s="9">
        <f t="shared" si="5"/>
        <v>0</v>
      </c>
      <c r="R43" s="9">
        <f t="shared" si="6"/>
        <v>0</v>
      </c>
      <c r="S43" s="3">
        <f>Data!D48</f>
        <v>0</v>
      </c>
      <c r="T43" s="74">
        <f t="shared" si="7"/>
        <v>0</v>
      </c>
      <c r="U43" s="74">
        <f t="shared" si="8"/>
        <v>0</v>
      </c>
      <c r="V43" s="74">
        <f t="shared" si="9"/>
        <v>0</v>
      </c>
      <c r="W43" s="74">
        <f t="shared" si="10"/>
        <v>0</v>
      </c>
    </row>
    <row r="44" spans="2:23" ht="12.75" customHeight="1">
      <c r="K44" s="9">
        <f>Data!B49</f>
        <v>0</v>
      </c>
      <c r="L44" s="9">
        <f t="shared" si="0"/>
        <v>0</v>
      </c>
      <c r="M44" s="9">
        <f t="shared" si="1"/>
        <v>0</v>
      </c>
      <c r="N44" s="9">
        <f t="shared" si="2"/>
        <v>0</v>
      </c>
      <c r="O44" s="9">
        <f t="shared" si="3"/>
        <v>0</v>
      </c>
      <c r="P44" s="9">
        <f t="shared" si="4"/>
        <v>0</v>
      </c>
      <c r="Q44" s="9">
        <f t="shared" si="5"/>
        <v>0</v>
      </c>
      <c r="R44" s="9">
        <f t="shared" si="6"/>
        <v>0</v>
      </c>
      <c r="S44" s="3">
        <f>Data!D49</f>
        <v>0</v>
      </c>
      <c r="T44" s="74">
        <f t="shared" si="7"/>
        <v>0</v>
      </c>
      <c r="U44" s="74">
        <f t="shared" si="8"/>
        <v>0</v>
      </c>
      <c r="V44" s="74">
        <f t="shared" si="9"/>
        <v>0</v>
      </c>
      <c r="W44" s="74">
        <f t="shared" si="10"/>
        <v>0</v>
      </c>
    </row>
    <row r="45" spans="2:23" ht="12.75" customHeight="1">
      <c r="K45" s="9">
        <f>Data!B50</f>
        <v>0</v>
      </c>
      <c r="L45" s="9">
        <f t="shared" si="0"/>
        <v>0</v>
      </c>
      <c r="M45" s="9">
        <f t="shared" si="1"/>
        <v>0</v>
      </c>
      <c r="N45" s="9">
        <f t="shared" si="2"/>
        <v>0</v>
      </c>
      <c r="O45" s="9">
        <f t="shared" si="3"/>
        <v>0</v>
      </c>
      <c r="P45" s="9">
        <f t="shared" si="4"/>
        <v>0</v>
      </c>
      <c r="Q45" s="9">
        <f t="shared" si="5"/>
        <v>0</v>
      </c>
      <c r="R45" s="9">
        <f t="shared" si="6"/>
        <v>0</v>
      </c>
      <c r="S45" s="3">
        <f>Data!D50</f>
        <v>0</v>
      </c>
      <c r="T45" s="74">
        <f t="shared" si="7"/>
        <v>0</v>
      </c>
      <c r="U45" s="74">
        <f t="shared" si="8"/>
        <v>0</v>
      </c>
      <c r="V45" s="74">
        <f t="shared" si="9"/>
        <v>0</v>
      </c>
      <c r="W45" s="74">
        <f t="shared" si="10"/>
        <v>0</v>
      </c>
    </row>
    <row r="46" spans="2:23" ht="12.75" customHeight="1">
      <c r="B46" s="16" t="s">
        <v>124</v>
      </c>
      <c r="K46" s="9">
        <f>Data!B51</f>
        <v>0</v>
      </c>
      <c r="L46" s="9">
        <f t="shared" si="0"/>
        <v>0</v>
      </c>
      <c r="M46" s="9">
        <f t="shared" si="1"/>
        <v>0</v>
      </c>
      <c r="N46" s="9">
        <f t="shared" si="2"/>
        <v>0</v>
      </c>
      <c r="O46" s="9">
        <f t="shared" si="3"/>
        <v>0</v>
      </c>
      <c r="P46" s="9">
        <f t="shared" si="4"/>
        <v>0</v>
      </c>
      <c r="Q46" s="9">
        <f t="shared" si="5"/>
        <v>0</v>
      </c>
      <c r="R46" s="9">
        <f t="shared" si="6"/>
        <v>0</v>
      </c>
      <c r="S46" s="3">
        <f>Data!D51</f>
        <v>0</v>
      </c>
      <c r="T46" s="74">
        <f t="shared" si="7"/>
        <v>0</v>
      </c>
      <c r="U46" s="74">
        <f t="shared" si="8"/>
        <v>0</v>
      </c>
      <c r="V46" s="74">
        <f t="shared" si="9"/>
        <v>0</v>
      </c>
      <c r="W46" s="74">
        <f t="shared" si="10"/>
        <v>0</v>
      </c>
    </row>
    <row r="47" spans="2:23" ht="12.75" customHeight="1">
      <c r="C47" s="16" t="s">
        <v>116</v>
      </c>
      <c r="D47" s="16" t="s">
        <v>117</v>
      </c>
      <c r="E47" s="16" t="s">
        <v>118</v>
      </c>
      <c r="F47" s="16" t="s">
        <v>119</v>
      </c>
      <c r="G47" s="16" t="s">
        <v>123</v>
      </c>
      <c r="K47" s="9">
        <f>Data!B52</f>
        <v>0</v>
      </c>
      <c r="L47" s="9">
        <f t="shared" si="0"/>
        <v>0</v>
      </c>
      <c r="M47" s="9">
        <f t="shared" si="1"/>
        <v>0</v>
      </c>
      <c r="N47" s="9">
        <f t="shared" si="2"/>
        <v>0</v>
      </c>
      <c r="O47" s="9">
        <f t="shared" si="3"/>
        <v>0</v>
      </c>
      <c r="P47" s="9">
        <f t="shared" si="4"/>
        <v>0</v>
      </c>
      <c r="Q47" s="9">
        <f t="shared" si="5"/>
        <v>0</v>
      </c>
      <c r="R47" s="9">
        <f t="shared" si="6"/>
        <v>0</v>
      </c>
      <c r="S47" s="3">
        <f>Data!D52</f>
        <v>0</v>
      </c>
      <c r="T47" s="74">
        <f t="shared" si="7"/>
        <v>0</v>
      </c>
      <c r="U47" s="74">
        <f t="shared" si="8"/>
        <v>0</v>
      </c>
      <c r="V47" s="74">
        <f t="shared" si="9"/>
        <v>0</v>
      </c>
      <c r="W47" s="74">
        <f t="shared" si="10"/>
        <v>0</v>
      </c>
    </row>
    <row r="48" spans="2:23" ht="12.75" customHeight="1">
      <c r="C48" s="9">
        <f>IF(Data!$R$69=3,C23,IF(Data!$R$69=4,C43,0))</f>
        <v>1.0068302868243109</v>
      </c>
      <c r="D48" s="9">
        <f>IF(Data!$R$69=3,D23,IF(Data!$R$69=4,D43,0))</f>
        <v>-6.5756605456911643E-2</v>
      </c>
      <c r="E48" s="9">
        <f>IF(Data!$R$69=3,E23,IF(Data!$R$69=4,E43,0))</f>
        <v>2.5324599342466669E-3</v>
      </c>
      <c r="F48" s="9">
        <f>IF(Data!$R$69=3,F23,IF(Data!$R$69=4,F43,0))</f>
        <v>-1.4693947870583757E-5</v>
      </c>
      <c r="G48" s="9">
        <f>IF(Data!$R$69=3,G23,IF(Data!$R$69=4,G43,0))</f>
        <v>2.4435553647695431E-8</v>
      </c>
      <c r="K48" s="9">
        <f>Data!B53</f>
        <v>0</v>
      </c>
      <c r="L48" s="9">
        <f t="shared" si="0"/>
        <v>0</v>
      </c>
      <c r="M48" s="9">
        <f t="shared" si="1"/>
        <v>0</v>
      </c>
      <c r="N48" s="9">
        <f t="shared" si="2"/>
        <v>0</v>
      </c>
      <c r="O48" s="9">
        <f t="shared" si="3"/>
        <v>0</v>
      </c>
      <c r="P48" s="9">
        <f t="shared" si="4"/>
        <v>0</v>
      </c>
      <c r="Q48" s="9">
        <f t="shared" si="5"/>
        <v>0</v>
      </c>
      <c r="R48" s="9">
        <f t="shared" si="6"/>
        <v>0</v>
      </c>
      <c r="S48" s="3">
        <f>Data!D53</f>
        <v>0</v>
      </c>
      <c r="T48" s="74">
        <f t="shared" si="7"/>
        <v>0</v>
      </c>
      <c r="U48" s="74">
        <f t="shared" si="8"/>
        <v>0</v>
      </c>
      <c r="V48" s="74">
        <f t="shared" si="9"/>
        <v>0</v>
      </c>
      <c r="W48" s="74">
        <f t="shared" si="10"/>
        <v>0</v>
      </c>
    </row>
    <row r="49" spans="11:23" ht="12.75" customHeight="1">
      <c r="K49" s="9">
        <f>Data!B54</f>
        <v>0</v>
      </c>
      <c r="L49" s="9">
        <f t="shared" si="0"/>
        <v>0</v>
      </c>
      <c r="M49" s="9">
        <f t="shared" si="1"/>
        <v>0</v>
      </c>
      <c r="N49" s="9">
        <f t="shared" si="2"/>
        <v>0</v>
      </c>
      <c r="O49" s="9">
        <f t="shared" si="3"/>
        <v>0</v>
      </c>
      <c r="P49" s="9">
        <f t="shared" si="4"/>
        <v>0</v>
      </c>
      <c r="Q49" s="9">
        <f t="shared" si="5"/>
        <v>0</v>
      </c>
      <c r="R49" s="9">
        <f t="shared" si="6"/>
        <v>0</v>
      </c>
      <c r="S49" s="3">
        <f>Data!D54</f>
        <v>0</v>
      </c>
      <c r="T49" s="74">
        <f t="shared" si="7"/>
        <v>0</v>
      </c>
      <c r="U49" s="74">
        <f t="shared" si="8"/>
        <v>0</v>
      </c>
      <c r="V49" s="74">
        <f t="shared" si="9"/>
        <v>0</v>
      </c>
      <c r="W49" s="74">
        <f t="shared" si="10"/>
        <v>0</v>
      </c>
    </row>
    <row r="50" spans="11:23" ht="12.75" customHeight="1">
      <c r="K50" s="9">
        <f>Data!B55</f>
        <v>0</v>
      </c>
      <c r="L50" s="9">
        <f t="shared" si="0"/>
        <v>0</v>
      </c>
      <c r="M50" s="9">
        <f t="shared" si="1"/>
        <v>0</v>
      </c>
      <c r="N50" s="9">
        <f t="shared" si="2"/>
        <v>0</v>
      </c>
      <c r="O50" s="9">
        <f t="shared" si="3"/>
        <v>0</v>
      </c>
      <c r="P50" s="9">
        <f t="shared" si="4"/>
        <v>0</v>
      </c>
      <c r="Q50" s="9">
        <f t="shared" si="5"/>
        <v>0</v>
      </c>
      <c r="R50" s="9">
        <f t="shared" si="6"/>
        <v>0</v>
      </c>
      <c r="S50" s="3">
        <f>Data!D55</f>
        <v>0</v>
      </c>
      <c r="T50" s="74">
        <f t="shared" si="7"/>
        <v>0</v>
      </c>
      <c r="U50" s="74">
        <f t="shared" si="8"/>
        <v>0</v>
      </c>
      <c r="V50" s="74">
        <f t="shared" si="9"/>
        <v>0</v>
      </c>
      <c r="W50" s="74">
        <f t="shared" si="10"/>
        <v>0</v>
      </c>
    </row>
    <row r="51" spans="11:23" ht="12.75" customHeight="1">
      <c r="K51" s="9">
        <f>Data!B56</f>
        <v>0</v>
      </c>
      <c r="L51" s="9">
        <f t="shared" si="0"/>
        <v>0</v>
      </c>
      <c r="M51" s="9">
        <f t="shared" si="1"/>
        <v>0</v>
      </c>
      <c r="N51" s="9">
        <f t="shared" si="2"/>
        <v>0</v>
      </c>
      <c r="O51" s="9">
        <f t="shared" si="3"/>
        <v>0</v>
      </c>
      <c r="P51" s="9">
        <f t="shared" si="4"/>
        <v>0</v>
      </c>
      <c r="Q51" s="9">
        <f t="shared" si="5"/>
        <v>0</v>
      </c>
      <c r="R51" s="9">
        <f t="shared" si="6"/>
        <v>0</v>
      </c>
      <c r="S51" s="3">
        <f>Data!D56</f>
        <v>0</v>
      </c>
      <c r="T51" s="74">
        <f t="shared" si="7"/>
        <v>0</v>
      </c>
      <c r="U51" s="74">
        <f t="shared" si="8"/>
        <v>0</v>
      </c>
      <c r="V51" s="74">
        <f t="shared" si="9"/>
        <v>0</v>
      </c>
      <c r="W51" s="74">
        <f t="shared" si="10"/>
        <v>0</v>
      </c>
    </row>
    <row r="52" spans="11:23" ht="12.75" customHeight="1">
      <c r="K52" s="9">
        <f>Data!B57</f>
        <v>0</v>
      </c>
      <c r="L52" s="9">
        <f t="shared" si="0"/>
        <v>0</v>
      </c>
      <c r="M52" s="9">
        <f t="shared" si="1"/>
        <v>0</v>
      </c>
      <c r="N52" s="9">
        <f t="shared" si="2"/>
        <v>0</v>
      </c>
      <c r="O52" s="9">
        <f t="shared" si="3"/>
        <v>0</v>
      </c>
      <c r="P52" s="9">
        <f t="shared" si="4"/>
        <v>0</v>
      </c>
      <c r="Q52" s="9">
        <f t="shared" si="5"/>
        <v>0</v>
      </c>
      <c r="R52" s="9">
        <f t="shared" si="6"/>
        <v>0</v>
      </c>
      <c r="S52" s="3">
        <f>Data!D57</f>
        <v>0</v>
      </c>
      <c r="T52" s="74">
        <f t="shared" si="7"/>
        <v>0</v>
      </c>
      <c r="U52" s="74">
        <f t="shared" si="8"/>
        <v>0</v>
      </c>
      <c r="V52" s="74">
        <f t="shared" si="9"/>
        <v>0</v>
      </c>
      <c r="W52" s="74">
        <f t="shared" si="10"/>
        <v>0</v>
      </c>
    </row>
    <row r="53" spans="11:23" ht="12.75" customHeight="1">
      <c r="K53" s="9">
        <f>Data!B58</f>
        <v>0</v>
      </c>
      <c r="L53" s="9">
        <f t="shared" si="0"/>
        <v>0</v>
      </c>
      <c r="M53" s="9">
        <f t="shared" si="1"/>
        <v>0</v>
      </c>
      <c r="N53" s="9">
        <f t="shared" si="2"/>
        <v>0</v>
      </c>
      <c r="O53" s="9">
        <f t="shared" si="3"/>
        <v>0</v>
      </c>
      <c r="P53" s="9">
        <f t="shared" si="4"/>
        <v>0</v>
      </c>
      <c r="Q53" s="9">
        <f t="shared" si="5"/>
        <v>0</v>
      </c>
      <c r="R53" s="9">
        <f t="shared" si="6"/>
        <v>0</v>
      </c>
      <c r="S53" s="3">
        <f>Data!D58</f>
        <v>0</v>
      </c>
      <c r="T53" s="74">
        <f t="shared" si="7"/>
        <v>0</v>
      </c>
      <c r="U53" s="74">
        <f t="shared" si="8"/>
        <v>0</v>
      </c>
      <c r="V53" s="74">
        <f t="shared" si="9"/>
        <v>0</v>
      </c>
      <c r="W53" s="74">
        <f t="shared" si="10"/>
        <v>0</v>
      </c>
    </row>
    <row r="54" spans="11:23" ht="12.75" customHeight="1">
      <c r="K54" s="9">
        <f>Data!B59</f>
        <v>0</v>
      </c>
      <c r="L54" s="9">
        <f t="shared" si="0"/>
        <v>0</v>
      </c>
      <c r="M54" s="9">
        <f t="shared" si="1"/>
        <v>0</v>
      </c>
      <c r="N54" s="9">
        <f t="shared" si="2"/>
        <v>0</v>
      </c>
      <c r="O54" s="9">
        <f t="shared" si="3"/>
        <v>0</v>
      </c>
      <c r="P54" s="9">
        <f t="shared" si="4"/>
        <v>0</v>
      </c>
      <c r="Q54" s="9">
        <f t="shared" si="5"/>
        <v>0</v>
      </c>
      <c r="R54" s="9">
        <f t="shared" si="6"/>
        <v>0</v>
      </c>
      <c r="S54" s="3">
        <f>Data!D59</f>
        <v>0</v>
      </c>
      <c r="T54" s="74">
        <f t="shared" si="7"/>
        <v>0</v>
      </c>
      <c r="U54" s="74">
        <f t="shared" si="8"/>
        <v>0</v>
      </c>
      <c r="V54" s="74">
        <f t="shared" si="9"/>
        <v>0</v>
      </c>
      <c r="W54" s="74">
        <f t="shared" si="10"/>
        <v>0</v>
      </c>
    </row>
    <row r="55" spans="11:23" ht="12.75" customHeight="1">
      <c r="K55" s="9">
        <f>Data!B60</f>
        <v>0</v>
      </c>
      <c r="L55" s="9">
        <f t="shared" si="0"/>
        <v>0</v>
      </c>
      <c r="M55" s="9">
        <f t="shared" si="1"/>
        <v>0</v>
      </c>
      <c r="N55" s="9">
        <f t="shared" si="2"/>
        <v>0</v>
      </c>
      <c r="O55" s="9">
        <f t="shared" si="3"/>
        <v>0</v>
      </c>
      <c r="P55" s="9">
        <f t="shared" si="4"/>
        <v>0</v>
      </c>
      <c r="Q55" s="9">
        <f t="shared" si="5"/>
        <v>0</v>
      </c>
      <c r="R55" s="9">
        <f t="shared" si="6"/>
        <v>0</v>
      </c>
      <c r="S55" s="3">
        <f>Data!D60</f>
        <v>0</v>
      </c>
      <c r="T55" s="74">
        <f t="shared" si="7"/>
        <v>0</v>
      </c>
      <c r="U55" s="74">
        <f t="shared" si="8"/>
        <v>0</v>
      </c>
      <c r="V55" s="74">
        <f t="shared" si="9"/>
        <v>0</v>
      </c>
      <c r="W55" s="74">
        <f t="shared" si="10"/>
        <v>0</v>
      </c>
    </row>
    <row r="56" spans="11:23" ht="12.75" customHeight="1">
      <c r="K56" s="9">
        <f>Data!B61</f>
        <v>0</v>
      </c>
      <c r="L56" s="9">
        <f t="shared" si="0"/>
        <v>0</v>
      </c>
      <c r="M56" s="9">
        <f t="shared" si="1"/>
        <v>0</v>
      </c>
      <c r="N56" s="9">
        <f t="shared" si="2"/>
        <v>0</v>
      </c>
      <c r="O56" s="9">
        <f t="shared" si="3"/>
        <v>0</v>
      </c>
      <c r="P56" s="9">
        <f t="shared" si="4"/>
        <v>0</v>
      </c>
      <c r="Q56" s="9">
        <f t="shared" si="5"/>
        <v>0</v>
      </c>
      <c r="R56" s="9">
        <f t="shared" si="6"/>
        <v>0</v>
      </c>
      <c r="S56" s="3">
        <f>Data!D61</f>
        <v>0</v>
      </c>
      <c r="T56" s="74">
        <f t="shared" si="7"/>
        <v>0</v>
      </c>
      <c r="U56" s="74">
        <f t="shared" si="8"/>
        <v>0</v>
      </c>
      <c r="V56" s="74">
        <f t="shared" si="9"/>
        <v>0</v>
      </c>
      <c r="W56" s="74">
        <f t="shared" si="10"/>
        <v>0</v>
      </c>
    </row>
    <row r="57" spans="11:23" ht="12.75" customHeight="1">
      <c r="K57" s="9">
        <f>Data!B62</f>
        <v>0</v>
      </c>
      <c r="L57" s="9">
        <f t="shared" si="0"/>
        <v>0</v>
      </c>
      <c r="M57" s="9">
        <f t="shared" si="1"/>
        <v>0</v>
      </c>
      <c r="N57" s="9">
        <f t="shared" si="2"/>
        <v>0</v>
      </c>
      <c r="O57" s="9">
        <f t="shared" si="3"/>
        <v>0</v>
      </c>
      <c r="P57" s="9">
        <f t="shared" si="4"/>
        <v>0</v>
      </c>
      <c r="Q57" s="9">
        <f t="shared" si="5"/>
        <v>0</v>
      </c>
      <c r="R57" s="9">
        <f t="shared" si="6"/>
        <v>0</v>
      </c>
      <c r="S57" s="3">
        <f>Data!D62</f>
        <v>0</v>
      </c>
      <c r="T57" s="74">
        <f t="shared" si="7"/>
        <v>0</v>
      </c>
      <c r="U57" s="74">
        <f t="shared" si="8"/>
        <v>0</v>
      </c>
      <c r="V57" s="74">
        <f t="shared" si="9"/>
        <v>0</v>
      </c>
      <c r="W57" s="74">
        <f t="shared" si="10"/>
        <v>0</v>
      </c>
    </row>
    <row r="58" spans="11:23" ht="12.75" customHeight="1">
      <c r="K58" s="9">
        <f>Data!B63</f>
        <v>0</v>
      </c>
      <c r="L58" s="9">
        <f t="shared" si="0"/>
        <v>0</v>
      </c>
      <c r="M58" s="9">
        <f t="shared" si="1"/>
        <v>0</v>
      </c>
      <c r="N58" s="9">
        <f t="shared" si="2"/>
        <v>0</v>
      </c>
      <c r="O58" s="9">
        <f t="shared" si="3"/>
        <v>0</v>
      </c>
      <c r="P58" s="9">
        <f t="shared" si="4"/>
        <v>0</v>
      </c>
      <c r="Q58" s="9">
        <f t="shared" si="5"/>
        <v>0</v>
      </c>
      <c r="R58" s="9">
        <f t="shared" si="6"/>
        <v>0</v>
      </c>
      <c r="S58" s="3">
        <f>Data!D63</f>
        <v>0</v>
      </c>
      <c r="T58" s="74">
        <f t="shared" si="7"/>
        <v>0</v>
      </c>
      <c r="U58" s="74">
        <f t="shared" si="8"/>
        <v>0</v>
      </c>
      <c r="V58" s="74">
        <f t="shared" si="9"/>
        <v>0</v>
      </c>
      <c r="W58" s="74">
        <f t="shared" si="10"/>
        <v>0</v>
      </c>
    </row>
    <row r="59" spans="11:23" ht="12.75" customHeight="1">
      <c r="K59" s="9">
        <f>Data!B64</f>
        <v>0</v>
      </c>
      <c r="L59" s="9">
        <f t="shared" si="0"/>
        <v>0</v>
      </c>
      <c r="M59" s="9">
        <f t="shared" si="1"/>
        <v>0</v>
      </c>
      <c r="N59" s="9">
        <f t="shared" si="2"/>
        <v>0</v>
      </c>
      <c r="O59" s="9">
        <f t="shared" si="3"/>
        <v>0</v>
      </c>
      <c r="P59" s="9">
        <f t="shared" si="4"/>
        <v>0</v>
      </c>
      <c r="Q59" s="9">
        <f t="shared" si="5"/>
        <v>0</v>
      </c>
      <c r="R59" s="9">
        <f t="shared" si="6"/>
        <v>0</v>
      </c>
      <c r="S59" s="3">
        <f>Data!D64</f>
        <v>0</v>
      </c>
      <c r="T59" s="74">
        <f t="shared" si="7"/>
        <v>0</v>
      </c>
      <c r="U59" s="74">
        <f t="shared" si="8"/>
        <v>0</v>
      </c>
      <c r="V59" s="74">
        <f t="shared" si="9"/>
        <v>0</v>
      </c>
      <c r="W59" s="74">
        <f t="shared" si="10"/>
        <v>0</v>
      </c>
    </row>
    <row r="60" spans="11:23" ht="12.75" customHeight="1">
      <c r="K60" s="9">
        <f>Data!B65</f>
        <v>0</v>
      </c>
      <c r="L60" s="9">
        <f t="shared" si="0"/>
        <v>0</v>
      </c>
      <c r="M60" s="9">
        <f t="shared" si="1"/>
        <v>0</v>
      </c>
      <c r="N60" s="9">
        <f t="shared" si="2"/>
        <v>0</v>
      </c>
      <c r="O60" s="9">
        <f t="shared" si="3"/>
        <v>0</v>
      </c>
      <c r="P60" s="9">
        <f t="shared" si="4"/>
        <v>0</v>
      </c>
      <c r="Q60" s="9">
        <f t="shared" si="5"/>
        <v>0</v>
      </c>
      <c r="R60" s="9">
        <f t="shared" si="6"/>
        <v>0</v>
      </c>
      <c r="S60" s="3">
        <f>Data!D65</f>
        <v>0</v>
      </c>
      <c r="T60" s="74">
        <f t="shared" si="7"/>
        <v>0</v>
      </c>
      <c r="U60" s="74">
        <f t="shared" si="8"/>
        <v>0</v>
      </c>
      <c r="V60" s="74">
        <f t="shared" si="9"/>
        <v>0</v>
      </c>
      <c r="W60" s="74">
        <f t="shared" si="10"/>
        <v>0</v>
      </c>
    </row>
    <row r="61" spans="11:23" ht="12.75" customHeight="1">
      <c r="K61" s="9">
        <f>Data!B66</f>
        <v>0</v>
      </c>
      <c r="L61" s="9">
        <f t="shared" si="0"/>
        <v>0</v>
      </c>
      <c r="M61" s="9">
        <f t="shared" si="1"/>
        <v>0</v>
      </c>
      <c r="N61" s="9">
        <f t="shared" si="2"/>
        <v>0</v>
      </c>
      <c r="O61" s="9">
        <f t="shared" si="3"/>
        <v>0</v>
      </c>
      <c r="P61" s="9">
        <f t="shared" si="4"/>
        <v>0</v>
      </c>
      <c r="Q61" s="9">
        <f t="shared" si="5"/>
        <v>0</v>
      </c>
      <c r="R61" s="9">
        <f t="shared" si="6"/>
        <v>0</v>
      </c>
      <c r="S61" s="3">
        <f>Data!D66</f>
        <v>0</v>
      </c>
      <c r="T61" s="74">
        <f t="shared" si="7"/>
        <v>0</v>
      </c>
      <c r="U61" s="74">
        <f t="shared" si="8"/>
        <v>0</v>
      </c>
      <c r="V61" s="74">
        <f t="shared" si="9"/>
        <v>0</v>
      </c>
      <c r="W61" s="74">
        <f t="shared" si="10"/>
        <v>0</v>
      </c>
    </row>
    <row r="62" spans="11:23" ht="12.75" customHeight="1">
      <c r="K62" s="9">
        <f>Data!B67</f>
        <v>0</v>
      </c>
      <c r="L62" s="9">
        <f t="shared" si="0"/>
        <v>0</v>
      </c>
      <c r="M62" s="9">
        <f t="shared" si="1"/>
        <v>0</v>
      </c>
      <c r="N62" s="9">
        <f t="shared" si="2"/>
        <v>0</v>
      </c>
      <c r="O62" s="9">
        <f t="shared" si="3"/>
        <v>0</v>
      </c>
      <c r="P62" s="9">
        <f t="shared" si="4"/>
        <v>0</v>
      </c>
      <c r="Q62" s="9">
        <f t="shared" si="5"/>
        <v>0</v>
      </c>
      <c r="R62" s="9">
        <f t="shared" si="6"/>
        <v>0</v>
      </c>
      <c r="S62" s="3">
        <f>Data!D67</f>
        <v>0</v>
      </c>
      <c r="T62" s="74">
        <f t="shared" si="7"/>
        <v>0</v>
      </c>
      <c r="U62" s="74">
        <f t="shared" si="8"/>
        <v>0</v>
      </c>
      <c r="V62" s="74">
        <f t="shared" si="9"/>
        <v>0</v>
      </c>
      <c r="W62" s="74">
        <f t="shared" si="10"/>
        <v>0</v>
      </c>
    </row>
    <row r="63" spans="11:23" ht="12.75" customHeight="1">
      <c r="K63" s="9">
        <f>Data!B68</f>
        <v>0</v>
      </c>
      <c r="L63" s="9">
        <f t="shared" si="0"/>
        <v>0</v>
      </c>
      <c r="M63" s="9">
        <f t="shared" si="1"/>
        <v>0</v>
      </c>
      <c r="N63" s="9">
        <f t="shared" si="2"/>
        <v>0</v>
      </c>
      <c r="O63" s="9">
        <f t="shared" si="3"/>
        <v>0</v>
      </c>
      <c r="P63" s="9">
        <f t="shared" si="4"/>
        <v>0</v>
      </c>
      <c r="Q63" s="9">
        <f t="shared" si="5"/>
        <v>0</v>
      </c>
      <c r="R63" s="9">
        <f t="shared" si="6"/>
        <v>0</v>
      </c>
      <c r="S63" s="3">
        <f>Data!D68</f>
        <v>0</v>
      </c>
      <c r="T63" s="74">
        <f t="shared" si="7"/>
        <v>0</v>
      </c>
      <c r="U63" s="74">
        <f t="shared" si="8"/>
        <v>0</v>
      </c>
      <c r="V63" s="74">
        <f t="shared" si="9"/>
        <v>0</v>
      </c>
      <c r="W63" s="74">
        <f t="shared" si="10"/>
        <v>0</v>
      </c>
    </row>
    <row r="64" spans="11:23" ht="12.75" customHeight="1">
      <c r="K64" s="9">
        <f>Data!B69</f>
        <v>0</v>
      </c>
      <c r="L64" s="9">
        <f t="shared" si="0"/>
        <v>0</v>
      </c>
      <c r="M64" s="9">
        <f t="shared" si="1"/>
        <v>0</v>
      </c>
      <c r="N64" s="9">
        <f t="shared" si="2"/>
        <v>0</v>
      </c>
      <c r="O64" s="9">
        <f t="shared" si="3"/>
        <v>0</v>
      </c>
      <c r="P64" s="9">
        <f t="shared" si="4"/>
        <v>0</v>
      </c>
      <c r="Q64" s="9">
        <f t="shared" si="5"/>
        <v>0</v>
      </c>
      <c r="R64" s="9">
        <f t="shared" si="6"/>
        <v>0</v>
      </c>
      <c r="S64" s="3">
        <f>Data!D69</f>
        <v>0</v>
      </c>
      <c r="T64" s="74">
        <f t="shared" si="7"/>
        <v>0</v>
      </c>
      <c r="U64" s="74">
        <f t="shared" si="8"/>
        <v>0</v>
      </c>
      <c r="V64" s="74">
        <f t="shared" si="9"/>
        <v>0</v>
      </c>
      <c r="W64" s="74">
        <f t="shared" si="10"/>
        <v>0</v>
      </c>
    </row>
    <row r="65" spans="11:23" ht="12.75" customHeight="1">
      <c r="K65" s="9">
        <f>Data!B70</f>
        <v>0</v>
      </c>
      <c r="L65" s="9">
        <f t="shared" si="0"/>
        <v>0</v>
      </c>
      <c r="M65" s="9">
        <f t="shared" si="1"/>
        <v>0</v>
      </c>
      <c r="N65" s="9">
        <f t="shared" si="2"/>
        <v>0</v>
      </c>
      <c r="O65" s="9">
        <f t="shared" si="3"/>
        <v>0</v>
      </c>
      <c r="P65" s="9">
        <f t="shared" si="4"/>
        <v>0</v>
      </c>
      <c r="Q65" s="9">
        <f t="shared" si="5"/>
        <v>0</v>
      </c>
      <c r="R65" s="9">
        <f t="shared" si="6"/>
        <v>0</v>
      </c>
      <c r="S65" s="3">
        <f>Data!D70</f>
        <v>0</v>
      </c>
      <c r="T65" s="74">
        <f t="shared" si="7"/>
        <v>0</v>
      </c>
      <c r="U65" s="74">
        <f t="shared" si="8"/>
        <v>0</v>
      </c>
      <c r="V65" s="74">
        <f t="shared" si="9"/>
        <v>0</v>
      </c>
      <c r="W65" s="74">
        <f t="shared" si="10"/>
        <v>0</v>
      </c>
    </row>
    <row r="66" spans="11:23" ht="12.75" customHeight="1">
      <c r="K66" s="9">
        <f>Data!B71</f>
        <v>0</v>
      </c>
      <c r="L66" s="9">
        <f t="shared" si="0"/>
        <v>0</v>
      </c>
      <c r="M66" s="9">
        <f t="shared" si="1"/>
        <v>0</v>
      </c>
      <c r="N66" s="9">
        <f t="shared" si="2"/>
        <v>0</v>
      </c>
      <c r="O66" s="9">
        <f t="shared" si="3"/>
        <v>0</v>
      </c>
      <c r="P66" s="9">
        <f t="shared" si="4"/>
        <v>0</v>
      </c>
      <c r="Q66" s="9">
        <f t="shared" si="5"/>
        <v>0</v>
      </c>
      <c r="R66" s="9">
        <f t="shared" si="6"/>
        <v>0</v>
      </c>
      <c r="S66" s="3">
        <f>Data!D71</f>
        <v>0</v>
      </c>
      <c r="T66" s="74">
        <f t="shared" si="7"/>
        <v>0</v>
      </c>
      <c r="U66" s="74">
        <f t="shared" si="8"/>
        <v>0</v>
      </c>
      <c r="V66" s="74">
        <f t="shared" si="9"/>
        <v>0</v>
      </c>
      <c r="W66" s="74">
        <f t="shared" si="10"/>
        <v>0</v>
      </c>
    </row>
    <row r="67" spans="11:23" ht="12.75" customHeight="1">
      <c r="K67" s="9">
        <f>Data!B72</f>
        <v>0</v>
      </c>
      <c r="L67" s="9">
        <f t="shared" si="0"/>
        <v>0</v>
      </c>
      <c r="M67" s="9">
        <f t="shared" si="1"/>
        <v>0</v>
      </c>
      <c r="N67" s="9">
        <f t="shared" si="2"/>
        <v>0</v>
      </c>
      <c r="O67" s="9">
        <f t="shared" si="3"/>
        <v>0</v>
      </c>
      <c r="P67" s="9">
        <f t="shared" si="4"/>
        <v>0</v>
      </c>
      <c r="Q67" s="9">
        <f t="shared" si="5"/>
        <v>0</v>
      </c>
      <c r="R67" s="9">
        <f t="shared" si="6"/>
        <v>0</v>
      </c>
      <c r="S67" s="3">
        <f>Data!D72</f>
        <v>0</v>
      </c>
      <c r="T67" s="74">
        <f t="shared" si="7"/>
        <v>0</v>
      </c>
      <c r="U67" s="74">
        <f t="shared" si="8"/>
        <v>0</v>
      </c>
      <c r="V67" s="74">
        <f t="shared" si="9"/>
        <v>0</v>
      </c>
      <c r="W67" s="74">
        <f t="shared" si="10"/>
        <v>0</v>
      </c>
    </row>
    <row r="68" spans="11:23" ht="12.75" customHeight="1">
      <c r="K68" s="9">
        <f>Data!B73</f>
        <v>0</v>
      </c>
      <c r="L68" s="9">
        <f t="shared" si="0"/>
        <v>0</v>
      </c>
      <c r="M68" s="9">
        <f t="shared" si="1"/>
        <v>0</v>
      </c>
      <c r="N68" s="9">
        <f t="shared" si="2"/>
        <v>0</v>
      </c>
      <c r="O68" s="9">
        <f t="shared" si="3"/>
        <v>0</v>
      </c>
      <c r="P68" s="9">
        <f t="shared" si="4"/>
        <v>0</v>
      </c>
      <c r="Q68" s="9">
        <f t="shared" si="5"/>
        <v>0</v>
      </c>
      <c r="R68" s="9">
        <f t="shared" si="6"/>
        <v>0</v>
      </c>
      <c r="S68" s="3">
        <f>Data!D73</f>
        <v>0</v>
      </c>
      <c r="T68" s="74">
        <f t="shared" si="7"/>
        <v>0</v>
      </c>
      <c r="U68" s="74">
        <f t="shared" si="8"/>
        <v>0</v>
      </c>
      <c r="V68" s="74">
        <f t="shared" si="9"/>
        <v>0</v>
      </c>
      <c r="W68" s="74">
        <f t="shared" si="10"/>
        <v>0</v>
      </c>
    </row>
    <row r="69" spans="11:23" ht="12.75" customHeight="1">
      <c r="K69" s="9">
        <f>Data!B74</f>
        <v>0</v>
      </c>
      <c r="L69" s="9">
        <f t="shared" si="0"/>
        <v>0</v>
      </c>
      <c r="M69" s="9">
        <f t="shared" si="1"/>
        <v>0</v>
      </c>
      <c r="N69" s="9">
        <f t="shared" si="2"/>
        <v>0</v>
      </c>
      <c r="O69" s="9">
        <f t="shared" si="3"/>
        <v>0</v>
      </c>
      <c r="P69" s="9">
        <f t="shared" si="4"/>
        <v>0</v>
      </c>
      <c r="Q69" s="9">
        <f t="shared" si="5"/>
        <v>0</v>
      </c>
      <c r="R69" s="9">
        <f t="shared" si="6"/>
        <v>0</v>
      </c>
      <c r="S69" s="3">
        <f>Data!D74</f>
        <v>0</v>
      </c>
      <c r="T69" s="74">
        <f t="shared" si="7"/>
        <v>0</v>
      </c>
      <c r="U69" s="74">
        <f t="shared" si="8"/>
        <v>0</v>
      </c>
      <c r="V69" s="74">
        <f t="shared" si="9"/>
        <v>0</v>
      </c>
      <c r="W69" s="74">
        <f t="shared" si="10"/>
        <v>0</v>
      </c>
    </row>
    <row r="70" spans="11:23" ht="12.75" customHeight="1">
      <c r="K70" s="9">
        <f>Data!B75</f>
        <v>0</v>
      </c>
      <c r="L70" s="9">
        <f t="shared" si="0"/>
        <v>0</v>
      </c>
      <c r="M70" s="9">
        <f t="shared" si="1"/>
        <v>0</v>
      </c>
      <c r="N70" s="9">
        <f t="shared" si="2"/>
        <v>0</v>
      </c>
      <c r="O70" s="9">
        <f t="shared" si="3"/>
        <v>0</v>
      </c>
      <c r="P70" s="9">
        <f t="shared" si="4"/>
        <v>0</v>
      </c>
      <c r="Q70" s="9">
        <f t="shared" si="5"/>
        <v>0</v>
      </c>
      <c r="R70" s="9">
        <f t="shared" si="6"/>
        <v>0</v>
      </c>
      <c r="S70" s="3">
        <f>Data!D75</f>
        <v>0</v>
      </c>
      <c r="T70" s="74">
        <f t="shared" si="7"/>
        <v>0</v>
      </c>
      <c r="U70" s="74">
        <f t="shared" si="8"/>
        <v>0</v>
      </c>
      <c r="V70" s="74">
        <f t="shared" si="9"/>
        <v>0</v>
      </c>
      <c r="W70" s="74">
        <f t="shared" si="10"/>
        <v>0</v>
      </c>
    </row>
    <row r="71" spans="11:23" ht="12.75" customHeight="1">
      <c r="K71" s="9">
        <f>Data!B76</f>
        <v>0</v>
      </c>
      <c r="L71" s="9">
        <f t="shared" si="0"/>
        <v>0</v>
      </c>
      <c r="M71" s="9">
        <f t="shared" si="1"/>
        <v>0</v>
      </c>
      <c r="N71" s="9">
        <f t="shared" si="2"/>
        <v>0</v>
      </c>
      <c r="O71" s="9">
        <f t="shared" si="3"/>
        <v>0</v>
      </c>
      <c r="P71" s="9">
        <f t="shared" si="4"/>
        <v>0</v>
      </c>
      <c r="Q71" s="9">
        <f t="shared" si="5"/>
        <v>0</v>
      </c>
      <c r="R71" s="9">
        <f t="shared" si="6"/>
        <v>0</v>
      </c>
      <c r="S71" s="3">
        <f>Data!D76</f>
        <v>0</v>
      </c>
      <c r="T71" s="74">
        <f t="shared" si="7"/>
        <v>0</v>
      </c>
      <c r="U71" s="74">
        <f t="shared" si="8"/>
        <v>0</v>
      </c>
      <c r="V71" s="74">
        <f t="shared" si="9"/>
        <v>0</v>
      </c>
      <c r="W71" s="74">
        <f t="shared" si="10"/>
        <v>0</v>
      </c>
    </row>
    <row r="72" spans="11:23" ht="12.75" customHeight="1">
      <c r="K72" s="9">
        <f>Data!B77</f>
        <v>0</v>
      </c>
      <c r="L72" s="9">
        <f t="shared" si="0"/>
        <v>0</v>
      </c>
      <c r="M72" s="9">
        <f t="shared" si="1"/>
        <v>0</v>
      </c>
      <c r="N72" s="9">
        <f t="shared" si="2"/>
        <v>0</v>
      </c>
      <c r="O72" s="9">
        <f t="shared" si="3"/>
        <v>0</v>
      </c>
      <c r="P72" s="9">
        <f t="shared" si="4"/>
        <v>0</v>
      </c>
      <c r="Q72" s="9">
        <f t="shared" si="5"/>
        <v>0</v>
      </c>
      <c r="R72" s="9">
        <f t="shared" si="6"/>
        <v>0</v>
      </c>
      <c r="S72" s="3">
        <f>Data!D77</f>
        <v>0</v>
      </c>
      <c r="T72" s="74">
        <f t="shared" si="7"/>
        <v>0</v>
      </c>
      <c r="U72" s="74">
        <f t="shared" si="8"/>
        <v>0</v>
      </c>
      <c r="V72" s="74">
        <f t="shared" si="9"/>
        <v>0</v>
      </c>
      <c r="W72" s="74">
        <f t="shared" si="10"/>
        <v>0</v>
      </c>
    </row>
    <row r="73" spans="11:23" ht="12.75" customHeight="1">
      <c r="K73" s="9">
        <f>Data!B78</f>
        <v>0</v>
      </c>
      <c r="L73" s="9">
        <f t="shared" si="0"/>
        <v>0</v>
      </c>
      <c r="M73" s="9">
        <f t="shared" si="1"/>
        <v>0</v>
      </c>
      <c r="N73" s="9">
        <f t="shared" si="2"/>
        <v>0</v>
      </c>
      <c r="O73" s="9">
        <f t="shared" si="3"/>
        <v>0</v>
      </c>
      <c r="P73" s="9">
        <f t="shared" si="4"/>
        <v>0</v>
      </c>
      <c r="Q73" s="9">
        <f t="shared" si="5"/>
        <v>0</v>
      </c>
      <c r="R73" s="9">
        <f t="shared" si="6"/>
        <v>0</v>
      </c>
      <c r="S73" s="3">
        <f>Data!D78</f>
        <v>0</v>
      </c>
      <c r="T73" s="74">
        <f t="shared" si="7"/>
        <v>0</v>
      </c>
      <c r="U73" s="74">
        <f t="shared" si="8"/>
        <v>0</v>
      </c>
      <c r="V73" s="74">
        <f t="shared" si="9"/>
        <v>0</v>
      </c>
      <c r="W73" s="74">
        <f t="shared" si="10"/>
        <v>0</v>
      </c>
    </row>
    <row r="74" spans="11:23" ht="12.75" customHeight="1">
      <c r="K74" s="9">
        <f>Data!B79</f>
        <v>0</v>
      </c>
      <c r="L74" s="9">
        <f t="shared" si="0"/>
        <v>0</v>
      </c>
      <c r="M74" s="9">
        <f t="shared" si="1"/>
        <v>0</v>
      </c>
      <c r="N74" s="9">
        <f t="shared" si="2"/>
        <v>0</v>
      </c>
      <c r="O74" s="9">
        <f t="shared" si="3"/>
        <v>0</v>
      </c>
      <c r="P74" s="9">
        <f t="shared" si="4"/>
        <v>0</v>
      </c>
      <c r="Q74" s="9">
        <f t="shared" si="5"/>
        <v>0</v>
      </c>
      <c r="R74" s="9">
        <f t="shared" si="6"/>
        <v>0</v>
      </c>
      <c r="S74" s="3">
        <f>Data!D79</f>
        <v>0</v>
      </c>
      <c r="T74" s="74">
        <f t="shared" si="7"/>
        <v>0</v>
      </c>
      <c r="U74" s="74">
        <f t="shared" si="8"/>
        <v>0</v>
      </c>
      <c r="V74" s="74">
        <f t="shared" si="9"/>
        <v>0</v>
      </c>
      <c r="W74" s="74">
        <f t="shared" si="10"/>
        <v>0</v>
      </c>
    </row>
    <row r="75" spans="11:23" ht="12.75" customHeight="1">
      <c r="K75" s="9">
        <f>Data!B80</f>
        <v>0</v>
      </c>
      <c r="L75" s="9">
        <f t="shared" si="0"/>
        <v>0</v>
      </c>
      <c r="M75" s="9">
        <f t="shared" si="1"/>
        <v>0</v>
      </c>
      <c r="N75" s="9">
        <f t="shared" si="2"/>
        <v>0</v>
      </c>
      <c r="O75" s="9">
        <f t="shared" si="3"/>
        <v>0</v>
      </c>
      <c r="P75" s="9">
        <f t="shared" si="4"/>
        <v>0</v>
      </c>
      <c r="Q75" s="9">
        <f t="shared" si="5"/>
        <v>0</v>
      </c>
      <c r="R75" s="9">
        <f t="shared" si="6"/>
        <v>0</v>
      </c>
      <c r="S75" s="3">
        <f>Data!D80</f>
        <v>0</v>
      </c>
      <c r="T75" s="74">
        <f t="shared" si="7"/>
        <v>0</v>
      </c>
      <c r="U75" s="74">
        <f t="shared" si="8"/>
        <v>0</v>
      </c>
      <c r="V75" s="74">
        <f t="shared" si="9"/>
        <v>0</v>
      </c>
      <c r="W75" s="74">
        <f t="shared" si="10"/>
        <v>0</v>
      </c>
    </row>
    <row r="76" spans="11:23" ht="12.75" customHeight="1">
      <c r="K76" s="9">
        <f>Data!B81</f>
        <v>0</v>
      </c>
      <c r="L76" s="9">
        <f t="shared" si="0"/>
        <v>0</v>
      </c>
      <c r="M76" s="9">
        <f t="shared" si="1"/>
        <v>0</v>
      </c>
      <c r="N76" s="9">
        <f t="shared" si="2"/>
        <v>0</v>
      </c>
      <c r="O76" s="9">
        <f t="shared" si="3"/>
        <v>0</v>
      </c>
      <c r="P76" s="9">
        <f t="shared" si="4"/>
        <v>0</v>
      </c>
      <c r="Q76" s="9">
        <f t="shared" si="5"/>
        <v>0</v>
      </c>
      <c r="R76" s="9">
        <f t="shared" si="6"/>
        <v>0</v>
      </c>
      <c r="S76" s="3">
        <f>Data!D81</f>
        <v>0</v>
      </c>
      <c r="T76" s="74">
        <f t="shared" si="7"/>
        <v>0</v>
      </c>
      <c r="U76" s="74">
        <f t="shared" si="8"/>
        <v>0</v>
      </c>
      <c r="V76" s="74">
        <f t="shared" si="9"/>
        <v>0</v>
      </c>
      <c r="W76" s="74">
        <f t="shared" si="10"/>
        <v>0</v>
      </c>
    </row>
    <row r="77" spans="11:23" ht="12.75" customHeight="1">
      <c r="K77" s="9">
        <f>Data!B82</f>
        <v>0</v>
      </c>
      <c r="L77" s="9">
        <f t="shared" si="0"/>
        <v>0</v>
      </c>
      <c r="M77" s="9">
        <f t="shared" si="1"/>
        <v>0</v>
      </c>
      <c r="N77" s="9">
        <f t="shared" si="2"/>
        <v>0</v>
      </c>
      <c r="O77" s="9">
        <f t="shared" si="3"/>
        <v>0</v>
      </c>
      <c r="P77" s="9">
        <f t="shared" si="4"/>
        <v>0</v>
      </c>
      <c r="Q77" s="9">
        <f t="shared" si="5"/>
        <v>0</v>
      </c>
      <c r="R77" s="9">
        <f t="shared" si="6"/>
        <v>0</v>
      </c>
      <c r="S77" s="3">
        <f>Data!D82</f>
        <v>0</v>
      </c>
      <c r="T77" s="74">
        <f t="shared" si="7"/>
        <v>0</v>
      </c>
      <c r="U77" s="74">
        <f t="shared" si="8"/>
        <v>0</v>
      </c>
      <c r="V77" s="74">
        <f t="shared" si="9"/>
        <v>0</v>
      </c>
      <c r="W77" s="74">
        <f t="shared" si="10"/>
        <v>0</v>
      </c>
    </row>
    <row r="78" spans="11:23" ht="12.75" customHeight="1">
      <c r="K78" s="9">
        <f>Data!B83</f>
        <v>0</v>
      </c>
      <c r="L78" s="9">
        <f t="shared" si="0"/>
        <v>0</v>
      </c>
      <c r="M78" s="9">
        <f t="shared" si="1"/>
        <v>0</v>
      </c>
      <c r="N78" s="9">
        <f t="shared" si="2"/>
        <v>0</v>
      </c>
      <c r="O78" s="9">
        <f t="shared" si="3"/>
        <v>0</v>
      </c>
      <c r="P78" s="9">
        <f t="shared" si="4"/>
        <v>0</v>
      </c>
      <c r="Q78" s="9">
        <f t="shared" si="5"/>
        <v>0</v>
      </c>
      <c r="R78" s="9">
        <f t="shared" si="6"/>
        <v>0</v>
      </c>
      <c r="S78" s="3">
        <f>Data!D83</f>
        <v>0</v>
      </c>
      <c r="T78" s="74">
        <f t="shared" si="7"/>
        <v>0</v>
      </c>
      <c r="U78" s="74">
        <f t="shared" si="8"/>
        <v>0</v>
      </c>
      <c r="V78" s="74">
        <f t="shared" si="9"/>
        <v>0</v>
      </c>
      <c r="W78" s="74">
        <f t="shared" si="10"/>
        <v>0</v>
      </c>
    </row>
    <row r="79" spans="11:23" ht="12.75" customHeight="1">
      <c r="K79" s="9">
        <f>Data!B84</f>
        <v>0</v>
      </c>
      <c r="L79" s="9">
        <f t="shared" si="0"/>
        <v>0</v>
      </c>
      <c r="M79" s="9">
        <f t="shared" si="1"/>
        <v>0</v>
      </c>
      <c r="N79" s="9">
        <f t="shared" si="2"/>
        <v>0</v>
      </c>
      <c r="O79" s="9">
        <f t="shared" si="3"/>
        <v>0</v>
      </c>
      <c r="P79" s="9">
        <f t="shared" si="4"/>
        <v>0</v>
      </c>
      <c r="Q79" s="9">
        <f t="shared" si="5"/>
        <v>0</v>
      </c>
      <c r="R79" s="9">
        <f t="shared" si="6"/>
        <v>0</v>
      </c>
      <c r="S79" s="3">
        <f>Data!D84</f>
        <v>0</v>
      </c>
      <c r="T79" s="74">
        <f t="shared" si="7"/>
        <v>0</v>
      </c>
      <c r="U79" s="74">
        <f t="shared" si="8"/>
        <v>0</v>
      </c>
      <c r="V79" s="74">
        <f t="shared" si="9"/>
        <v>0</v>
      </c>
      <c r="W79" s="74">
        <f t="shared" si="10"/>
        <v>0</v>
      </c>
    </row>
    <row r="80" spans="11:23" ht="12.75" customHeight="1">
      <c r="K80" s="9">
        <f>Data!B85</f>
        <v>0</v>
      </c>
      <c r="L80" s="9">
        <f t="shared" si="0"/>
        <v>0</v>
      </c>
      <c r="M80" s="9">
        <f t="shared" si="1"/>
        <v>0</v>
      </c>
      <c r="N80" s="9">
        <f t="shared" si="2"/>
        <v>0</v>
      </c>
      <c r="O80" s="9">
        <f t="shared" si="3"/>
        <v>0</v>
      </c>
      <c r="P80" s="9">
        <f t="shared" si="4"/>
        <v>0</v>
      </c>
      <c r="Q80" s="9">
        <f t="shared" si="5"/>
        <v>0</v>
      </c>
      <c r="R80" s="9">
        <f t="shared" si="6"/>
        <v>0</v>
      </c>
      <c r="S80" s="3">
        <f>Data!D85</f>
        <v>0</v>
      </c>
      <c r="T80" s="74">
        <f t="shared" si="7"/>
        <v>0</v>
      </c>
      <c r="U80" s="74">
        <f t="shared" si="8"/>
        <v>0</v>
      </c>
      <c r="V80" s="74">
        <f t="shared" si="9"/>
        <v>0</v>
      </c>
      <c r="W80" s="74">
        <f t="shared" si="10"/>
        <v>0</v>
      </c>
    </row>
    <row r="81" spans="11:23" ht="12.75" customHeight="1">
      <c r="K81" s="9">
        <f>Data!B86</f>
        <v>0</v>
      </c>
      <c r="L81" s="9">
        <f t="shared" si="0"/>
        <v>0</v>
      </c>
      <c r="M81" s="9">
        <f t="shared" si="1"/>
        <v>0</v>
      </c>
      <c r="N81" s="9">
        <f t="shared" si="2"/>
        <v>0</v>
      </c>
      <c r="O81" s="9">
        <f t="shared" si="3"/>
        <v>0</v>
      </c>
      <c r="P81" s="9">
        <f t="shared" si="4"/>
        <v>0</v>
      </c>
      <c r="Q81" s="9">
        <f t="shared" si="5"/>
        <v>0</v>
      </c>
      <c r="R81" s="9">
        <f t="shared" si="6"/>
        <v>0</v>
      </c>
      <c r="S81" s="3">
        <f>Data!D86</f>
        <v>0</v>
      </c>
      <c r="T81" s="74">
        <f t="shared" si="7"/>
        <v>0</v>
      </c>
      <c r="U81" s="74">
        <f t="shared" si="8"/>
        <v>0</v>
      </c>
      <c r="V81" s="74">
        <f t="shared" si="9"/>
        <v>0</v>
      </c>
      <c r="W81" s="74">
        <f t="shared" si="10"/>
        <v>0</v>
      </c>
    </row>
    <row r="82" spans="11:23" ht="12.75" customHeight="1">
      <c r="K82" s="9">
        <f>Data!B87</f>
        <v>0</v>
      </c>
      <c r="L82" s="9">
        <f t="shared" si="0"/>
        <v>0</v>
      </c>
      <c r="M82" s="9">
        <f t="shared" si="1"/>
        <v>0</v>
      </c>
      <c r="N82" s="9">
        <f t="shared" si="2"/>
        <v>0</v>
      </c>
      <c r="O82" s="9">
        <f t="shared" si="3"/>
        <v>0</v>
      </c>
      <c r="P82" s="9">
        <f t="shared" si="4"/>
        <v>0</v>
      </c>
      <c r="Q82" s="9">
        <f t="shared" si="5"/>
        <v>0</v>
      </c>
      <c r="R82" s="9">
        <f t="shared" si="6"/>
        <v>0</v>
      </c>
      <c r="S82" s="3">
        <f>Data!D87</f>
        <v>0</v>
      </c>
      <c r="T82" s="74">
        <f t="shared" si="7"/>
        <v>0</v>
      </c>
      <c r="U82" s="74">
        <f t="shared" si="8"/>
        <v>0</v>
      </c>
      <c r="V82" s="74">
        <f t="shared" si="9"/>
        <v>0</v>
      </c>
      <c r="W82" s="74">
        <f t="shared" si="10"/>
        <v>0</v>
      </c>
    </row>
    <row r="83" spans="11:23" ht="12.75" customHeight="1">
      <c r="K83" s="9">
        <f>Data!B88</f>
        <v>0</v>
      </c>
      <c r="L83" s="9">
        <f t="shared" si="0"/>
        <v>0</v>
      </c>
      <c r="M83" s="9">
        <f t="shared" si="1"/>
        <v>0</v>
      </c>
      <c r="N83" s="9">
        <f t="shared" si="2"/>
        <v>0</v>
      </c>
      <c r="O83" s="9">
        <f t="shared" si="3"/>
        <v>0</v>
      </c>
      <c r="P83" s="9">
        <f t="shared" si="4"/>
        <v>0</v>
      </c>
      <c r="Q83" s="9">
        <f t="shared" si="5"/>
        <v>0</v>
      </c>
      <c r="R83" s="9">
        <f t="shared" si="6"/>
        <v>0</v>
      </c>
      <c r="S83" s="3">
        <f>Data!D88</f>
        <v>0</v>
      </c>
      <c r="T83" s="74">
        <f t="shared" si="7"/>
        <v>0</v>
      </c>
      <c r="U83" s="74">
        <f t="shared" si="8"/>
        <v>0</v>
      </c>
      <c r="V83" s="74">
        <f t="shared" si="9"/>
        <v>0</v>
      </c>
      <c r="W83" s="74">
        <f t="shared" si="10"/>
        <v>0</v>
      </c>
    </row>
    <row r="84" spans="11:23" ht="12.75" customHeight="1">
      <c r="K84" s="9">
        <f>Data!B89</f>
        <v>0</v>
      </c>
      <c r="L84" s="9">
        <f t="shared" si="0"/>
        <v>0</v>
      </c>
      <c r="M84" s="9">
        <f t="shared" si="1"/>
        <v>0</v>
      </c>
      <c r="N84" s="9">
        <f t="shared" si="2"/>
        <v>0</v>
      </c>
      <c r="O84" s="9">
        <f t="shared" si="3"/>
        <v>0</v>
      </c>
      <c r="P84" s="9">
        <f t="shared" si="4"/>
        <v>0</v>
      </c>
      <c r="Q84" s="9">
        <f t="shared" si="5"/>
        <v>0</v>
      </c>
      <c r="R84" s="9">
        <f t="shared" si="6"/>
        <v>0</v>
      </c>
      <c r="S84" s="3">
        <f>Data!D89</f>
        <v>0</v>
      </c>
      <c r="T84" s="74">
        <f t="shared" si="7"/>
        <v>0</v>
      </c>
      <c r="U84" s="74">
        <f t="shared" si="8"/>
        <v>0</v>
      </c>
      <c r="V84" s="74">
        <f t="shared" si="9"/>
        <v>0</v>
      </c>
      <c r="W84" s="74">
        <f t="shared" si="10"/>
        <v>0</v>
      </c>
    </row>
    <row r="85" spans="11:23" ht="12.75" customHeight="1">
      <c r="K85" s="9">
        <f>Data!B90</f>
        <v>0</v>
      </c>
      <c r="L85" s="9">
        <f t="shared" si="0"/>
        <v>0</v>
      </c>
      <c r="M85" s="9">
        <f t="shared" si="1"/>
        <v>0</v>
      </c>
      <c r="N85" s="9">
        <f t="shared" si="2"/>
        <v>0</v>
      </c>
      <c r="O85" s="9">
        <f t="shared" si="3"/>
        <v>0</v>
      </c>
      <c r="P85" s="9">
        <f t="shared" si="4"/>
        <v>0</v>
      </c>
      <c r="Q85" s="9">
        <f t="shared" si="5"/>
        <v>0</v>
      </c>
      <c r="R85" s="9">
        <f t="shared" si="6"/>
        <v>0</v>
      </c>
      <c r="S85" s="3">
        <f>Data!D90</f>
        <v>0</v>
      </c>
      <c r="T85" s="74">
        <f t="shared" si="7"/>
        <v>0</v>
      </c>
      <c r="U85" s="74">
        <f t="shared" si="8"/>
        <v>0</v>
      </c>
      <c r="V85" s="74">
        <f t="shared" si="9"/>
        <v>0</v>
      </c>
      <c r="W85" s="74">
        <f t="shared" si="10"/>
        <v>0</v>
      </c>
    </row>
    <row r="86" spans="11:23" ht="12.75" customHeight="1">
      <c r="K86" s="9">
        <f>Data!B91</f>
        <v>0</v>
      </c>
      <c r="L86" s="9">
        <f t="shared" si="0"/>
        <v>0</v>
      </c>
      <c r="M86" s="9">
        <f t="shared" si="1"/>
        <v>0</v>
      </c>
      <c r="N86" s="9">
        <f t="shared" si="2"/>
        <v>0</v>
      </c>
      <c r="O86" s="9">
        <f t="shared" si="3"/>
        <v>0</v>
      </c>
      <c r="P86" s="9">
        <f t="shared" si="4"/>
        <v>0</v>
      </c>
      <c r="Q86" s="9">
        <f t="shared" si="5"/>
        <v>0</v>
      </c>
      <c r="R86" s="9">
        <f t="shared" si="6"/>
        <v>0</v>
      </c>
      <c r="S86" s="3">
        <f>Data!D91</f>
        <v>0</v>
      </c>
      <c r="T86" s="74">
        <f t="shared" si="7"/>
        <v>0</v>
      </c>
      <c r="U86" s="74">
        <f t="shared" si="8"/>
        <v>0</v>
      </c>
      <c r="V86" s="74">
        <f t="shared" si="9"/>
        <v>0</v>
      </c>
      <c r="W86" s="74">
        <f t="shared" si="10"/>
        <v>0</v>
      </c>
    </row>
    <row r="87" spans="11:23" ht="12.75" customHeight="1">
      <c r="K87" s="9">
        <f>Data!B92</f>
        <v>0</v>
      </c>
      <c r="L87" s="9">
        <f t="shared" si="0"/>
        <v>0</v>
      </c>
      <c r="M87" s="9">
        <f t="shared" si="1"/>
        <v>0</v>
      </c>
      <c r="N87" s="9">
        <f t="shared" si="2"/>
        <v>0</v>
      </c>
      <c r="O87" s="9">
        <f t="shared" si="3"/>
        <v>0</v>
      </c>
      <c r="P87" s="9">
        <f t="shared" si="4"/>
        <v>0</v>
      </c>
      <c r="Q87" s="9">
        <f t="shared" si="5"/>
        <v>0</v>
      </c>
      <c r="R87" s="9">
        <f t="shared" si="6"/>
        <v>0</v>
      </c>
      <c r="S87" s="3">
        <f>Data!D92</f>
        <v>0</v>
      </c>
      <c r="T87" s="74">
        <f t="shared" si="7"/>
        <v>0</v>
      </c>
      <c r="U87" s="74">
        <f t="shared" si="8"/>
        <v>0</v>
      </c>
      <c r="V87" s="74">
        <f t="shared" si="9"/>
        <v>0</v>
      </c>
      <c r="W87" s="74">
        <f t="shared" si="10"/>
        <v>0</v>
      </c>
    </row>
    <row r="88" spans="11:23" ht="12.75" customHeight="1">
      <c r="K88" s="9">
        <f>Data!B93</f>
        <v>0</v>
      </c>
      <c r="L88" s="9">
        <f t="shared" si="0"/>
        <v>0</v>
      </c>
      <c r="M88" s="9">
        <f t="shared" si="1"/>
        <v>0</v>
      </c>
      <c r="N88" s="9">
        <f t="shared" si="2"/>
        <v>0</v>
      </c>
      <c r="O88" s="9">
        <f t="shared" si="3"/>
        <v>0</v>
      </c>
      <c r="P88" s="9">
        <f t="shared" si="4"/>
        <v>0</v>
      </c>
      <c r="Q88" s="9">
        <f t="shared" si="5"/>
        <v>0</v>
      </c>
      <c r="R88" s="9">
        <f t="shared" si="6"/>
        <v>0</v>
      </c>
      <c r="S88" s="3">
        <f>Data!D93</f>
        <v>0</v>
      </c>
      <c r="T88" s="74">
        <f t="shared" si="7"/>
        <v>0</v>
      </c>
      <c r="U88" s="74">
        <f t="shared" si="8"/>
        <v>0</v>
      </c>
      <c r="V88" s="74">
        <f t="shared" si="9"/>
        <v>0</v>
      </c>
      <c r="W88" s="74">
        <f t="shared" si="10"/>
        <v>0</v>
      </c>
    </row>
    <row r="89" spans="11:23" ht="12.75" customHeight="1">
      <c r="K89" s="9">
        <f>Data!B94</f>
        <v>0</v>
      </c>
      <c r="L89" s="9">
        <f t="shared" si="0"/>
        <v>0</v>
      </c>
      <c r="M89" s="9">
        <f t="shared" si="1"/>
        <v>0</v>
      </c>
      <c r="N89" s="9">
        <f t="shared" si="2"/>
        <v>0</v>
      </c>
      <c r="O89" s="9">
        <f t="shared" si="3"/>
        <v>0</v>
      </c>
      <c r="P89" s="9">
        <f t="shared" si="4"/>
        <v>0</v>
      </c>
      <c r="Q89" s="9">
        <f t="shared" si="5"/>
        <v>0</v>
      </c>
      <c r="R89" s="9">
        <f t="shared" si="6"/>
        <v>0</v>
      </c>
      <c r="S89" s="3">
        <f>Data!D94</f>
        <v>0</v>
      </c>
      <c r="T89" s="74">
        <f t="shared" si="7"/>
        <v>0</v>
      </c>
      <c r="U89" s="74">
        <f t="shared" si="8"/>
        <v>0</v>
      </c>
      <c r="V89" s="74">
        <f t="shared" si="9"/>
        <v>0</v>
      </c>
      <c r="W89" s="74">
        <f t="shared" si="10"/>
        <v>0</v>
      </c>
    </row>
    <row r="90" spans="11:23" ht="12.75" customHeight="1">
      <c r="K90" s="9">
        <f>Data!B95</f>
        <v>0</v>
      </c>
      <c r="L90" s="9">
        <f t="shared" si="0"/>
        <v>0</v>
      </c>
      <c r="M90" s="9">
        <f t="shared" si="1"/>
        <v>0</v>
      </c>
      <c r="N90" s="9">
        <f t="shared" si="2"/>
        <v>0</v>
      </c>
      <c r="O90" s="9">
        <f t="shared" si="3"/>
        <v>0</v>
      </c>
      <c r="P90" s="9">
        <f t="shared" si="4"/>
        <v>0</v>
      </c>
      <c r="Q90" s="9">
        <f t="shared" si="5"/>
        <v>0</v>
      </c>
      <c r="R90" s="9">
        <f t="shared" si="6"/>
        <v>0</v>
      </c>
      <c r="S90" s="3">
        <f>Data!D95</f>
        <v>0</v>
      </c>
      <c r="T90" s="74">
        <f t="shared" si="7"/>
        <v>0</v>
      </c>
      <c r="U90" s="74">
        <f t="shared" si="8"/>
        <v>0</v>
      </c>
      <c r="V90" s="74">
        <f t="shared" si="9"/>
        <v>0</v>
      </c>
      <c r="W90" s="74">
        <f t="shared" si="10"/>
        <v>0</v>
      </c>
    </row>
    <row r="91" spans="11:23" ht="12.75" customHeight="1">
      <c r="K91" s="9">
        <f>Data!B96</f>
        <v>0</v>
      </c>
      <c r="L91" s="9">
        <f t="shared" si="0"/>
        <v>0</v>
      </c>
      <c r="M91" s="9">
        <f t="shared" si="1"/>
        <v>0</v>
      </c>
      <c r="N91" s="9">
        <f t="shared" si="2"/>
        <v>0</v>
      </c>
      <c r="O91" s="9">
        <f t="shared" si="3"/>
        <v>0</v>
      </c>
      <c r="P91" s="9">
        <f t="shared" si="4"/>
        <v>0</v>
      </c>
      <c r="Q91" s="9">
        <f t="shared" si="5"/>
        <v>0</v>
      </c>
      <c r="R91" s="9">
        <f t="shared" si="6"/>
        <v>0</v>
      </c>
      <c r="S91" s="3">
        <f>Data!D96</f>
        <v>0</v>
      </c>
      <c r="T91" s="74">
        <f t="shared" si="7"/>
        <v>0</v>
      </c>
      <c r="U91" s="74">
        <f t="shared" si="8"/>
        <v>0</v>
      </c>
      <c r="V91" s="74">
        <f t="shared" si="9"/>
        <v>0</v>
      </c>
      <c r="W91" s="74">
        <f t="shared" si="10"/>
        <v>0</v>
      </c>
    </row>
    <row r="92" spans="11:23" ht="12.75" customHeight="1">
      <c r="K92" s="9">
        <f>Data!B97</f>
        <v>0</v>
      </c>
      <c r="L92" s="9">
        <f t="shared" si="0"/>
        <v>0</v>
      </c>
      <c r="M92" s="9">
        <f t="shared" si="1"/>
        <v>0</v>
      </c>
      <c r="N92" s="9">
        <f t="shared" si="2"/>
        <v>0</v>
      </c>
      <c r="O92" s="9">
        <f t="shared" si="3"/>
        <v>0</v>
      </c>
      <c r="P92" s="9">
        <f t="shared" si="4"/>
        <v>0</v>
      </c>
      <c r="Q92" s="9">
        <f t="shared" si="5"/>
        <v>0</v>
      </c>
      <c r="R92" s="9">
        <f t="shared" si="6"/>
        <v>0</v>
      </c>
      <c r="S92" s="3">
        <f>Data!D97</f>
        <v>0</v>
      </c>
      <c r="T92" s="74">
        <f t="shared" si="7"/>
        <v>0</v>
      </c>
      <c r="U92" s="74">
        <f t="shared" si="8"/>
        <v>0</v>
      </c>
      <c r="V92" s="74">
        <f t="shared" si="9"/>
        <v>0</v>
      </c>
      <c r="W92" s="74">
        <f t="shared" si="10"/>
        <v>0</v>
      </c>
    </row>
    <row r="93" spans="11:23" ht="12.75" customHeight="1">
      <c r="K93" s="9">
        <f>Data!B98</f>
        <v>0</v>
      </c>
      <c r="L93" s="9">
        <f t="shared" si="0"/>
        <v>0</v>
      </c>
      <c r="M93" s="9">
        <f t="shared" si="1"/>
        <v>0</v>
      </c>
      <c r="N93" s="9">
        <f t="shared" si="2"/>
        <v>0</v>
      </c>
      <c r="O93" s="9">
        <f t="shared" si="3"/>
        <v>0</v>
      </c>
      <c r="P93" s="9">
        <f t="shared" si="4"/>
        <v>0</v>
      </c>
      <c r="Q93" s="9">
        <f t="shared" si="5"/>
        <v>0</v>
      </c>
      <c r="R93" s="9">
        <f t="shared" si="6"/>
        <v>0</v>
      </c>
      <c r="S93" s="3">
        <f>Data!D98</f>
        <v>0</v>
      </c>
      <c r="T93" s="74">
        <f t="shared" si="7"/>
        <v>0</v>
      </c>
      <c r="U93" s="74">
        <f t="shared" si="8"/>
        <v>0</v>
      </c>
      <c r="V93" s="74">
        <f t="shared" si="9"/>
        <v>0</v>
      </c>
      <c r="W93" s="74">
        <f t="shared" si="10"/>
        <v>0</v>
      </c>
    </row>
    <row r="94" spans="11:23" ht="12.75" customHeight="1">
      <c r="K94" s="9">
        <f>Data!B99</f>
        <v>0</v>
      </c>
      <c r="L94" s="9">
        <f t="shared" si="0"/>
        <v>0</v>
      </c>
      <c r="M94" s="9">
        <f t="shared" si="1"/>
        <v>0</v>
      </c>
      <c r="N94" s="9">
        <f t="shared" si="2"/>
        <v>0</v>
      </c>
      <c r="O94" s="9">
        <f t="shared" si="3"/>
        <v>0</v>
      </c>
      <c r="P94" s="9">
        <f t="shared" si="4"/>
        <v>0</v>
      </c>
      <c r="Q94" s="9">
        <f t="shared" si="5"/>
        <v>0</v>
      </c>
      <c r="R94" s="9">
        <f t="shared" si="6"/>
        <v>0</v>
      </c>
      <c r="S94" s="3">
        <f>Data!D99</f>
        <v>0</v>
      </c>
      <c r="T94" s="74">
        <f t="shared" si="7"/>
        <v>0</v>
      </c>
      <c r="U94" s="74">
        <f t="shared" si="8"/>
        <v>0</v>
      </c>
      <c r="V94" s="74">
        <f t="shared" si="9"/>
        <v>0</v>
      </c>
      <c r="W94" s="74">
        <f t="shared" si="10"/>
        <v>0</v>
      </c>
    </row>
    <row r="95" spans="11:23" ht="12.75" customHeight="1">
      <c r="K95" s="9">
        <f>Data!B100</f>
        <v>0</v>
      </c>
      <c r="L95" s="9">
        <f t="shared" si="0"/>
        <v>0</v>
      </c>
      <c r="M95" s="9">
        <f t="shared" si="1"/>
        <v>0</v>
      </c>
      <c r="N95" s="9">
        <f t="shared" si="2"/>
        <v>0</v>
      </c>
      <c r="O95" s="9">
        <f t="shared" si="3"/>
        <v>0</v>
      </c>
      <c r="P95" s="9">
        <f t="shared" si="4"/>
        <v>0</v>
      </c>
      <c r="Q95" s="9">
        <f t="shared" si="5"/>
        <v>0</v>
      </c>
      <c r="R95" s="9">
        <f t="shared" si="6"/>
        <v>0</v>
      </c>
      <c r="S95" s="3">
        <f>Data!D100</f>
        <v>0</v>
      </c>
      <c r="T95" s="74">
        <f t="shared" si="7"/>
        <v>0</v>
      </c>
      <c r="U95" s="74">
        <f t="shared" si="8"/>
        <v>0</v>
      </c>
      <c r="V95" s="74">
        <f t="shared" si="9"/>
        <v>0</v>
      </c>
      <c r="W95" s="74">
        <f t="shared" si="10"/>
        <v>0</v>
      </c>
    </row>
    <row r="96" spans="11:23" ht="12.75" customHeight="1">
      <c r="K96" s="9">
        <f>Data!B101</f>
        <v>0</v>
      </c>
      <c r="L96" s="9">
        <f t="shared" si="0"/>
        <v>0</v>
      </c>
      <c r="M96" s="9">
        <f t="shared" si="1"/>
        <v>0</v>
      </c>
      <c r="N96" s="9">
        <f t="shared" si="2"/>
        <v>0</v>
      </c>
      <c r="O96" s="9">
        <f t="shared" si="3"/>
        <v>0</v>
      </c>
      <c r="P96" s="9">
        <f t="shared" si="4"/>
        <v>0</v>
      </c>
      <c r="Q96" s="9">
        <f t="shared" si="5"/>
        <v>0</v>
      </c>
      <c r="R96" s="9">
        <f t="shared" si="6"/>
        <v>0</v>
      </c>
      <c r="S96" s="3">
        <f>Data!D101</f>
        <v>0</v>
      </c>
      <c r="T96" s="74">
        <f t="shared" si="7"/>
        <v>0</v>
      </c>
      <c r="U96" s="74">
        <f t="shared" si="8"/>
        <v>0</v>
      </c>
      <c r="V96" s="74">
        <f t="shared" si="9"/>
        <v>0</v>
      </c>
      <c r="W96" s="74">
        <f t="shared" si="10"/>
        <v>0</v>
      </c>
    </row>
    <row r="97" spans="2:28" ht="12.75" customHeight="1">
      <c r="K97" s="9">
        <f>Data!B102</f>
        <v>0</v>
      </c>
      <c r="L97" s="9">
        <f t="shared" si="0"/>
        <v>0</v>
      </c>
      <c r="M97" s="9">
        <f t="shared" si="1"/>
        <v>0</v>
      </c>
      <c r="N97" s="9">
        <f t="shared" si="2"/>
        <v>0</v>
      </c>
      <c r="O97" s="9">
        <f t="shared" si="3"/>
        <v>0</v>
      </c>
      <c r="P97" s="9">
        <f t="shared" si="4"/>
        <v>0</v>
      </c>
      <c r="Q97" s="9">
        <f t="shared" si="5"/>
        <v>0</v>
      </c>
      <c r="R97" s="9">
        <f t="shared" si="6"/>
        <v>0</v>
      </c>
      <c r="S97" s="3">
        <f>Data!D102</f>
        <v>0</v>
      </c>
      <c r="T97" s="74">
        <f t="shared" si="7"/>
        <v>0</v>
      </c>
      <c r="U97" s="74">
        <f t="shared" si="8"/>
        <v>0</v>
      </c>
      <c r="V97" s="74">
        <f t="shared" si="9"/>
        <v>0</v>
      </c>
      <c r="W97" s="74">
        <f t="shared" si="10"/>
        <v>0</v>
      </c>
    </row>
    <row r="98" spans="2:28" ht="12.75" customHeight="1">
      <c r="K98" s="9">
        <f>Data!B103</f>
        <v>0</v>
      </c>
      <c r="L98" s="9">
        <f t="shared" si="0"/>
        <v>0</v>
      </c>
      <c r="M98" s="9">
        <f t="shared" si="1"/>
        <v>0</v>
      </c>
      <c r="N98" s="9">
        <f t="shared" si="2"/>
        <v>0</v>
      </c>
      <c r="O98" s="9">
        <f t="shared" si="3"/>
        <v>0</v>
      </c>
      <c r="P98" s="9">
        <f t="shared" si="4"/>
        <v>0</v>
      </c>
      <c r="Q98" s="9">
        <f t="shared" si="5"/>
        <v>0</v>
      </c>
      <c r="R98" s="9">
        <f t="shared" si="6"/>
        <v>0</v>
      </c>
      <c r="S98" s="3">
        <f>Data!D103</f>
        <v>0</v>
      </c>
      <c r="T98" s="74">
        <f t="shared" si="7"/>
        <v>0</v>
      </c>
      <c r="U98" s="74">
        <f t="shared" si="8"/>
        <v>0</v>
      </c>
      <c r="V98" s="74">
        <f t="shared" si="9"/>
        <v>0</v>
      </c>
      <c r="W98" s="74">
        <f t="shared" si="10"/>
        <v>0</v>
      </c>
    </row>
    <row r="99" spans="2:28" ht="12.75" customHeight="1">
      <c r="K99" s="9">
        <f>Data!B104</f>
        <v>0</v>
      </c>
      <c r="L99" s="9">
        <f t="shared" si="0"/>
        <v>0</v>
      </c>
      <c r="M99" s="9">
        <f t="shared" si="1"/>
        <v>0</v>
      </c>
      <c r="N99" s="9">
        <f t="shared" si="2"/>
        <v>0</v>
      </c>
      <c r="O99" s="9">
        <f t="shared" si="3"/>
        <v>0</v>
      </c>
      <c r="P99" s="9">
        <f t="shared" si="4"/>
        <v>0</v>
      </c>
      <c r="Q99" s="9">
        <f t="shared" si="5"/>
        <v>0</v>
      </c>
      <c r="R99" s="9">
        <f t="shared" si="6"/>
        <v>0</v>
      </c>
      <c r="S99" s="3">
        <f>Data!D104</f>
        <v>0</v>
      </c>
      <c r="T99" s="74">
        <f t="shared" si="7"/>
        <v>0</v>
      </c>
      <c r="U99" s="74">
        <f t="shared" si="8"/>
        <v>0</v>
      </c>
      <c r="V99" s="74">
        <f t="shared" si="9"/>
        <v>0</v>
      </c>
      <c r="W99" s="74">
        <f t="shared" si="10"/>
        <v>0</v>
      </c>
    </row>
    <row r="100" spans="2:28" ht="12.75" customHeight="1">
      <c r="K100" s="9">
        <f>Data!B105</f>
        <v>0</v>
      </c>
      <c r="L100" s="9">
        <f t="shared" si="0"/>
        <v>0</v>
      </c>
      <c r="M100" s="9">
        <f t="shared" si="1"/>
        <v>0</v>
      </c>
      <c r="N100" s="9">
        <f t="shared" si="2"/>
        <v>0</v>
      </c>
      <c r="O100" s="9">
        <f t="shared" si="3"/>
        <v>0</v>
      </c>
      <c r="P100" s="9">
        <f t="shared" si="4"/>
        <v>0</v>
      </c>
      <c r="Q100" s="9">
        <f t="shared" si="5"/>
        <v>0</v>
      </c>
      <c r="R100" s="9">
        <f t="shared" si="6"/>
        <v>0</v>
      </c>
      <c r="S100" s="3">
        <f>Data!D105</f>
        <v>0</v>
      </c>
      <c r="T100" s="74">
        <f t="shared" si="7"/>
        <v>0</v>
      </c>
      <c r="U100" s="74">
        <f t="shared" si="8"/>
        <v>0</v>
      </c>
      <c r="V100" s="74">
        <f t="shared" si="9"/>
        <v>0</v>
      </c>
      <c r="W100" s="74">
        <f t="shared" si="10"/>
        <v>0</v>
      </c>
    </row>
    <row r="101" spans="2:28" ht="12.75" customHeight="1">
      <c r="K101" s="9">
        <f>Data!B106</f>
        <v>0</v>
      </c>
      <c r="L101" s="9">
        <f t="shared" si="0"/>
        <v>0</v>
      </c>
      <c r="M101" s="9">
        <f t="shared" si="1"/>
        <v>0</v>
      </c>
      <c r="N101" s="9">
        <f t="shared" si="2"/>
        <v>0</v>
      </c>
      <c r="O101" s="9">
        <f t="shared" si="3"/>
        <v>0</v>
      </c>
      <c r="P101" s="9">
        <f t="shared" si="4"/>
        <v>0</v>
      </c>
      <c r="Q101" s="9">
        <f t="shared" si="5"/>
        <v>0</v>
      </c>
      <c r="R101" s="9">
        <f t="shared" si="6"/>
        <v>0</v>
      </c>
      <c r="S101" s="3">
        <f>Data!D106</f>
        <v>0</v>
      </c>
      <c r="T101" s="74">
        <f t="shared" si="7"/>
        <v>0</v>
      </c>
      <c r="U101" s="74">
        <f t="shared" si="8"/>
        <v>0</v>
      </c>
      <c r="V101" s="74">
        <f t="shared" si="9"/>
        <v>0</v>
      </c>
      <c r="W101" s="74">
        <f t="shared" si="10"/>
        <v>0</v>
      </c>
    </row>
    <row r="102" spans="2:28" ht="12.75" customHeight="1">
      <c r="K102" s="9">
        <f>Data!B107</f>
        <v>0</v>
      </c>
      <c r="L102" s="9">
        <f t="shared" si="0"/>
        <v>0</v>
      </c>
      <c r="M102" s="9">
        <f t="shared" si="1"/>
        <v>0</v>
      </c>
      <c r="N102" s="9">
        <f t="shared" si="2"/>
        <v>0</v>
      </c>
      <c r="O102" s="9">
        <f t="shared" si="3"/>
        <v>0</v>
      </c>
      <c r="P102" s="9">
        <f t="shared" si="4"/>
        <v>0</v>
      </c>
      <c r="Q102" s="9">
        <f t="shared" si="5"/>
        <v>0</v>
      </c>
      <c r="R102" s="9">
        <f t="shared" si="6"/>
        <v>0</v>
      </c>
      <c r="S102" s="3">
        <f>Data!D107</f>
        <v>0</v>
      </c>
      <c r="T102" s="74">
        <f t="shared" si="7"/>
        <v>0</v>
      </c>
      <c r="U102" s="74">
        <f t="shared" si="8"/>
        <v>0</v>
      </c>
      <c r="V102" s="74">
        <f t="shared" si="9"/>
        <v>0</v>
      </c>
      <c r="W102" s="74">
        <f t="shared" si="10"/>
        <v>0</v>
      </c>
    </row>
    <row r="103" spans="2:28" ht="12.75" customHeight="1">
      <c r="K103" s="9">
        <f>Data!B108</f>
        <v>0</v>
      </c>
      <c r="L103" s="9">
        <f t="shared" si="0"/>
        <v>0</v>
      </c>
      <c r="M103" s="9">
        <f t="shared" si="1"/>
        <v>0</v>
      </c>
      <c r="N103" s="9">
        <f t="shared" si="2"/>
        <v>0</v>
      </c>
      <c r="O103" s="9">
        <f t="shared" si="3"/>
        <v>0</v>
      </c>
      <c r="P103" s="9">
        <f t="shared" si="4"/>
        <v>0</v>
      </c>
      <c r="Q103" s="9">
        <f t="shared" si="5"/>
        <v>0</v>
      </c>
      <c r="R103" s="9">
        <f t="shared" si="6"/>
        <v>0</v>
      </c>
      <c r="S103" s="3">
        <f>Data!D108</f>
        <v>0</v>
      </c>
      <c r="T103" s="74">
        <f t="shared" si="7"/>
        <v>0</v>
      </c>
      <c r="U103" s="74">
        <f t="shared" si="8"/>
        <v>0</v>
      </c>
      <c r="V103" s="74">
        <f t="shared" si="9"/>
        <v>0</v>
      </c>
      <c r="W103" s="74">
        <f t="shared" si="10"/>
        <v>0</v>
      </c>
    </row>
    <row r="104" spans="2:28" ht="12.75" customHeight="1">
      <c r="K104" s="9">
        <f>Data!B109</f>
        <v>0</v>
      </c>
      <c r="L104" s="9">
        <f t="shared" si="0"/>
        <v>0</v>
      </c>
      <c r="M104" s="9">
        <f t="shared" si="1"/>
        <v>0</v>
      </c>
      <c r="N104" s="9">
        <f t="shared" si="2"/>
        <v>0</v>
      </c>
      <c r="O104" s="9">
        <f t="shared" si="3"/>
        <v>0</v>
      </c>
      <c r="P104" s="9">
        <f t="shared" si="4"/>
        <v>0</v>
      </c>
      <c r="Q104" s="9">
        <f t="shared" si="5"/>
        <v>0</v>
      </c>
      <c r="R104" s="9">
        <f t="shared" si="6"/>
        <v>0</v>
      </c>
      <c r="S104" s="3">
        <f>Data!D109</f>
        <v>0</v>
      </c>
      <c r="T104" s="74">
        <f t="shared" si="7"/>
        <v>0</v>
      </c>
      <c r="U104" s="74">
        <f t="shared" si="8"/>
        <v>0</v>
      </c>
      <c r="V104" s="74">
        <f t="shared" si="9"/>
        <v>0</v>
      </c>
      <c r="W104" s="74">
        <f t="shared" si="10"/>
        <v>0</v>
      </c>
    </row>
    <row r="105" spans="2:28" ht="12.75" customHeight="1">
      <c r="K105" s="9">
        <f>Data!B110</f>
        <v>0</v>
      </c>
      <c r="L105" s="9">
        <f t="shared" si="0"/>
        <v>0</v>
      </c>
      <c r="M105" s="9">
        <f t="shared" si="1"/>
        <v>0</v>
      </c>
      <c r="N105" s="9">
        <f t="shared" si="2"/>
        <v>0</v>
      </c>
      <c r="O105" s="9">
        <f t="shared" si="3"/>
        <v>0</v>
      </c>
      <c r="P105" s="9">
        <f t="shared" si="4"/>
        <v>0</v>
      </c>
      <c r="Q105" s="9">
        <f t="shared" si="5"/>
        <v>0</v>
      </c>
      <c r="R105" s="9">
        <f t="shared" si="6"/>
        <v>0</v>
      </c>
      <c r="S105" s="3">
        <f>Data!D110</f>
        <v>0</v>
      </c>
      <c r="T105" s="74">
        <f t="shared" si="7"/>
        <v>0</v>
      </c>
      <c r="U105" s="74">
        <f t="shared" si="8"/>
        <v>0</v>
      </c>
      <c r="V105" s="74">
        <f t="shared" si="9"/>
        <v>0</v>
      </c>
      <c r="W105" s="74">
        <f t="shared" si="10"/>
        <v>0</v>
      </c>
    </row>
    <row r="106" spans="2:28" ht="12.75" customHeight="1">
      <c r="K106" s="9">
        <f>Data!B111</f>
        <v>0</v>
      </c>
      <c r="L106" s="9">
        <f t="shared" si="0"/>
        <v>0</v>
      </c>
      <c r="M106" s="9">
        <f t="shared" si="1"/>
        <v>0</v>
      </c>
      <c r="N106" s="9">
        <f t="shared" si="2"/>
        <v>0</v>
      </c>
      <c r="O106" s="9">
        <f t="shared" si="3"/>
        <v>0</v>
      </c>
      <c r="P106" s="9">
        <f t="shared" si="4"/>
        <v>0</v>
      </c>
      <c r="Q106" s="9">
        <f t="shared" si="5"/>
        <v>0</v>
      </c>
      <c r="R106" s="9">
        <f t="shared" si="6"/>
        <v>0</v>
      </c>
      <c r="S106" s="3">
        <f>Data!D111</f>
        <v>0</v>
      </c>
      <c r="T106" s="74">
        <f t="shared" si="7"/>
        <v>0</v>
      </c>
      <c r="U106" s="74">
        <f t="shared" si="8"/>
        <v>0</v>
      </c>
      <c r="V106" s="74">
        <f t="shared" si="9"/>
        <v>0</v>
      </c>
      <c r="W106" s="74">
        <f t="shared" si="10"/>
        <v>0</v>
      </c>
    </row>
    <row r="107" spans="2:28" ht="12.75" customHeight="1">
      <c r="J107" s="16" t="s">
        <v>125</v>
      </c>
      <c r="K107" s="9">
        <f t="shared" ref="K107:W107" si="20">SUM(K6:K106)</f>
        <v>2575</v>
      </c>
      <c r="L107" s="9">
        <f t="shared" si="20"/>
        <v>395975</v>
      </c>
      <c r="M107" s="9">
        <f t="shared" si="20"/>
        <v>69826375</v>
      </c>
      <c r="N107" s="9">
        <f t="shared" si="20"/>
        <v>13223654375</v>
      </c>
      <c r="O107" s="9">
        <f t="shared" si="20"/>
        <v>2614009234375</v>
      </c>
      <c r="P107" s="9">
        <f t="shared" si="20"/>
        <v>531479992484375</v>
      </c>
      <c r="Q107" s="9">
        <f t="shared" si="20"/>
        <v>1.1020800321648438E+17</v>
      </c>
      <c r="R107" s="9">
        <f t="shared" si="20"/>
        <v>2.3185907458565235E+19</v>
      </c>
      <c r="S107" s="74">
        <f t="shared" si="20"/>
        <v>154.73369195264058</v>
      </c>
      <c r="T107" s="74">
        <f t="shared" si="20"/>
        <v>22954.188021174039</v>
      </c>
      <c r="U107" s="74">
        <f t="shared" si="20"/>
        <v>3872401.5663629305</v>
      </c>
      <c r="V107" s="74">
        <f t="shared" si="20"/>
        <v>704088610.71492577</v>
      </c>
      <c r="W107" s="74">
        <f t="shared" si="20"/>
        <v>134547220051.75792</v>
      </c>
    </row>
    <row r="108" spans="2:28" ht="12.75" customHeight="1"/>
    <row r="109" spans="2:28" ht="12.75" customHeight="1"/>
    <row r="110" spans="2:28" ht="12.75" customHeight="1">
      <c r="B110" s="16" t="s">
        <v>126</v>
      </c>
      <c r="K110" s="16" t="s">
        <v>97</v>
      </c>
      <c r="L110" s="16" t="s">
        <v>98</v>
      </c>
      <c r="M110" s="16" t="s">
        <v>99</v>
      </c>
      <c r="N110" s="16" t="s">
        <v>100</v>
      </c>
      <c r="O110" s="16" t="s">
        <v>101</v>
      </c>
      <c r="P110" s="16" t="s">
        <v>102</v>
      </c>
      <c r="Q110" s="16" t="s">
        <v>103</v>
      </c>
      <c r="R110" s="16" t="s">
        <v>104</v>
      </c>
      <c r="S110" s="16" t="s">
        <v>105</v>
      </c>
      <c r="T110" s="16" t="s">
        <v>106</v>
      </c>
      <c r="U110" s="16" t="s">
        <v>107</v>
      </c>
      <c r="V110" s="16" t="s">
        <v>108</v>
      </c>
      <c r="W110" s="16" t="s">
        <v>109</v>
      </c>
      <c r="Y110" s="16" t="s">
        <v>110</v>
      </c>
      <c r="Z110" s="16" t="s">
        <v>111</v>
      </c>
      <c r="AA110" s="16" t="s">
        <v>112</v>
      </c>
    </row>
    <row r="111" spans="2:28" ht="12.75" customHeight="1">
      <c r="K111" s="9">
        <f>Data!B11</f>
        <v>0</v>
      </c>
      <c r="L111" s="9">
        <f t="shared" ref="L111:L211" si="21">(K111)^2</f>
        <v>0</v>
      </c>
      <c r="M111" s="9">
        <f t="shared" ref="M111:M211" si="22">K111^3</f>
        <v>0</v>
      </c>
      <c r="N111" s="9">
        <f t="shared" ref="N111:N211" si="23">K111^4</f>
        <v>0</v>
      </c>
      <c r="O111" s="9">
        <f t="shared" ref="O111:O211" si="24">K111^5</f>
        <v>0</v>
      </c>
      <c r="P111" s="9">
        <f t="shared" ref="P111:P211" si="25">K111^6</f>
        <v>0</v>
      </c>
      <c r="Q111" s="9">
        <f t="shared" ref="Q111:Q211" si="26">K111^7</f>
        <v>0</v>
      </c>
      <c r="R111" s="9">
        <f t="shared" ref="R111:R211" si="27">K111^8</f>
        <v>0</v>
      </c>
      <c r="S111" s="9">
        <f>Data!Q11</f>
        <v>0</v>
      </c>
      <c r="T111" s="9">
        <f t="shared" ref="T111:T211" si="28">S111*K111</f>
        <v>0</v>
      </c>
      <c r="U111" s="9">
        <f t="shared" ref="U111:U211" si="29">S111*L111</f>
        <v>0</v>
      </c>
      <c r="V111" s="9">
        <f t="shared" ref="V111:V211" si="30">S111*M111</f>
        <v>0</v>
      </c>
      <c r="W111" s="9">
        <f t="shared" ref="W111:W211" si="31">S111*N111</f>
        <v>0</v>
      </c>
      <c r="Y111" s="9">
        <f>0</f>
        <v>0</v>
      </c>
      <c r="Z111" s="9">
        <f>$C128+$D128*Y111+$E128*Y111^2+$F128*Y111^3</f>
        <v>4.6250691869217917</v>
      </c>
      <c r="AA111" s="9">
        <f>$C148+$D148*Y111+$E148*Y111^2+$F148*Y111^3+$G148*Y111^4</f>
        <v>0.6303614438202203</v>
      </c>
      <c r="AB111" s="9">
        <f>IF(Data!$R$70=3,Z111,IF(Data!$R$70=4,AA111,0))</f>
        <v>0.6303614438202203</v>
      </c>
    </row>
    <row r="112" spans="2:28" ht="12.75" customHeight="1">
      <c r="B112" s="16" t="s">
        <v>113</v>
      </c>
      <c r="K112" s="9">
        <f>Data!B12</f>
        <v>10</v>
      </c>
      <c r="L112" s="9">
        <f t="shared" si="21"/>
        <v>100</v>
      </c>
      <c r="M112" s="9">
        <f t="shared" si="22"/>
        <v>1000</v>
      </c>
      <c r="N112" s="9">
        <f t="shared" si="23"/>
        <v>10000</v>
      </c>
      <c r="O112" s="9">
        <f t="shared" si="24"/>
        <v>100000</v>
      </c>
      <c r="P112" s="9">
        <f t="shared" si="25"/>
        <v>1000000</v>
      </c>
      <c r="Q112" s="9">
        <f t="shared" si="26"/>
        <v>10000000</v>
      </c>
      <c r="R112" s="9">
        <f t="shared" si="27"/>
        <v>100000000</v>
      </c>
      <c r="S112" s="74">
        <f>Data!Q12</f>
        <v>0.20701225005948631</v>
      </c>
      <c r="T112" s="74">
        <f t="shared" si="28"/>
        <v>2.0701225005948629</v>
      </c>
      <c r="U112" s="74">
        <f t="shared" si="29"/>
        <v>20.701225005948633</v>
      </c>
      <c r="V112" s="74">
        <f t="shared" si="30"/>
        <v>207.01225005948632</v>
      </c>
      <c r="W112" s="74">
        <f t="shared" si="31"/>
        <v>2070.1225005948631</v>
      </c>
      <c r="Y112" s="9">
        <f>Y111+MAX(Data!$B$11:$B$34)/20</f>
        <v>11.5</v>
      </c>
      <c r="Z112" s="9">
        <f>$C128+$D128*Y112+$E128*Y112^2+$F128*Y112^3</f>
        <v>1.0234318898765218</v>
      </c>
      <c r="AA112" s="9">
        <f>$C148+$D148*Y112+$E148*Y112^2+$F148*Y112^3+$G148*Y112^4</f>
        <v>0.57177353274207399</v>
      </c>
      <c r="AB112" s="9">
        <f>IF(Data!$R$70=3,Z112,IF(Data!$R$70=4,AA112,0))</f>
        <v>0.57177353274207399</v>
      </c>
    </row>
    <row r="113" spans="2:28" ht="12.75" customHeight="1">
      <c r="K113" s="9">
        <f>Data!B13</f>
        <v>20</v>
      </c>
      <c r="L113" s="9">
        <f t="shared" si="21"/>
        <v>400</v>
      </c>
      <c r="M113" s="9">
        <f t="shared" si="22"/>
        <v>8000</v>
      </c>
      <c r="N113" s="9">
        <f t="shared" si="23"/>
        <v>160000</v>
      </c>
      <c r="O113" s="9">
        <f t="shared" si="24"/>
        <v>3200000</v>
      </c>
      <c r="P113" s="9">
        <f t="shared" si="25"/>
        <v>64000000</v>
      </c>
      <c r="Q113" s="9">
        <f t="shared" si="26"/>
        <v>1280000000</v>
      </c>
      <c r="R113" s="9">
        <f t="shared" si="27"/>
        <v>25600000000</v>
      </c>
      <c r="S113" s="74">
        <f>Data!Q13</f>
        <v>0.61787172238077115</v>
      </c>
      <c r="T113" s="74">
        <f t="shared" si="28"/>
        <v>12.357434447615423</v>
      </c>
      <c r="U113" s="74">
        <f t="shared" si="29"/>
        <v>247.14868895230845</v>
      </c>
      <c r="V113" s="74">
        <f t="shared" si="30"/>
        <v>4942.9737790461695</v>
      </c>
      <c r="W113" s="74">
        <f t="shared" si="31"/>
        <v>98859.47558092339</v>
      </c>
      <c r="Y113" s="9">
        <f>Y112+MAX(Data!$B$11:$B$34)/20</f>
        <v>23</v>
      </c>
      <c r="Z113" s="9">
        <f>$C128+$D128*Y113+$E128*Y113^2+$F128*Y113^3</f>
        <v>-0.9880586556387827</v>
      </c>
      <c r="AA113" s="9">
        <f>$C148+$D148*Y113+$E148*Y113^2+$F148*Y113^3+$G148*Y113^4</f>
        <v>0.46082775382858165</v>
      </c>
      <c r="AB113" s="9">
        <f>IF(Data!$R$70=3,Z113,IF(Data!$R$70=4,AA113,0))</f>
        <v>0.46082775382858165</v>
      </c>
    </row>
    <row r="114" spans="2:28" ht="12.75" customHeight="1">
      <c r="B114" s="16" t="s">
        <v>114</v>
      </c>
      <c r="H114" s="16" t="s">
        <v>115</v>
      </c>
      <c r="K114" s="9">
        <f>Data!B14</f>
        <v>25</v>
      </c>
      <c r="L114" s="9">
        <f t="shared" si="21"/>
        <v>625</v>
      </c>
      <c r="M114" s="9">
        <f t="shared" si="22"/>
        <v>15625</v>
      </c>
      <c r="N114" s="9">
        <f t="shared" si="23"/>
        <v>390625</v>
      </c>
      <c r="O114" s="9">
        <f t="shared" si="24"/>
        <v>9765625</v>
      </c>
      <c r="P114" s="9">
        <f t="shared" si="25"/>
        <v>244140625</v>
      </c>
      <c r="Q114" s="9">
        <f t="shared" si="26"/>
        <v>6103515625</v>
      </c>
      <c r="R114" s="9">
        <f t="shared" si="27"/>
        <v>152587890625</v>
      </c>
      <c r="S114" s="74">
        <f>Data!Q14</f>
        <v>0.71787172238077124</v>
      </c>
      <c r="T114" s="74">
        <f t="shared" si="28"/>
        <v>17.94679305951928</v>
      </c>
      <c r="U114" s="74">
        <f t="shared" si="29"/>
        <v>448.66982648798205</v>
      </c>
      <c r="V114" s="74">
        <f t="shared" si="30"/>
        <v>11216.74566219955</v>
      </c>
      <c r="W114" s="74">
        <f t="shared" si="31"/>
        <v>280418.64155498875</v>
      </c>
      <c r="Y114" s="9">
        <f>Y113+MAX(Data!$B$11:$B$34)/20</f>
        <v>34.5</v>
      </c>
      <c r="Z114" s="9">
        <f>$C128+$D128*Y114+$E128*Y114^2+$F128*Y114^3</f>
        <v>-1.5069198159902288</v>
      </c>
      <c r="AA114" s="9">
        <f>$C148+$D148*Y114+$E148*Y114^2+$F148*Y114^3+$G148*Y114^4</f>
        <v>0.62497018642801383</v>
      </c>
      <c r="AB114" s="9">
        <f>IF(Data!$R$70=3,Z114,IF(Data!$R$70=4,AA114,0))</f>
        <v>0.62497018642801383</v>
      </c>
    </row>
    <row r="115" spans="2:28" ht="12.75" customHeight="1">
      <c r="C115" s="16" t="s">
        <v>116</v>
      </c>
      <c r="D115" s="16" t="s">
        <v>117</v>
      </c>
      <c r="E115" s="16" t="s">
        <v>118</v>
      </c>
      <c r="F115" s="16" t="s">
        <v>119</v>
      </c>
      <c r="K115" s="9">
        <f>Data!B15</f>
        <v>30</v>
      </c>
      <c r="L115" s="9">
        <f t="shared" si="21"/>
        <v>900</v>
      </c>
      <c r="M115" s="9">
        <f t="shared" si="22"/>
        <v>27000</v>
      </c>
      <c r="N115" s="9">
        <f t="shared" si="23"/>
        <v>810000</v>
      </c>
      <c r="O115" s="9">
        <f t="shared" si="24"/>
        <v>24300000</v>
      </c>
      <c r="P115" s="9">
        <f t="shared" si="25"/>
        <v>729000000</v>
      </c>
      <c r="Q115" s="9">
        <f t="shared" si="26"/>
        <v>21870000000</v>
      </c>
      <c r="R115" s="9">
        <f t="shared" si="27"/>
        <v>656100000000</v>
      </c>
      <c r="S115" s="74">
        <f>Data!Q15</f>
        <v>1.1568479871197792</v>
      </c>
      <c r="T115" s="74">
        <f t="shared" si="28"/>
        <v>34.705439613593377</v>
      </c>
      <c r="U115" s="74">
        <f t="shared" si="29"/>
        <v>1041.1631884078013</v>
      </c>
      <c r="V115" s="74">
        <f t="shared" si="30"/>
        <v>31234.895652234038</v>
      </c>
      <c r="W115" s="74">
        <f t="shared" si="31"/>
        <v>937046.86956702115</v>
      </c>
      <c r="Y115" s="9">
        <f>Y114+MAX(Data!$B$11:$B$34)/20</f>
        <v>46</v>
      </c>
      <c r="Z115" s="9">
        <f>$C128+$D128*Y115+$E128*Y115^2+$F128*Y115^3</f>
        <v>-0.63066895754392482</v>
      </c>
      <c r="AA115" s="9">
        <f>$C148+$D148*Y115+$E148*Y115^2+$F148*Y115^3+$G148*Y115^4</f>
        <v>1.3415209808868547</v>
      </c>
      <c r="AB115" s="9">
        <f>IF(Data!$R$70=3,Z115,IF(Data!$R$70=4,AA115,0))</f>
        <v>1.3415209808868547</v>
      </c>
    </row>
    <row r="116" spans="2:28" ht="12.75" customHeight="1">
      <c r="C116" s="9">
        <f>$E$3</f>
        <v>24</v>
      </c>
      <c r="D116" s="9">
        <f t="shared" ref="D116:F116" si="32">K212</f>
        <v>2575</v>
      </c>
      <c r="E116" s="9">
        <f t="shared" si="32"/>
        <v>395975</v>
      </c>
      <c r="F116" s="9">
        <f t="shared" si="32"/>
        <v>69826375</v>
      </c>
      <c r="H116" s="9">
        <f>S212</f>
        <v>899.59106627067433</v>
      </c>
      <c r="K116" s="9">
        <f>Data!B16</f>
        <v>35</v>
      </c>
      <c r="L116" s="9">
        <f t="shared" si="21"/>
        <v>1225</v>
      </c>
      <c r="M116" s="9">
        <f t="shared" si="22"/>
        <v>42875</v>
      </c>
      <c r="N116" s="9">
        <f t="shared" si="23"/>
        <v>1500625</v>
      </c>
      <c r="O116" s="9">
        <f t="shared" si="24"/>
        <v>52521875</v>
      </c>
      <c r="P116" s="9">
        <f t="shared" si="25"/>
        <v>1838265625</v>
      </c>
      <c r="Q116" s="9">
        <f t="shared" si="26"/>
        <v>64339296875</v>
      </c>
      <c r="R116" s="9">
        <f t="shared" si="27"/>
        <v>2251875390625</v>
      </c>
      <c r="S116" s="74">
        <f>Data!Q16</f>
        <v>1.3937073056284683</v>
      </c>
      <c r="T116" s="74">
        <f t="shared" si="28"/>
        <v>48.779755696996389</v>
      </c>
      <c r="U116" s="74">
        <f t="shared" si="29"/>
        <v>1707.2914493948738</v>
      </c>
      <c r="V116" s="74">
        <f t="shared" si="30"/>
        <v>59755.200728820579</v>
      </c>
      <c r="W116" s="74">
        <f t="shared" si="31"/>
        <v>2091432.0255087202</v>
      </c>
      <c r="Y116" s="9">
        <f>Y115+MAX(Data!$B$11:$B$34)/20</f>
        <v>57.5</v>
      </c>
      <c r="Z116" s="9">
        <f>$C128+$D128*Y116+$E128*Y116^2+$F128*Y116^3</f>
        <v>1.5431765533340225</v>
      </c>
      <c r="AA116" s="9">
        <f>$C148+$D148*Y116+$E148*Y116^2+$F148*Y116^3+$G148*Y116^4</f>
        <v>2.8376743585498039</v>
      </c>
      <c r="AB116" s="9">
        <f>IF(Data!$R$70=3,Z116,IF(Data!$R$70=4,AA116,0))</f>
        <v>2.8376743585498039</v>
      </c>
    </row>
    <row r="117" spans="2:28" ht="12.75" customHeight="1">
      <c r="C117" s="9">
        <f t="shared" ref="C117:F117" si="33">K212</f>
        <v>2575</v>
      </c>
      <c r="D117" s="9">
        <f t="shared" si="33"/>
        <v>395975</v>
      </c>
      <c r="E117" s="9">
        <f t="shared" si="33"/>
        <v>69826375</v>
      </c>
      <c r="F117" s="9">
        <f t="shared" si="33"/>
        <v>13223654375</v>
      </c>
      <c r="H117" s="9">
        <f>T212</f>
        <v>163617.89818877916</v>
      </c>
      <c r="K117" s="9">
        <f>Data!B17</f>
        <v>45</v>
      </c>
      <c r="L117" s="9">
        <f t="shared" si="21"/>
        <v>2025</v>
      </c>
      <c r="M117" s="9">
        <f t="shared" si="22"/>
        <v>91125</v>
      </c>
      <c r="N117" s="9">
        <f t="shared" si="23"/>
        <v>4100625</v>
      </c>
      <c r="O117" s="9">
        <f t="shared" si="24"/>
        <v>184528125</v>
      </c>
      <c r="P117" s="9">
        <f t="shared" si="25"/>
        <v>8303765625</v>
      </c>
      <c r="Q117" s="9">
        <f t="shared" si="26"/>
        <v>373669453125</v>
      </c>
      <c r="R117" s="9">
        <f t="shared" si="27"/>
        <v>16815125390625</v>
      </c>
      <c r="S117" s="74">
        <f>Data!Q17</f>
        <v>1.9489249125737154</v>
      </c>
      <c r="T117" s="74">
        <f t="shared" si="28"/>
        <v>87.701621065817193</v>
      </c>
      <c r="U117" s="74">
        <f t="shared" si="29"/>
        <v>3946.5729479617735</v>
      </c>
      <c r="V117" s="74">
        <f t="shared" si="30"/>
        <v>177595.78265827982</v>
      </c>
      <c r="W117" s="74">
        <f t="shared" si="31"/>
        <v>7991810.2196225915</v>
      </c>
      <c r="Y117" s="9">
        <f>Y116+MAX(Data!$B$11:$B$34)/20</f>
        <v>69</v>
      </c>
      <c r="Z117" s="9">
        <f>$C128+$D128*Y117+$E128*Y117^2+$F128*Y117^3</f>
        <v>4.9170993502775087</v>
      </c>
      <c r="AA117" s="9">
        <f>$C148+$D148*Y117+$E148*Y117^2+$F148*Y117^3+$G148*Y117^4</f>
        <v>5.2904986117597712</v>
      </c>
      <c r="AB117" s="9">
        <f>IF(Data!$R$70=3,Z117,IF(Data!$R$70=4,AA117,0))</f>
        <v>5.2904986117597712</v>
      </c>
    </row>
    <row r="118" spans="2:28" ht="12.75" customHeight="1">
      <c r="C118" s="9">
        <f t="shared" ref="C118:F118" si="34">L212</f>
        <v>395975</v>
      </c>
      <c r="D118" s="9">
        <f t="shared" si="34"/>
        <v>69826375</v>
      </c>
      <c r="E118" s="9">
        <f t="shared" si="34"/>
        <v>13223654375</v>
      </c>
      <c r="F118" s="9">
        <f t="shared" si="34"/>
        <v>2614009234375</v>
      </c>
      <c r="H118" s="9">
        <f>U212</f>
        <v>31377736.127724871</v>
      </c>
      <c r="K118" s="9">
        <f>Data!B18</f>
        <v>60</v>
      </c>
      <c r="L118" s="9">
        <f t="shared" si="21"/>
        <v>3600</v>
      </c>
      <c r="M118" s="9">
        <f t="shared" si="22"/>
        <v>216000</v>
      </c>
      <c r="N118" s="9">
        <f t="shared" si="23"/>
        <v>12960000</v>
      </c>
      <c r="O118" s="9">
        <f t="shared" si="24"/>
        <v>777600000</v>
      </c>
      <c r="P118" s="9">
        <f t="shared" si="25"/>
        <v>46656000000</v>
      </c>
      <c r="Q118" s="9">
        <f t="shared" si="26"/>
        <v>2799360000000</v>
      </c>
      <c r="R118" s="9">
        <f t="shared" si="27"/>
        <v>167961600000000</v>
      </c>
      <c r="S118" s="74">
        <f>Data!Q18</f>
        <v>3.731726167349307</v>
      </c>
      <c r="T118" s="74">
        <f t="shared" si="28"/>
        <v>223.90357004095841</v>
      </c>
      <c r="U118" s="74">
        <f t="shared" si="29"/>
        <v>13434.214202457504</v>
      </c>
      <c r="V118" s="74">
        <f t="shared" si="30"/>
        <v>806052.85214745032</v>
      </c>
      <c r="W118" s="74">
        <f t="shared" si="31"/>
        <v>48363171.128847018</v>
      </c>
      <c r="Y118" s="9">
        <f>Y117+MAX(Data!$B$11:$B$34)/20</f>
        <v>80.5</v>
      </c>
      <c r="Z118" s="9">
        <f>$C128+$D128*Y118+$E128*Y118^2+$F128*Y118^3</f>
        <v>9.393582066920418</v>
      </c>
      <c r="AA118" s="9">
        <f>$C148+$D148*Y118+$E148*Y118^2+$F148*Y118^3+$G148*Y118^4</f>
        <v>8.8269361038578857</v>
      </c>
      <c r="AB118" s="9">
        <f>IF(Data!$R$70=3,Z118,IF(Data!$R$70=4,AA118,0))</f>
        <v>8.8269361038578857</v>
      </c>
    </row>
    <row r="119" spans="2:28" ht="12.75" customHeight="1">
      <c r="C119" s="9">
        <f t="shared" ref="C119:F119" si="35">M212</f>
        <v>69826375</v>
      </c>
      <c r="D119" s="9">
        <f t="shared" si="35"/>
        <v>13223654375</v>
      </c>
      <c r="E119" s="9">
        <f t="shared" si="35"/>
        <v>2614009234375</v>
      </c>
      <c r="F119" s="9">
        <f t="shared" si="35"/>
        <v>531479992484375</v>
      </c>
      <c r="H119" s="9">
        <f>V212</f>
        <v>6229089985.2931614</v>
      </c>
      <c r="K119" s="9">
        <f>Data!B19</f>
        <v>70</v>
      </c>
      <c r="L119" s="9">
        <f t="shared" si="21"/>
        <v>4900</v>
      </c>
      <c r="M119" s="9">
        <f t="shared" si="22"/>
        <v>343000</v>
      </c>
      <c r="N119" s="9">
        <f t="shared" si="23"/>
        <v>24010000</v>
      </c>
      <c r="O119" s="9">
        <f t="shared" si="24"/>
        <v>1680700000</v>
      </c>
      <c r="P119" s="9">
        <f t="shared" si="25"/>
        <v>117649000000</v>
      </c>
      <c r="Q119" s="9">
        <f t="shared" si="26"/>
        <v>8235430000000</v>
      </c>
      <c r="R119" s="9">
        <f t="shared" si="27"/>
        <v>576480100000000</v>
      </c>
      <c r="S119" s="74">
        <f>Data!Q19</f>
        <v>5.4444966229383684</v>
      </c>
      <c r="T119" s="74">
        <f t="shared" si="28"/>
        <v>381.11476360568577</v>
      </c>
      <c r="U119" s="74">
        <f t="shared" si="29"/>
        <v>26678.033452398005</v>
      </c>
      <c r="V119" s="74">
        <f t="shared" si="30"/>
        <v>1867462.3416678603</v>
      </c>
      <c r="W119" s="74">
        <f t="shared" si="31"/>
        <v>130722363.91675022</v>
      </c>
      <c r="Y119" s="9">
        <f>Y118+MAX(Data!$B$11:$B$34)/20</f>
        <v>92</v>
      </c>
      <c r="Z119" s="9">
        <f>$C128+$D128*Y119+$E128*Y119^2+$F128*Y119^3</f>
        <v>14.875107336896656</v>
      </c>
      <c r="AA119" s="9">
        <f>$C148+$D148*Y119+$E148*Y119^2+$F148*Y119^3+$G148*Y119^4</f>
        <v>13.523803269183485</v>
      </c>
      <c r="AB119" s="9">
        <f>IF(Data!$R$70=3,Z119,IF(Data!$R$70=4,AA119,0))</f>
        <v>13.523803269183485</v>
      </c>
    </row>
    <row r="120" spans="2:28" ht="12.75" customHeight="1">
      <c r="K120" s="9">
        <f>Data!B20</f>
        <v>80</v>
      </c>
      <c r="L120" s="9">
        <f t="shared" si="21"/>
        <v>6400</v>
      </c>
      <c r="M120" s="9">
        <f t="shared" si="22"/>
        <v>512000</v>
      </c>
      <c r="N120" s="9">
        <f t="shared" si="23"/>
        <v>40960000</v>
      </c>
      <c r="O120" s="9">
        <f t="shared" si="24"/>
        <v>3276800000</v>
      </c>
      <c r="P120" s="9">
        <f t="shared" si="25"/>
        <v>262144000000</v>
      </c>
      <c r="Q120" s="9">
        <f t="shared" si="26"/>
        <v>20971520000000</v>
      </c>
      <c r="R120" s="9">
        <f t="shared" si="27"/>
        <v>1677721600000000</v>
      </c>
      <c r="S120" s="74">
        <f>Data!Q20</f>
        <v>8.1347678582494982</v>
      </c>
      <c r="T120" s="74">
        <f t="shared" si="28"/>
        <v>650.78142865995983</v>
      </c>
      <c r="U120" s="74">
        <f t="shared" si="29"/>
        <v>52062.51429279679</v>
      </c>
      <c r="V120" s="74">
        <f t="shared" si="30"/>
        <v>4165001.1434237431</v>
      </c>
      <c r="W120" s="74">
        <f t="shared" si="31"/>
        <v>333200091.47389942</v>
      </c>
      <c r="Y120" s="9">
        <f>Y119+MAX(Data!$B$11:$B$34)/20</f>
        <v>103.5</v>
      </c>
      <c r="Z120" s="9">
        <f>$C128+$D128*Y120+$E128*Y120^2+$F128*Y120^3</f>
        <v>21.264157793840106</v>
      </c>
      <c r="AA120" s="9">
        <f>$C148+$D148*Y120+$E148*Y120^2+$F148*Y120^3+$G148*Y120^4</f>
        <v>19.40779061307413</v>
      </c>
      <c r="AB120" s="9">
        <f>IF(Data!$R$70=3,Z120,IF(Data!$R$70=4,AA120,0))</f>
        <v>19.40779061307413</v>
      </c>
    </row>
    <row r="121" spans="2:28" ht="12.75" customHeight="1">
      <c r="B121" s="16" t="s">
        <v>120</v>
      </c>
      <c r="K121" s="9">
        <f>Data!B21</f>
        <v>90</v>
      </c>
      <c r="L121" s="9">
        <f t="shared" si="21"/>
        <v>8100</v>
      </c>
      <c r="M121" s="9">
        <f t="shared" si="22"/>
        <v>729000</v>
      </c>
      <c r="N121" s="9">
        <f t="shared" si="23"/>
        <v>65610000</v>
      </c>
      <c r="O121" s="9">
        <f t="shared" si="24"/>
        <v>5904900000</v>
      </c>
      <c r="P121" s="9">
        <f t="shared" si="25"/>
        <v>531441000000</v>
      </c>
      <c r="Q121" s="9">
        <f t="shared" si="26"/>
        <v>47829690000000</v>
      </c>
      <c r="R121" s="9">
        <f t="shared" si="27"/>
        <v>4304672100000000</v>
      </c>
      <c r="S121" s="74">
        <f>Data!Q21</f>
        <v>11.588717534242056</v>
      </c>
      <c r="T121" s="74">
        <f t="shared" si="28"/>
        <v>1042.984578081785</v>
      </c>
      <c r="U121" s="74">
        <f t="shared" si="29"/>
        <v>93868.61202736065</v>
      </c>
      <c r="V121" s="74">
        <f t="shared" si="30"/>
        <v>8448175.0824624579</v>
      </c>
      <c r="W121" s="74">
        <f t="shared" si="31"/>
        <v>760335757.42162132</v>
      </c>
      <c r="Y121" s="9">
        <f>Y120+MAX(Data!$B$11:$B$34)/20</f>
        <v>115</v>
      </c>
      <c r="Z121" s="9">
        <f>$C128+$D128*Y121+$E128*Y121^2+$F128*Y121^3</f>
        <v>28.463216071384661</v>
      </c>
      <c r="AA121" s="9">
        <f>$C148+$D148*Y121+$E148*Y121^2+$F148*Y121^3+$G148*Y121^4</f>
        <v>26.455462711865593</v>
      </c>
      <c r="AB121" s="9">
        <f>IF(Data!$R$70=3,Z121,IF(Data!$R$70=4,AA121,0))</f>
        <v>26.455462711865593</v>
      </c>
    </row>
    <row r="122" spans="2:28" ht="12.75" customHeight="1">
      <c r="C122" s="9">
        <f t="array" ref="C122">INDEX(MINVERSE(C116:F119),1,1)</f>
        <v>0.46312745481234169</v>
      </c>
      <c r="D122" s="9">
        <f t="array" ref="D122">INDEX(MINVERSE(C116:F119),1,2)</f>
        <v>-1.5650310726818707E-2</v>
      </c>
      <c r="E122" s="9">
        <f t="array" ref="E122">INDEX(MINVERSE(C116:F119),1,3)</f>
        <v>1.3785237739564503E-4</v>
      </c>
      <c r="F122" s="9">
        <f t="array" ref="F122">INDEX(MINVERSE(C116:F119),1,4)</f>
        <v>-3.4946113031327479E-7</v>
      </c>
      <c r="K122" s="9">
        <f>Data!B22</f>
        <v>95</v>
      </c>
      <c r="L122" s="9">
        <f t="shared" si="21"/>
        <v>9025</v>
      </c>
      <c r="M122" s="9">
        <f t="shared" si="22"/>
        <v>857375</v>
      </c>
      <c r="N122" s="9">
        <f t="shared" si="23"/>
        <v>81450625</v>
      </c>
      <c r="O122" s="9">
        <f t="shared" si="24"/>
        <v>7737809375</v>
      </c>
      <c r="P122" s="9">
        <f t="shared" si="25"/>
        <v>735091890625</v>
      </c>
      <c r="Q122" s="9">
        <f t="shared" si="26"/>
        <v>69833729609375</v>
      </c>
      <c r="R122" s="9">
        <f t="shared" si="27"/>
        <v>6634204312890625</v>
      </c>
      <c r="S122" s="74">
        <f>Data!Q22</f>
        <v>13.743249674912317</v>
      </c>
      <c r="T122" s="74">
        <f t="shared" si="28"/>
        <v>1305.60871911667</v>
      </c>
      <c r="U122" s="74">
        <f t="shared" si="29"/>
        <v>124032.82831608366</v>
      </c>
      <c r="V122" s="74">
        <f t="shared" si="30"/>
        <v>11783118.690027948</v>
      </c>
      <c r="W122" s="74">
        <f t="shared" si="31"/>
        <v>1119396275.552655</v>
      </c>
      <c r="Y122" s="9">
        <f>Y121+MAX(Data!$B$11:$B$34)/20</f>
        <v>126.5</v>
      </c>
      <c r="Z122" s="9">
        <f>$C128+$D128*Y122+$E128*Y122^2+$F128*Y122^3</f>
        <v>36.374764803164226</v>
      </c>
      <c r="AA122" s="9">
        <f>$C148+$D148*Y122+$E148*Y122^2+$F148*Y122^3+$G148*Y122^4</f>
        <v>34.593258212891826</v>
      </c>
      <c r="AB122" s="9">
        <f>IF(Data!$R$70=3,Z122,IF(Data!$R$70=4,AA122,0))</f>
        <v>34.593258212891826</v>
      </c>
    </row>
    <row r="123" spans="2:28" ht="12.75" customHeight="1">
      <c r="C123" s="9">
        <f t="array" ref="C123">INDEX(MINVERSE(C116:F119),2,1)</f>
        <v>-1.5650310726818495E-2</v>
      </c>
      <c r="D123" s="9">
        <f t="array" ref="D123">INDEX(MINVERSE(C116:F119),2,2)</f>
        <v>7.5083784511237859E-4</v>
      </c>
      <c r="E123" s="9">
        <f t="array" ref="E123">INDEX(MINVERSE(C116:F119),2,3)</f>
        <v>-7.5539846938499131E-6</v>
      </c>
      <c r="F123" s="9">
        <f t="array" ref="F123">INDEX(MINVERSE(C116:F119),2,4)</f>
        <v>2.0527903609867874E-8</v>
      </c>
      <c r="K123" s="9">
        <f>Data!B23</f>
        <v>100</v>
      </c>
      <c r="L123" s="9">
        <f t="shared" si="21"/>
        <v>10000</v>
      </c>
      <c r="M123" s="9">
        <f t="shared" si="22"/>
        <v>1000000</v>
      </c>
      <c r="N123" s="9">
        <f t="shared" si="23"/>
        <v>100000000</v>
      </c>
      <c r="O123" s="9">
        <f t="shared" si="24"/>
        <v>10000000000</v>
      </c>
      <c r="P123" s="9">
        <f t="shared" si="25"/>
        <v>1000000000000</v>
      </c>
      <c r="Q123" s="9">
        <f t="shared" si="26"/>
        <v>100000000000000</v>
      </c>
      <c r="R123" s="9">
        <f t="shared" si="27"/>
        <v>1E+16</v>
      </c>
      <c r="S123" s="74">
        <f>Data!Q23</f>
        <v>16.258416991376361</v>
      </c>
      <c r="T123" s="74">
        <f t="shared" si="28"/>
        <v>1625.8416991376362</v>
      </c>
      <c r="U123" s="74">
        <f t="shared" si="29"/>
        <v>162584.16991376362</v>
      </c>
      <c r="V123" s="74">
        <f t="shared" si="30"/>
        <v>16258416.991376361</v>
      </c>
      <c r="W123" s="74">
        <f t="shared" si="31"/>
        <v>1625841699.1376362</v>
      </c>
      <c r="Y123" s="9">
        <f>Y122+MAX(Data!$B$11:$B$34)/20</f>
        <v>138</v>
      </c>
      <c r="Z123" s="9">
        <f>$C128+$D128*Y123+$E128*Y123^2+$F128*Y123^3</f>
        <v>44.901286622812677</v>
      </c>
      <c r="AA123" s="9">
        <f>$C148+$D148*Y123+$E148*Y123^2+$F148*Y123^3+$G148*Y123^4</f>
        <v>43.697489834485062</v>
      </c>
      <c r="AB123" s="9">
        <f>IF(Data!$R$70=3,Z123,IF(Data!$R$70=4,AA123,0))</f>
        <v>43.697489834485062</v>
      </c>
    </row>
    <row r="124" spans="2:28" ht="12.75" customHeight="1">
      <c r="C124" s="9">
        <f t="array" ref="C124">INDEX(MINVERSE(C116:F119),3,1)</f>
        <v>1.378523773956414E-4</v>
      </c>
      <c r="D124" s="9">
        <f t="array" ref="D124">INDEX(MINVERSE(C116:F119),3,2)</f>
        <v>-7.5539846938498479E-6</v>
      </c>
      <c r="E124" s="9">
        <f t="array" ref="E124">INDEX(MINVERSE(C116:F119),3,3)</f>
        <v>8.1529530874115494E-8</v>
      </c>
      <c r="F124" s="9">
        <f t="array" ref="F124">INDEX(MINVERSE(C116:F119),3,4)</f>
        <v>-2.3115337805678613E-10</v>
      </c>
      <c r="K124" s="9">
        <f>Data!B24</f>
        <v>115</v>
      </c>
      <c r="L124" s="9">
        <f t="shared" si="21"/>
        <v>13225</v>
      </c>
      <c r="M124" s="9">
        <f t="shared" si="22"/>
        <v>1520875</v>
      </c>
      <c r="N124" s="9">
        <f t="shared" si="23"/>
        <v>174900625</v>
      </c>
      <c r="O124" s="9">
        <f t="shared" si="24"/>
        <v>20113571875</v>
      </c>
      <c r="P124" s="9">
        <f t="shared" si="25"/>
        <v>2313060765625</v>
      </c>
      <c r="Q124" s="9">
        <f t="shared" si="26"/>
        <v>266001988046875</v>
      </c>
      <c r="R124" s="9">
        <f t="shared" si="27"/>
        <v>3.0590228625390624E+16</v>
      </c>
      <c r="S124" s="74">
        <f>Data!Q24</f>
        <v>25.915142526436036</v>
      </c>
      <c r="T124" s="74">
        <f t="shared" si="28"/>
        <v>2980.241390540144</v>
      </c>
      <c r="U124" s="74">
        <f t="shared" si="29"/>
        <v>342727.75991211657</v>
      </c>
      <c r="V124" s="74">
        <f t="shared" si="30"/>
        <v>39413692.389893405</v>
      </c>
      <c r="W124" s="74">
        <f t="shared" si="31"/>
        <v>4532574624.8377419</v>
      </c>
      <c r="Y124" s="9">
        <f>Y123+MAX(Data!$B$11:$B$34)/20</f>
        <v>149.5</v>
      </c>
      <c r="Z124" s="9">
        <f>$C128+$D128*Y124+$E128*Y124^2+$F128*Y124^3</f>
        <v>53.945264163963898</v>
      </c>
      <c r="AA124" s="9">
        <f>$C148+$D148*Y124+$E148*Y124^2+$F148*Y124^3+$G148*Y124^4</f>
        <v>53.594344365975701</v>
      </c>
      <c r="AB124" s="9">
        <f>IF(Data!$R$70=3,Z124,IF(Data!$R$70=4,AA124,0))</f>
        <v>53.594344365975701</v>
      </c>
    </row>
    <row r="125" spans="2:28" ht="12.75" customHeight="1">
      <c r="C125" s="9">
        <f t="array" ref="C125">INDEX(MINVERSE(C116:F119),4,1)</f>
        <v>-3.4946113031326151E-7</v>
      </c>
      <c r="D125" s="9">
        <f t="array" ref="D125">INDEX(MINVERSE(C116:F119),4,2)</f>
        <v>2.0527903609867582E-8</v>
      </c>
      <c r="E125" s="9">
        <f t="array" ref="E125">INDEX(MINVERSE(C116:F119),4,3)</f>
        <v>-2.3115337805678496E-10</v>
      </c>
      <c r="F125" s="9">
        <f t="array" ref="F125">INDEX(MINVERSE(C116:F119),4,4)</f>
        <v>6.7393838228240676E-13</v>
      </c>
      <c r="K125" s="9">
        <f>Data!B25</f>
        <v>125</v>
      </c>
      <c r="L125" s="9">
        <f t="shared" si="21"/>
        <v>15625</v>
      </c>
      <c r="M125" s="9">
        <f t="shared" si="22"/>
        <v>1953125</v>
      </c>
      <c r="N125" s="9">
        <f t="shared" si="23"/>
        <v>244140625</v>
      </c>
      <c r="O125" s="9">
        <f t="shared" si="24"/>
        <v>30517578125</v>
      </c>
      <c r="P125" s="9">
        <f t="shared" si="25"/>
        <v>3814697265625</v>
      </c>
      <c r="Q125" s="9">
        <f t="shared" si="26"/>
        <v>476837158203125</v>
      </c>
      <c r="R125" s="9">
        <f t="shared" si="27"/>
        <v>5.9604644775390624E+16</v>
      </c>
      <c r="S125" s="74">
        <f>Data!Q25</f>
        <v>33.647766775483049</v>
      </c>
      <c r="T125" s="74">
        <f t="shared" si="28"/>
        <v>4205.9708469353809</v>
      </c>
      <c r="U125" s="74">
        <f t="shared" si="29"/>
        <v>525746.35586692265</v>
      </c>
      <c r="V125" s="74">
        <f t="shared" si="30"/>
        <v>65718294.483365327</v>
      </c>
      <c r="W125" s="74">
        <f t="shared" si="31"/>
        <v>8214786810.4206667</v>
      </c>
      <c r="Y125" s="9">
        <f>Y124+MAX(Data!$B$11:$B$34)/20</f>
        <v>161</v>
      </c>
      <c r="Z125" s="9">
        <f>$C128+$D128*Y125+$E128*Y125^2+$F128*Y125^3</f>
        <v>63.409180060251813</v>
      </c>
      <c r="AA125" s="9">
        <f>$C148+$D148*Y125+$E148*Y125^2+$F148*Y125^3+$G148*Y125^4</f>
        <v>64.059882667692364</v>
      </c>
      <c r="AB125" s="9">
        <f>IF(Data!$R$70=3,Z125,IF(Data!$R$70=4,AA125,0))</f>
        <v>64.059882667692364</v>
      </c>
    </row>
    <row r="126" spans="2:28" ht="12.75" customHeight="1">
      <c r="K126" s="9">
        <f>Data!B26</f>
        <v>140</v>
      </c>
      <c r="L126" s="9">
        <f t="shared" si="21"/>
        <v>19600</v>
      </c>
      <c r="M126" s="9">
        <f t="shared" si="22"/>
        <v>2744000</v>
      </c>
      <c r="N126" s="9">
        <f t="shared" si="23"/>
        <v>384160000</v>
      </c>
      <c r="O126" s="9">
        <f t="shared" si="24"/>
        <v>53782400000</v>
      </c>
      <c r="P126" s="9">
        <f t="shared" si="25"/>
        <v>7529536000000</v>
      </c>
      <c r="Q126" s="9">
        <f t="shared" si="26"/>
        <v>1054135040000000</v>
      </c>
      <c r="R126" s="9">
        <f t="shared" si="27"/>
        <v>1.475789056E+17</v>
      </c>
      <c r="S126" s="74">
        <f>Data!Q26</f>
        <v>45.651712318974006</v>
      </c>
      <c r="T126" s="74">
        <f t="shared" si="28"/>
        <v>6391.2397246563605</v>
      </c>
      <c r="U126" s="74">
        <f t="shared" si="29"/>
        <v>894773.56145189051</v>
      </c>
      <c r="V126" s="74">
        <f t="shared" si="30"/>
        <v>125268298.60326467</v>
      </c>
      <c r="W126" s="74">
        <f t="shared" si="31"/>
        <v>17537561804.457054</v>
      </c>
      <c r="Y126" s="9">
        <f>Y125+MAX(Data!$B$11:$B$34)/20</f>
        <v>172.5</v>
      </c>
      <c r="Z126" s="9">
        <f>$C128+$D128*Y126+$E128*Y126^2+$F128*Y126^3</f>
        <v>73.195516945310317</v>
      </c>
      <c r="AA126" s="9">
        <f>$C148+$D148*Y126+$E148*Y126^2+$F148*Y126^3+$G148*Y126^4</f>
        <v>74.820039670961918</v>
      </c>
      <c r="AB126" s="9">
        <f>IF(Data!$R$70=3,Z126,IF(Data!$R$70=4,AA126,0))</f>
        <v>74.820039670961918</v>
      </c>
    </row>
    <row r="127" spans="2:28" ht="12.75" customHeight="1">
      <c r="B127" s="16" t="s">
        <v>121</v>
      </c>
      <c r="K127" s="9">
        <f>Data!B27</f>
        <v>150</v>
      </c>
      <c r="L127" s="9">
        <f t="shared" si="21"/>
        <v>22500</v>
      </c>
      <c r="M127" s="9">
        <f t="shared" si="22"/>
        <v>3375000</v>
      </c>
      <c r="N127" s="9">
        <f t="shared" si="23"/>
        <v>506250000</v>
      </c>
      <c r="O127" s="9">
        <f t="shared" si="24"/>
        <v>75937500000</v>
      </c>
      <c r="P127" s="9">
        <f t="shared" si="25"/>
        <v>11390625000000</v>
      </c>
      <c r="Q127" s="9">
        <f t="shared" si="26"/>
        <v>1708593750000000</v>
      </c>
      <c r="R127" s="9">
        <f t="shared" si="27"/>
        <v>2.562890625E+17</v>
      </c>
      <c r="S127" s="74">
        <f>Data!Q27</f>
        <v>56.691664417937687</v>
      </c>
      <c r="T127" s="74">
        <f t="shared" si="28"/>
        <v>8503.7496626906523</v>
      </c>
      <c r="U127" s="74">
        <f t="shared" si="29"/>
        <v>1275562.449403598</v>
      </c>
      <c r="V127" s="74">
        <f t="shared" si="30"/>
        <v>191334367.41053969</v>
      </c>
      <c r="W127" s="74">
        <f t="shared" si="31"/>
        <v>28700155111.580956</v>
      </c>
      <c r="Y127" s="9">
        <f>Y126+MAX(Data!$B$11:$B$34)/20</f>
        <v>184</v>
      </c>
      <c r="Z127" s="9">
        <f>$C128+$D128*Y127+$E128*Y127^2+$F128*Y127^3</f>
        <v>83.20675745277326</v>
      </c>
      <c r="AA127" s="9">
        <f>$C148+$D148*Y127+$E148*Y127^2+$F148*Y127^3+$G148*Y127^4</f>
        <v>85.550624378109319</v>
      </c>
      <c r="AB127" s="9">
        <f>IF(Data!$R$70=3,Z127,IF(Data!$R$70=4,AA127,0))</f>
        <v>85.550624378109319</v>
      </c>
    </row>
    <row r="128" spans="2:28" ht="12.75" customHeight="1">
      <c r="C128" s="9">
        <f t="array" ref="C128">INDEX(MMULT(C122:F125,H116:H119),1)</f>
        <v>4.6250691869217917</v>
      </c>
      <c r="D128" s="9">
        <f t="array" ref="D128">INDEX(MMULT(C122:F125,H116:H119),2)</f>
        <v>-0.3851492575303439</v>
      </c>
      <c r="E128" s="9">
        <f t="array" ref="E128">INDEX(MMULT(C122:F125,H116:H119),3)</f>
        <v>6.3805826763556617E-3</v>
      </c>
      <c r="F128" s="9">
        <f t="array" ref="F128">INDEX(MMULT(C122:F125,H116:H119),4)</f>
        <v>-1.0686541888288784E-5</v>
      </c>
      <c r="K128" s="9">
        <f>Data!B28</f>
        <v>160</v>
      </c>
      <c r="L128" s="9">
        <f t="shared" si="21"/>
        <v>25600</v>
      </c>
      <c r="M128" s="9">
        <f t="shared" si="22"/>
        <v>4096000</v>
      </c>
      <c r="N128" s="9">
        <f t="shared" si="23"/>
        <v>655360000</v>
      </c>
      <c r="O128" s="9">
        <f t="shared" si="24"/>
        <v>104857600000</v>
      </c>
      <c r="P128" s="9">
        <f t="shared" si="25"/>
        <v>16777216000000</v>
      </c>
      <c r="Q128" s="9">
        <f t="shared" si="26"/>
        <v>2684354560000000</v>
      </c>
      <c r="R128" s="9">
        <f t="shared" si="27"/>
        <v>4.294967296E+17</v>
      </c>
      <c r="S128" s="74">
        <f>Data!Q28</f>
        <v>65.007426056499554</v>
      </c>
      <c r="T128" s="74">
        <f t="shared" si="28"/>
        <v>10401.188169039928</v>
      </c>
      <c r="U128" s="74">
        <f t="shared" si="29"/>
        <v>1664190.1070463886</v>
      </c>
      <c r="V128" s="74">
        <f t="shared" si="30"/>
        <v>266270417.12742218</v>
      </c>
      <c r="W128" s="74">
        <f t="shared" si="31"/>
        <v>42603266740.38755</v>
      </c>
      <c r="Y128" s="9">
        <f>Y127+MAX(Data!$B$11:$B$34)/20</f>
        <v>195.5</v>
      </c>
      <c r="Z128" s="9">
        <f>$C128+$D128*Y128+$E128*Y128^2+$F128*Y128^3</f>
        <v>93.345384216274567</v>
      </c>
      <c r="AA128" s="9">
        <f>$C148+$D148*Y128+$E148*Y128^2+$F148*Y128^3+$G148*Y128^4</f>
        <v>95.877319862457966</v>
      </c>
      <c r="AB128" s="9">
        <f>IF(Data!$R$70=3,Z128,IF(Data!$R$70=4,AA128,0))</f>
        <v>95.877319862457966</v>
      </c>
    </row>
    <row r="129" spans="2:28" ht="12.75" customHeight="1">
      <c r="K129" s="9">
        <f>Data!B29</f>
        <v>175</v>
      </c>
      <c r="L129" s="9">
        <f t="shared" si="21"/>
        <v>30625</v>
      </c>
      <c r="M129" s="9">
        <f t="shared" si="22"/>
        <v>5359375</v>
      </c>
      <c r="N129" s="9">
        <f t="shared" si="23"/>
        <v>937890625</v>
      </c>
      <c r="O129" s="9">
        <f t="shared" si="24"/>
        <v>164130859375</v>
      </c>
      <c r="P129" s="9">
        <f t="shared" si="25"/>
        <v>28722900390625</v>
      </c>
      <c r="Q129" s="9">
        <f t="shared" si="26"/>
        <v>5026507568359375</v>
      </c>
      <c r="R129" s="9">
        <f t="shared" si="27"/>
        <v>8.7963882446289062E+17</v>
      </c>
      <c r="S129" s="74">
        <f>Data!Q29</f>
        <v>77.384393038701447</v>
      </c>
      <c r="T129" s="74">
        <f t="shared" si="28"/>
        <v>13542.268781772753</v>
      </c>
      <c r="U129" s="74">
        <f t="shared" si="29"/>
        <v>2369897.0368102319</v>
      </c>
      <c r="V129" s="74">
        <f t="shared" si="30"/>
        <v>414731981.44179058</v>
      </c>
      <c r="W129" s="74">
        <f t="shared" si="31"/>
        <v>72578096752.313354</v>
      </c>
      <c r="Y129" s="9">
        <f>Y128+MAX(Data!$B$11:$B$34)/20</f>
        <v>207</v>
      </c>
      <c r="Z129" s="9">
        <f>$C128+$D128*Y129+$E128*Y129^2+$F128*Y129^3</f>
        <v>103.51387986944813</v>
      </c>
      <c r="AA129" s="9">
        <f>$C148+$D148*Y129+$E148*Y129^2+$F148*Y129^3+$G148*Y129^4</f>
        <v>105.37568326832928</v>
      </c>
      <c r="AB129" s="9">
        <f>IF(Data!$R$70=3,Z129,IF(Data!$R$70=4,AA129,0))</f>
        <v>105.37568326832928</v>
      </c>
    </row>
    <row r="130" spans="2:28" ht="12.75" customHeight="1">
      <c r="K130" s="9">
        <f>Data!B30</f>
        <v>190</v>
      </c>
      <c r="L130" s="9">
        <f t="shared" si="21"/>
        <v>36100</v>
      </c>
      <c r="M130" s="9">
        <f t="shared" si="22"/>
        <v>6859000</v>
      </c>
      <c r="N130" s="9">
        <f t="shared" si="23"/>
        <v>1303210000</v>
      </c>
      <c r="O130" s="9">
        <f t="shared" si="24"/>
        <v>247609900000</v>
      </c>
      <c r="P130" s="9">
        <f t="shared" si="25"/>
        <v>47045881000000</v>
      </c>
      <c r="Q130" s="9">
        <f t="shared" si="26"/>
        <v>8938717390000000</v>
      </c>
      <c r="R130" s="9">
        <f t="shared" si="27"/>
        <v>1.6983563041E+18</v>
      </c>
      <c r="S130" s="74">
        <f>Data!Q30</f>
        <v>90.664274599543177</v>
      </c>
      <c r="T130" s="74">
        <f t="shared" si="28"/>
        <v>17226.212173913205</v>
      </c>
      <c r="U130" s="74">
        <f t="shared" si="29"/>
        <v>3272980.3130435087</v>
      </c>
      <c r="V130" s="74">
        <f t="shared" si="30"/>
        <v>621866259.4782666</v>
      </c>
      <c r="W130" s="74">
        <f t="shared" si="31"/>
        <v>118154589300.87067</v>
      </c>
      <c r="Y130" s="9">
        <f>Y129+MAX(Data!$B$11:$B$34)/20</f>
        <v>218.5</v>
      </c>
      <c r="Z130" s="9">
        <f>$C128+$D128*Y130+$E128*Y130^2+$F128*Y130^3</f>
        <v>113.61472704592784</v>
      </c>
      <c r="AA130" s="9">
        <f>$C148+$D148*Y130+$E148*Y130^2+$F148*Y130^3+$G148*Y130^4</f>
        <v>113.57114581104292</v>
      </c>
      <c r="AB130" s="9">
        <f>IF(Data!$R$70=3,Z130,IF(Data!$R$70=4,AA130,0))</f>
        <v>113.57114581104292</v>
      </c>
    </row>
    <row r="131" spans="2:28" ht="12.75" customHeight="1">
      <c r="K131" s="9">
        <f>Data!B31</f>
        <v>200</v>
      </c>
      <c r="L131" s="9">
        <f t="shared" si="21"/>
        <v>40000</v>
      </c>
      <c r="M131" s="9">
        <f t="shared" si="22"/>
        <v>8000000</v>
      </c>
      <c r="N131" s="9">
        <f t="shared" si="23"/>
        <v>1600000000</v>
      </c>
      <c r="O131" s="9">
        <f t="shared" si="24"/>
        <v>320000000000</v>
      </c>
      <c r="P131" s="9">
        <f t="shared" si="25"/>
        <v>64000000000000</v>
      </c>
      <c r="Q131" s="9">
        <f t="shared" si="26"/>
        <v>1.28E+16</v>
      </c>
      <c r="R131" s="9">
        <f t="shared" si="27"/>
        <v>2.56E+18</v>
      </c>
      <c r="S131" s="74">
        <f>Data!Q31</f>
        <v>97.900039895026936</v>
      </c>
      <c r="T131" s="74">
        <f t="shared" si="28"/>
        <v>19580.007979005386</v>
      </c>
      <c r="U131" s="74">
        <f t="shared" si="29"/>
        <v>3916001.5958010773</v>
      </c>
      <c r="V131" s="74">
        <f t="shared" si="30"/>
        <v>783200319.1602155</v>
      </c>
      <c r="W131" s="74">
        <f t="shared" si="31"/>
        <v>156640063832.04309</v>
      </c>
      <c r="Y131" s="9">
        <f>Y130+MAX(Data!$B$11:$B$34)/20</f>
        <v>230</v>
      </c>
      <c r="Z131" s="9">
        <f>$C128+$D128*Y131+$E128*Y131^2+$F128*Y131^3</f>
        <v>123.55040837934754</v>
      </c>
      <c r="AA131" s="9">
        <f>$C148+$D148*Y131+$E148*Y131^2+$F148*Y131^3+$G148*Y131^4</f>
        <v>119.93901277691691</v>
      </c>
      <c r="AB131" s="9">
        <f>IF(Data!$R$70=3,Z131,IF(Data!$R$70=4,AA131,0))</f>
        <v>119.93901277691691</v>
      </c>
    </row>
    <row r="132" spans="2:28" ht="12.75" customHeight="1">
      <c r="B132" s="16" t="s">
        <v>122</v>
      </c>
      <c r="K132" s="9">
        <f>Data!B32</f>
        <v>210</v>
      </c>
      <c r="L132" s="9">
        <f t="shared" si="21"/>
        <v>44100</v>
      </c>
      <c r="M132" s="9">
        <f t="shared" si="22"/>
        <v>9261000</v>
      </c>
      <c r="N132" s="9">
        <f t="shared" si="23"/>
        <v>1944810000</v>
      </c>
      <c r="O132" s="9">
        <f t="shared" si="24"/>
        <v>408410100000</v>
      </c>
      <c r="P132" s="9">
        <f t="shared" si="25"/>
        <v>85766121000000</v>
      </c>
      <c r="Q132" s="9">
        <f t="shared" si="26"/>
        <v>1.801088541E+16</v>
      </c>
      <c r="R132" s="9">
        <f t="shared" si="27"/>
        <v>3.7822859360999997E+18</v>
      </c>
      <c r="S132" s="74">
        <f>Data!Q32</f>
        <v>105.78627098765713</v>
      </c>
      <c r="T132" s="74">
        <f t="shared" si="28"/>
        <v>22215.116907407999</v>
      </c>
      <c r="U132" s="74">
        <f t="shared" si="29"/>
        <v>4665174.5505556799</v>
      </c>
      <c r="V132" s="74">
        <f t="shared" si="30"/>
        <v>979686655.61669266</v>
      </c>
      <c r="W132" s="74">
        <f t="shared" si="31"/>
        <v>205734197679.50546</v>
      </c>
      <c r="Y132" s="9">
        <f>Y131+MAX(Data!$B$11:$B$34)/20</f>
        <v>241.5</v>
      </c>
      <c r="Z132" s="9">
        <f>$C128+$D128*Y132+$E128*Y132^2+$F128*Y132^3</f>
        <v>133.22340650334121</v>
      </c>
      <c r="AA132" s="9">
        <f>$C148+$D148*Y132+$E148*Y132^2+$F148*Y132^3+$G148*Y132^4</f>
        <v>123.90446352326705</v>
      </c>
      <c r="AB132" s="9">
        <f>IF(Data!$R$70=3,Z132,IF(Data!$R$70=4,AA132,0))</f>
        <v>123.90446352326705</v>
      </c>
    </row>
    <row r="133" spans="2:28" ht="12.75" customHeight="1">
      <c r="K133" s="9">
        <f>Data!B33</f>
        <v>220</v>
      </c>
      <c r="L133" s="9">
        <f t="shared" si="21"/>
        <v>48400</v>
      </c>
      <c r="M133" s="9">
        <f t="shared" si="22"/>
        <v>10648000</v>
      </c>
      <c r="N133" s="9">
        <f t="shared" si="23"/>
        <v>2342560000</v>
      </c>
      <c r="O133" s="9">
        <f t="shared" si="24"/>
        <v>515363200000</v>
      </c>
      <c r="P133" s="9">
        <f t="shared" si="25"/>
        <v>113379904000000</v>
      </c>
      <c r="Q133" s="9">
        <f t="shared" si="26"/>
        <v>2.494357888E+16</v>
      </c>
      <c r="R133" s="9">
        <f t="shared" si="27"/>
        <v>5.4875873536E+18</v>
      </c>
      <c r="S133" s="74">
        <f>Data!Q33</f>
        <v>114.16093004065068</v>
      </c>
      <c r="T133" s="74">
        <f t="shared" si="28"/>
        <v>25115.40460894315</v>
      </c>
      <c r="U133" s="74">
        <f t="shared" si="29"/>
        <v>5525389.0139674926</v>
      </c>
      <c r="V133" s="74">
        <f t="shared" si="30"/>
        <v>1215585583.0728486</v>
      </c>
      <c r="W133" s="74">
        <f t="shared" si="31"/>
        <v>267428828276.02667</v>
      </c>
      <c r="Y133" s="9">
        <f>Y132+MAX(Data!$B$11:$B$34)/20</f>
        <v>253</v>
      </c>
      <c r="Z133" s="9">
        <f>$C128+$D128*Y133+$E128*Y133^2+$F128*Y133^3</f>
        <v>142.53620405154274</v>
      </c>
      <c r="AA133" s="9">
        <f>$C148+$D148*Y133+$E148*Y133^2+$F148*Y133^3+$G148*Y133^4</f>
        <v>124.84255147840821</v>
      </c>
      <c r="AB133" s="9">
        <f>IF(Data!$R$70=3,Z133,IF(Data!$R$70=4,AA133,0))</f>
        <v>124.84255147840821</v>
      </c>
    </row>
    <row r="134" spans="2:28" ht="12.75" customHeight="1">
      <c r="B134" s="16" t="s">
        <v>114</v>
      </c>
      <c r="H134" s="16" t="s">
        <v>115</v>
      </c>
      <c r="K134" s="9">
        <f>Data!B34</f>
        <v>230</v>
      </c>
      <c r="L134" s="9">
        <f t="shared" si="21"/>
        <v>52900</v>
      </c>
      <c r="M134" s="9">
        <f t="shared" si="22"/>
        <v>12167000</v>
      </c>
      <c r="N134" s="9">
        <f t="shared" si="23"/>
        <v>2798410000</v>
      </c>
      <c r="O134" s="9">
        <f t="shared" si="24"/>
        <v>643634300000</v>
      </c>
      <c r="P134" s="9">
        <f t="shared" si="25"/>
        <v>148035889000000</v>
      </c>
      <c r="Q134" s="9">
        <f t="shared" si="26"/>
        <v>3.404825447E+16</v>
      </c>
      <c r="R134" s="9">
        <f t="shared" si="27"/>
        <v>7.8310985280999997E+18</v>
      </c>
      <c r="S134" s="74">
        <f>Data!Q34</f>
        <v>121.83783486455373</v>
      </c>
      <c r="T134" s="74">
        <f t="shared" si="28"/>
        <v>28022.702018847358</v>
      </c>
      <c r="U134" s="74">
        <f t="shared" si="29"/>
        <v>6445221.4643348921</v>
      </c>
      <c r="V134" s="74">
        <f t="shared" si="30"/>
        <v>1482400936.7970252</v>
      </c>
      <c r="W134" s="74">
        <f t="shared" si="31"/>
        <v>340952215463.3158</v>
      </c>
      <c r="Y134" s="9">
        <f>Y133+MAX(Data!$B$11:$B$34)/20</f>
        <v>264.5</v>
      </c>
      <c r="Z134" s="9">
        <f>$C128+$D128*Y134+$E128*Y134^2+$F128*Y134^3</f>
        <v>151.39128365758594</v>
      </c>
      <c r="AA134" s="9">
        <f>$C148+$D148*Y134+$E148*Y134^2+$F148*Y134^3+$G148*Y134^4</f>
        <v>122.07820414165246</v>
      </c>
      <c r="AB134" s="9">
        <f>IF(Data!$R$70=3,Z134,IF(Data!$R$70=4,AA134,0))</f>
        <v>122.07820414165246</v>
      </c>
    </row>
    <row r="135" spans="2:28" ht="12.75" customHeight="1">
      <c r="C135" s="16" t="s">
        <v>116</v>
      </c>
      <c r="D135" s="16" t="s">
        <v>117</v>
      </c>
      <c r="E135" s="16" t="s">
        <v>118</v>
      </c>
      <c r="F135" s="16" t="s">
        <v>119</v>
      </c>
      <c r="G135" s="16" t="s">
        <v>123</v>
      </c>
      <c r="K135" s="9">
        <f>Data!B35</f>
        <v>0</v>
      </c>
      <c r="L135" s="9">
        <f t="shared" si="21"/>
        <v>0</v>
      </c>
      <c r="M135" s="9">
        <f t="shared" si="22"/>
        <v>0</v>
      </c>
      <c r="N135" s="9">
        <f t="shared" si="23"/>
        <v>0</v>
      </c>
      <c r="O135" s="9">
        <f t="shared" si="24"/>
        <v>0</v>
      </c>
      <c r="P135" s="9">
        <f t="shared" si="25"/>
        <v>0</v>
      </c>
      <c r="Q135" s="9">
        <f t="shared" si="26"/>
        <v>0</v>
      </c>
      <c r="R135" s="9">
        <f t="shared" si="27"/>
        <v>0</v>
      </c>
      <c r="S135" s="9">
        <f>Data!P35</f>
        <v>0</v>
      </c>
      <c r="T135" s="9">
        <f t="shared" si="28"/>
        <v>0</v>
      </c>
      <c r="U135" s="9">
        <f t="shared" si="29"/>
        <v>0</v>
      </c>
      <c r="V135" s="9">
        <f t="shared" si="30"/>
        <v>0</v>
      </c>
      <c r="W135" s="9">
        <f t="shared" si="31"/>
        <v>0</v>
      </c>
    </row>
    <row r="136" spans="2:28" ht="12.75" customHeight="1">
      <c r="C136" s="9">
        <f>$E$3</f>
        <v>24</v>
      </c>
      <c r="D136" s="9">
        <f t="shared" ref="D136:G136" si="36">K212</f>
        <v>2575</v>
      </c>
      <c r="E136" s="9">
        <f t="shared" si="36"/>
        <v>395975</v>
      </c>
      <c r="F136" s="9">
        <f t="shared" si="36"/>
        <v>69826375</v>
      </c>
      <c r="G136" s="9">
        <f t="shared" si="36"/>
        <v>13223654375</v>
      </c>
      <c r="H136" s="9">
        <f>S212</f>
        <v>899.59106627067433</v>
      </c>
      <c r="K136" s="9">
        <f>Data!B36</f>
        <v>0</v>
      </c>
      <c r="L136" s="9">
        <f t="shared" si="21"/>
        <v>0</v>
      </c>
      <c r="M136" s="9">
        <f t="shared" si="22"/>
        <v>0</v>
      </c>
      <c r="N136" s="9">
        <f t="shared" si="23"/>
        <v>0</v>
      </c>
      <c r="O136" s="9">
        <f t="shared" si="24"/>
        <v>0</v>
      </c>
      <c r="P136" s="9">
        <f t="shared" si="25"/>
        <v>0</v>
      </c>
      <c r="Q136" s="9">
        <f t="shared" si="26"/>
        <v>0</v>
      </c>
      <c r="R136" s="9">
        <f t="shared" si="27"/>
        <v>0</v>
      </c>
      <c r="S136" s="9">
        <f>Data!P36</f>
        <v>0</v>
      </c>
      <c r="T136" s="9">
        <f t="shared" si="28"/>
        <v>0</v>
      </c>
      <c r="U136" s="9">
        <f t="shared" si="29"/>
        <v>0</v>
      </c>
      <c r="V136" s="9">
        <f t="shared" si="30"/>
        <v>0</v>
      </c>
      <c r="W136" s="9">
        <f t="shared" si="31"/>
        <v>0</v>
      </c>
    </row>
    <row r="137" spans="2:28" ht="12.75" customHeight="1">
      <c r="C137" s="9">
        <f t="shared" ref="C137:G137" si="37">K212</f>
        <v>2575</v>
      </c>
      <c r="D137" s="9">
        <f t="shared" si="37"/>
        <v>395975</v>
      </c>
      <c r="E137" s="9">
        <f t="shared" si="37"/>
        <v>69826375</v>
      </c>
      <c r="F137" s="9">
        <f t="shared" si="37"/>
        <v>13223654375</v>
      </c>
      <c r="G137" s="9">
        <f t="shared" si="37"/>
        <v>2614009234375</v>
      </c>
      <c r="H137" s="9">
        <f>T212</f>
        <v>163617.89818877916</v>
      </c>
      <c r="K137" s="9">
        <f>Data!B37</f>
        <v>0</v>
      </c>
      <c r="L137" s="9">
        <f t="shared" si="21"/>
        <v>0</v>
      </c>
      <c r="M137" s="9">
        <f t="shared" si="22"/>
        <v>0</v>
      </c>
      <c r="N137" s="9">
        <f t="shared" si="23"/>
        <v>0</v>
      </c>
      <c r="O137" s="9">
        <f t="shared" si="24"/>
        <v>0</v>
      </c>
      <c r="P137" s="9">
        <f t="shared" si="25"/>
        <v>0</v>
      </c>
      <c r="Q137" s="9">
        <f t="shared" si="26"/>
        <v>0</v>
      </c>
      <c r="R137" s="9">
        <f t="shared" si="27"/>
        <v>0</v>
      </c>
      <c r="S137" s="9">
        <f>Data!P37</f>
        <v>0</v>
      </c>
      <c r="T137" s="9">
        <f t="shared" si="28"/>
        <v>0</v>
      </c>
      <c r="U137" s="9">
        <f t="shared" si="29"/>
        <v>0</v>
      </c>
      <c r="V137" s="9">
        <f t="shared" si="30"/>
        <v>0</v>
      </c>
      <c r="W137" s="9">
        <f t="shared" si="31"/>
        <v>0</v>
      </c>
    </row>
    <row r="138" spans="2:28" ht="12.75" customHeight="1">
      <c r="C138" s="9">
        <f t="shared" ref="C138:G138" si="38">L212</f>
        <v>395975</v>
      </c>
      <c r="D138" s="9">
        <f t="shared" si="38"/>
        <v>69826375</v>
      </c>
      <c r="E138" s="9">
        <f t="shared" si="38"/>
        <v>13223654375</v>
      </c>
      <c r="F138" s="9">
        <f t="shared" si="38"/>
        <v>2614009234375</v>
      </c>
      <c r="G138" s="9">
        <f t="shared" si="38"/>
        <v>531479992484375</v>
      </c>
      <c r="H138" s="9">
        <f>U212</f>
        <v>31377736.127724871</v>
      </c>
      <c r="K138" s="9">
        <f>Data!B38</f>
        <v>0</v>
      </c>
      <c r="L138" s="9">
        <f t="shared" si="21"/>
        <v>0</v>
      </c>
      <c r="M138" s="9">
        <f t="shared" si="22"/>
        <v>0</v>
      </c>
      <c r="N138" s="9">
        <f t="shared" si="23"/>
        <v>0</v>
      </c>
      <c r="O138" s="9">
        <f t="shared" si="24"/>
        <v>0</v>
      </c>
      <c r="P138" s="9">
        <f t="shared" si="25"/>
        <v>0</v>
      </c>
      <c r="Q138" s="9">
        <f t="shared" si="26"/>
        <v>0</v>
      </c>
      <c r="R138" s="9">
        <f t="shared" si="27"/>
        <v>0</v>
      </c>
      <c r="S138" s="9">
        <f>Data!P38</f>
        <v>0</v>
      </c>
      <c r="T138" s="9">
        <f t="shared" si="28"/>
        <v>0</v>
      </c>
      <c r="U138" s="9">
        <f t="shared" si="29"/>
        <v>0</v>
      </c>
      <c r="V138" s="9">
        <f t="shared" si="30"/>
        <v>0</v>
      </c>
      <c r="W138" s="9">
        <f t="shared" si="31"/>
        <v>0</v>
      </c>
    </row>
    <row r="139" spans="2:28" ht="12.75" customHeight="1">
      <c r="C139" s="9">
        <f t="shared" ref="C139:G139" si="39">M212</f>
        <v>69826375</v>
      </c>
      <c r="D139" s="9">
        <f t="shared" si="39"/>
        <v>13223654375</v>
      </c>
      <c r="E139" s="9">
        <f t="shared" si="39"/>
        <v>2614009234375</v>
      </c>
      <c r="F139" s="9">
        <f t="shared" si="39"/>
        <v>531479992484375</v>
      </c>
      <c r="G139" s="9">
        <f t="shared" si="39"/>
        <v>1.1020800321648438E+17</v>
      </c>
      <c r="H139" s="9">
        <f>V212</f>
        <v>6229089985.2931614</v>
      </c>
      <c r="K139" s="9">
        <f>Data!B39</f>
        <v>0</v>
      </c>
      <c r="L139" s="9">
        <f t="shared" si="21"/>
        <v>0</v>
      </c>
      <c r="M139" s="9">
        <f t="shared" si="22"/>
        <v>0</v>
      </c>
      <c r="N139" s="9">
        <f t="shared" si="23"/>
        <v>0</v>
      </c>
      <c r="O139" s="9">
        <f t="shared" si="24"/>
        <v>0</v>
      </c>
      <c r="P139" s="9">
        <f t="shared" si="25"/>
        <v>0</v>
      </c>
      <c r="Q139" s="9">
        <f t="shared" si="26"/>
        <v>0</v>
      </c>
      <c r="R139" s="9">
        <f t="shared" si="27"/>
        <v>0</v>
      </c>
      <c r="S139" s="9">
        <f>Data!P39</f>
        <v>0</v>
      </c>
      <c r="T139" s="9">
        <f t="shared" si="28"/>
        <v>0</v>
      </c>
      <c r="U139" s="9">
        <f t="shared" si="29"/>
        <v>0</v>
      </c>
      <c r="V139" s="9">
        <f t="shared" si="30"/>
        <v>0</v>
      </c>
      <c r="W139" s="9">
        <f t="shared" si="31"/>
        <v>0</v>
      </c>
    </row>
    <row r="140" spans="2:28" ht="12.75" customHeight="1">
      <c r="C140" s="9">
        <f t="shared" ref="C140:G140" si="40">N212</f>
        <v>13223654375</v>
      </c>
      <c r="D140" s="9">
        <f t="shared" si="40"/>
        <v>2614009234375</v>
      </c>
      <c r="E140" s="9">
        <f t="shared" si="40"/>
        <v>531479992484375</v>
      </c>
      <c r="F140" s="9">
        <f t="shared" si="40"/>
        <v>1.1020800321648438E+17</v>
      </c>
      <c r="G140" s="9">
        <f t="shared" si="40"/>
        <v>2.3185907458565235E+19</v>
      </c>
      <c r="H140" s="9">
        <f>W212</f>
        <v>1267105597391.7446</v>
      </c>
      <c r="K140" s="9">
        <f>Data!B40</f>
        <v>0</v>
      </c>
      <c r="L140" s="9">
        <f t="shared" si="21"/>
        <v>0</v>
      </c>
      <c r="M140" s="9">
        <f t="shared" si="22"/>
        <v>0</v>
      </c>
      <c r="N140" s="9">
        <f t="shared" si="23"/>
        <v>0</v>
      </c>
      <c r="O140" s="9">
        <f t="shared" si="24"/>
        <v>0</v>
      </c>
      <c r="P140" s="9">
        <f t="shared" si="25"/>
        <v>0</v>
      </c>
      <c r="Q140" s="9">
        <f t="shared" si="26"/>
        <v>0</v>
      </c>
      <c r="R140" s="9">
        <f t="shared" si="27"/>
        <v>0</v>
      </c>
      <c r="S140" s="9">
        <f>Data!P40</f>
        <v>0</v>
      </c>
      <c r="T140" s="9">
        <f t="shared" si="28"/>
        <v>0</v>
      </c>
      <c r="U140" s="9">
        <f t="shared" si="29"/>
        <v>0</v>
      </c>
      <c r="V140" s="9">
        <f t="shared" si="30"/>
        <v>0</v>
      </c>
      <c r="W140" s="9">
        <f t="shared" si="31"/>
        <v>0</v>
      </c>
    </row>
    <row r="141" spans="2:28" ht="12.75" customHeight="1">
      <c r="B141" s="16" t="s">
        <v>120</v>
      </c>
      <c r="K141" s="9">
        <f>Data!B41</f>
        <v>0</v>
      </c>
      <c r="L141" s="9">
        <f t="shared" si="21"/>
        <v>0</v>
      </c>
      <c r="M141" s="9">
        <f t="shared" si="22"/>
        <v>0</v>
      </c>
      <c r="N141" s="9">
        <f t="shared" si="23"/>
        <v>0</v>
      </c>
      <c r="O141" s="9">
        <f t="shared" si="24"/>
        <v>0</v>
      </c>
      <c r="P141" s="9">
        <f t="shared" si="25"/>
        <v>0</v>
      </c>
      <c r="Q141" s="9">
        <f t="shared" si="26"/>
        <v>0</v>
      </c>
      <c r="R141" s="9">
        <f t="shared" si="27"/>
        <v>0</v>
      </c>
      <c r="S141" s="9">
        <f>Data!P41</f>
        <v>0</v>
      </c>
      <c r="T141" s="9">
        <f t="shared" si="28"/>
        <v>0</v>
      </c>
      <c r="U141" s="9">
        <f t="shared" si="29"/>
        <v>0</v>
      </c>
      <c r="V141" s="9">
        <f t="shared" si="30"/>
        <v>0</v>
      </c>
      <c r="W141" s="9">
        <f t="shared" si="31"/>
        <v>0</v>
      </c>
    </row>
    <row r="142" spans="2:28" ht="12.75" customHeight="1">
      <c r="C142" s="9">
        <f t="array" ref="C142">INDEX(MINVERSE(C136:G140),1,1)</f>
        <v>0.6594736708831318</v>
      </c>
      <c r="D142" s="9">
        <f t="array" ref="D142">INDEX(MINVERSE(C136:G140),1,2)</f>
        <v>-3.4962556731477787E-2</v>
      </c>
      <c r="E142" s="9">
        <f t="array" ref="E142">INDEX(MINVERSE(C136:G140),1,3)</f>
        <v>5.305850297641191E-4</v>
      </c>
      <c r="F142" s="9">
        <f t="array" ref="F142">INDEX(MINVERSE(C136:G140),1,4)</f>
        <v>-3.0434454133311139E-6</v>
      </c>
      <c r="G142" s="9">
        <f t="array" ref="G142">INDEX(MINVERSE(C136:G140),1,5)</f>
        <v>5.8694493098315334E-9</v>
      </c>
      <c r="K142" s="9">
        <f>Data!B42</f>
        <v>0</v>
      </c>
      <c r="L142" s="9">
        <f t="shared" si="21"/>
        <v>0</v>
      </c>
      <c r="M142" s="9">
        <f t="shared" si="22"/>
        <v>0</v>
      </c>
      <c r="N142" s="9">
        <f t="shared" si="23"/>
        <v>0</v>
      </c>
      <c r="O142" s="9">
        <f t="shared" si="24"/>
        <v>0</v>
      </c>
      <c r="P142" s="9">
        <f t="shared" si="25"/>
        <v>0</v>
      </c>
      <c r="Q142" s="9">
        <f t="shared" si="26"/>
        <v>0</v>
      </c>
      <c r="R142" s="9">
        <f t="shared" si="27"/>
        <v>0</v>
      </c>
      <c r="S142" s="9">
        <f>Data!P42</f>
        <v>0</v>
      </c>
      <c r="T142" s="9">
        <f t="shared" si="28"/>
        <v>0</v>
      </c>
      <c r="U142" s="9">
        <f t="shared" si="29"/>
        <v>0</v>
      </c>
      <c r="V142" s="9">
        <f t="shared" si="30"/>
        <v>0</v>
      </c>
      <c r="W142" s="9">
        <f t="shared" si="31"/>
        <v>0</v>
      </c>
    </row>
    <row r="143" spans="2:28" ht="12.75" customHeight="1">
      <c r="C143" s="9">
        <f t="array" ref="C143">INDEX(MINVERSE(C136:G140),2,1)</f>
        <v>-3.4962556731473936E-2</v>
      </c>
      <c r="D143" s="9">
        <f t="array" ref="D143">INDEX(MINVERSE(C136:G140),2,2)</f>
        <v>2.650354185218147E-3</v>
      </c>
      <c r="E143" s="9">
        <f t="array" ref="E143">INDEX(MINVERSE(C136:G140),2,3)</f>
        <v>-4.6182432689335302E-5</v>
      </c>
      <c r="F143" s="9">
        <f t="array" ref="F143">INDEX(MINVERSE(C136:G140),2,4)</f>
        <v>2.8550315114689659E-7</v>
      </c>
      <c r="G143" s="9">
        <f t="array" ref="G143">INDEX(MINVERSE(C136:G140),2,5)</f>
        <v>-5.7730803909388961E-10</v>
      </c>
      <c r="K143" s="9">
        <f>Data!B43</f>
        <v>0</v>
      </c>
      <c r="L143" s="9">
        <f t="shared" si="21"/>
        <v>0</v>
      </c>
      <c r="M143" s="9">
        <f t="shared" si="22"/>
        <v>0</v>
      </c>
      <c r="N143" s="9">
        <f t="shared" si="23"/>
        <v>0</v>
      </c>
      <c r="O143" s="9">
        <f t="shared" si="24"/>
        <v>0</v>
      </c>
      <c r="P143" s="9">
        <f t="shared" si="25"/>
        <v>0</v>
      </c>
      <c r="Q143" s="9">
        <f t="shared" si="26"/>
        <v>0</v>
      </c>
      <c r="R143" s="9">
        <f t="shared" si="27"/>
        <v>0</v>
      </c>
      <c r="S143" s="9">
        <f>Data!P43</f>
        <v>0</v>
      </c>
      <c r="T143" s="9">
        <f t="shared" si="28"/>
        <v>0</v>
      </c>
      <c r="U143" s="9">
        <f t="shared" si="29"/>
        <v>0</v>
      </c>
      <c r="V143" s="9">
        <f t="shared" si="30"/>
        <v>0</v>
      </c>
      <c r="W143" s="9">
        <f t="shared" si="31"/>
        <v>0</v>
      </c>
    </row>
    <row r="144" spans="2:28" ht="12.75" customHeight="1">
      <c r="C144" s="9">
        <f t="array" ref="C144">INDEX(MINVERSE(C136:G140),3,1)</f>
        <v>5.3058502976399842E-4</v>
      </c>
      <c r="D144" s="9">
        <f t="array" ref="D144">INDEX(MINVERSE(C136:G140),3,2)</f>
        <v>-4.6182432689331195E-5</v>
      </c>
      <c r="E144" s="9">
        <f t="array" ref="E144">INDEX(MINVERSE(C136:G140),3,3)</f>
        <v>8.670752843034765E-7</v>
      </c>
      <c r="F144" s="9">
        <f t="array" ref="F144">INDEX(MINVERSE(C136:G140),3,4)</f>
        <v>-5.6196737889967544E-9</v>
      </c>
      <c r="G144" s="9">
        <f t="array" ref="G144">INDEX(MINVERSE(C136:G140),3,5)</f>
        <v>1.1740100937626084E-11</v>
      </c>
      <c r="K144" s="9">
        <f>Data!B44</f>
        <v>0</v>
      </c>
      <c r="L144" s="9">
        <f t="shared" si="21"/>
        <v>0</v>
      </c>
      <c r="M144" s="9">
        <f t="shared" si="22"/>
        <v>0</v>
      </c>
      <c r="N144" s="9">
        <f t="shared" si="23"/>
        <v>0</v>
      </c>
      <c r="O144" s="9">
        <f t="shared" si="24"/>
        <v>0</v>
      </c>
      <c r="P144" s="9">
        <f t="shared" si="25"/>
        <v>0</v>
      </c>
      <c r="Q144" s="9">
        <f t="shared" si="26"/>
        <v>0</v>
      </c>
      <c r="R144" s="9">
        <f t="shared" si="27"/>
        <v>0</v>
      </c>
      <c r="S144" s="9">
        <f>Data!P44</f>
        <v>0</v>
      </c>
      <c r="T144" s="9">
        <f t="shared" si="28"/>
        <v>0</v>
      </c>
      <c r="U144" s="9">
        <f t="shared" si="29"/>
        <v>0</v>
      </c>
      <c r="V144" s="9">
        <f t="shared" si="30"/>
        <v>0</v>
      </c>
      <c r="W144" s="9">
        <f t="shared" si="31"/>
        <v>0</v>
      </c>
    </row>
    <row r="145" spans="2:23" ht="12.75" customHeight="1">
      <c r="C145" s="9">
        <f t="array" ref="C145">INDEX(MINVERSE(C136:G140),4,1)</f>
        <v>-3.0434454133301199E-6</v>
      </c>
      <c r="D145" s="9">
        <f t="array" ref="D145">INDEX(MINVERSE(C136:G140),4,2)</f>
        <v>2.8550315114685005E-7</v>
      </c>
      <c r="E145" s="9">
        <f t="array" ref="E145">INDEX(MINVERSE(C136:G140),4,3)</f>
        <v>-5.6196737889963979E-9</v>
      </c>
      <c r="F145" s="9">
        <f t="array" ref="F145">INDEX(MINVERSE(C136:G140),4,4)</f>
        <v>3.7636969615479374E-11</v>
      </c>
      <c r="G145" s="9">
        <f t="array" ref="G145">INDEX(MINVERSE(C136:G140),4,5)</f>
        <v>-8.0532258309226781E-14</v>
      </c>
      <c r="K145" s="9">
        <f>Data!B45</f>
        <v>0</v>
      </c>
      <c r="L145" s="9">
        <f t="shared" si="21"/>
        <v>0</v>
      </c>
      <c r="M145" s="9">
        <f t="shared" si="22"/>
        <v>0</v>
      </c>
      <c r="N145" s="9">
        <f t="shared" si="23"/>
        <v>0</v>
      </c>
      <c r="O145" s="9">
        <f t="shared" si="24"/>
        <v>0</v>
      </c>
      <c r="P145" s="9">
        <f t="shared" si="25"/>
        <v>0</v>
      </c>
      <c r="Q145" s="9">
        <f t="shared" si="26"/>
        <v>0</v>
      </c>
      <c r="R145" s="9">
        <f t="shared" si="27"/>
        <v>0</v>
      </c>
      <c r="S145" s="9">
        <f>Data!P45</f>
        <v>0</v>
      </c>
      <c r="T145" s="9">
        <f t="shared" si="28"/>
        <v>0</v>
      </c>
      <c r="U145" s="9">
        <f t="shared" si="29"/>
        <v>0</v>
      </c>
      <c r="V145" s="9">
        <f t="shared" si="30"/>
        <v>0</v>
      </c>
      <c r="W145" s="9">
        <f t="shared" si="31"/>
        <v>0</v>
      </c>
    </row>
    <row r="146" spans="2:23" ht="12.75" customHeight="1">
      <c r="C146" s="9">
        <f t="array" ref="C146">INDEX(MINVERSE(C136:G140),5,1)</f>
        <v>5.8694493098296747E-9</v>
      </c>
      <c r="D146" s="9">
        <f t="array" ref="D146">INDEX(MINVERSE(C136:G140),5,2)</f>
        <v>-5.7730803909376749E-10</v>
      </c>
      <c r="E146" s="9">
        <f t="array" ref="E146">INDEX(MINVERSE(C136:G140),5,3)</f>
        <v>1.1740100937624803E-11</v>
      </c>
      <c r="F146" s="9">
        <f t="array" ref="F146">INDEX(MINVERSE(C136:G140),5,4)</f>
        <v>-8.0532258309223235E-14</v>
      </c>
      <c r="G146" s="9">
        <f t="array" ref="G146">INDEX(MINVERSE(C136:G140),5,5)</f>
        <v>1.7545759673949796E-16</v>
      </c>
      <c r="K146" s="9">
        <f>Data!B46</f>
        <v>0</v>
      </c>
      <c r="L146" s="9">
        <f t="shared" si="21"/>
        <v>0</v>
      </c>
      <c r="M146" s="9">
        <f t="shared" si="22"/>
        <v>0</v>
      </c>
      <c r="N146" s="9">
        <f t="shared" si="23"/>
        <v>0</v>
      </c>
      <c r="O146" s="9">
        <f t="shared" si="24"/>
        <v>0</v>
      </c>
      <c r="P146" s="9">
        <f t="shared" si="25"/>
        <v>0</v>
      </c>
      <c r="Q146" s="9">
        <f t="shared" si="26"/>
        <v>0</v>
      </c>
      <c r="R146" s="9">
        <f t="shared" si="27"/>
        <v>0</v>
      </c>
      <c r="S146" s="9">
        <f>Data!P46</f>
        <v>0</v>
      </c>
      <c r="T146" s="9">
        <f t="shared" si="28"/>
        <v>0</v>
      </c>
      <c r="U146" s="9">
        <f t="shared" si="29"/>
        <v>0</v>
      </c>
      <c r="V146" s="9">
        <f t="shared" si="30"/>
        <v>0</v>
      </c>
      <c r="W146" s="9">
        <f t="shared" si="31"/>
        <v>0</v>
      </c>
    </row>
    <row r="147" spans="2:23" ht="12.75" customHeight="1">
      <c r="B147" s="16" t="s">
        <v>121</v>
      </c>
      <c r="K147" s="9">
        <f>Data!B47</f>
        <v>0</v>
      </c>
      <c r="L147" s="9">
        <f t="shared" si="21"/>
        <v>0</v>
      </c>
      <c r="M147" s="9">
        <f t="shared" si="22"/>
        <v>0</v>
      </c>
      <c r="N147" s="9">
        <f t="shared" si="23"/>
        <v>0</v>
      </c>
      <c r="O147" s="9">
        <f t="shared" si="24"/>
        <v>0</v>
      </c>
      <c r="P147" s="9">
        <f t="shared" si="25"/>
        <v>0</v>
      </c>
      <c r="Q147" s="9">
        <f t="shared" si="26"/>
        <v>0</v>
      </c>
      <c r="R147" s="9">
        <f t="shared" si="27"/>
        <v>0</v>
      </c>
      <c r="S147" s="9">
        <f>Data!P47</f>
        <v>0</v>
      </c>
      <c r="T147" s="9">
        <f t="shared" si="28"/>
        <v>0</v>
      </c>
      <c r="U147" s="9">
        <f t="shared" si="29"/>
        <v>0</v>
      </c>
      <c r="V147" s="9">
        <f t="shared" si="30"/>
        <v>0</v>
      </c>
      <c r="W147" s="9">
        <f t="shared" si="31"/>
        <v>0</v>
      </c>
    </row>
    <row r="148" spans="2:23" ht="12.75" customHeight="1">
      <c r="C148" s="9">
        <f t="array" ref="C148">INDEX(MMULT(C142:G146,H136:H140),1)</f>
        <v>0.6303614438202203</v>
      </c>
      <c r="D148" s="9">
        <f t="array" ref="D148">INDEX(MMULT(C142:G146,H136:H140),2)</f>
        <v>7.7627128874837581E-3</v>
      </c>
      <c r="E148" s="9">
        <f t="array" ref="E148">INDEX(MMULT(C142:G146,H136:H140),3)</f>
        <v>-1.6096510980538881E-3</v>
      </c>
      <c r="F148" s="9">
        <f t="array" ref="F148">INDEX(MMULT(C142:G146,H136:H140),4)</f>
        <v>4.4123171732385336E-5</v>
      </c>
      <c r="G148" s="9">
        <f t="array" ref="G148">INDEX(MMULT(C142:G146,H136:H140),5)</f>
        <v>-1.1941526081307111E-7</v>
      </c>
      <c r="K148" s="9">
        <f>Data!B48</f>
        <v>0</v>
      </c>
      <c r="L148" s="9">
        <f t="shared" si="21"/>
        <v>0</v>
      </c>
      <c r="M148" s="9">
        <f t="shared" si="22"/>
        <v>0</v>
      </c>
      <c r="N148" s="9">
        <f t="shared" si="23"/>
        <v>0</v>
      </c>
      <c r="O148" s="9">
        <f t="shared" si="24"/>
        <v>0</v>
      </c>
      <c r="P148" s="9">
        <f t="shared" si="25"/>
        <v>0</v>
      </c>
      <c r="Q148" s="9">
        <f t="shared" si="26"/>
        <v>0</v>
      </c>
      <c r="R148" s="9">
        <f t="shared" si="27"/>
        <v>0</v>
      </c>
      <c r="S148" s="9">
        <f>Data!P48</f>
        <v>0</v>
      </c>
      <c r="T148" s="9">
        <f t="shared" si="28"/>
        <v>0</v>
      </c>
      <c r="U148" s="9">
        <f t="shared" si="29"/>
        <v>0</v>
      </c>
      <c r="V148" s="9">
        <f t="shared" si="30"/>
        <v>0</v>
      </c>
      <c r="W148" s="9">
        <f t="shared" si="31"/>
        <v>0</v>
      </c>
    </row>
    <row r="149" spans="2:23" ht="12.75" customHeight="1">
      <c r="K149" s="9">
        <f>Data!B49</f>
        <v>0</v>
      </c>
      <c r="L149" s="9">
        <f t="shared" si="21"/>
        <v>0</v>
      </c>
      <c r="M149" s="9">
        <f t="shared" si="22"/>
        <v>0</v>
      </c>
      <c r="N149" s="9">
        <f t="shared" si="23"/>
        <v>0</v>
      </c>
      <c r="O149" s="9">
        <f t="shared" si="24"/>
        <v>0</v>
      </c>
      <c r="P149" s="9">
        <f t="shared" si="25"/>
        <v>0</v>
      </c>
      <c r="Q149" s="9">
        <f t="shared" si="26"/>
        <v>0</v>
      </c>
      <c r="R149" s="9">
        <f t="shared" si="27"/>
        <v>0</v>
      </c>
      <c r="S149" s="9">
        <f>Data!P49</f>
        <v>0</v>
      </c>
      <c r="T149" s="9">
        <f t="shared" si="28"/>
        <v>0</v>
      </c>
      <c r="U149" s="9">
        <f t="shared" si="29"/>
        <v>0</v>
      </c>
      <c r="V149" s="9">
        <f t="shared" si="30"/>
        <v>0</v>
      </c>
      <c r="W149" s="9">
        <f t="shared" si="31"/>
        <v>0</v>
      </c>
    </row>
    <row r="150" spans="2:23" ht="12.75" customHeight="1">
      <c r="K150" s="9">
        <f>Data!B50</f>
        <v>0</v>
      </c>
      <c r="L150" s="9">
        <f t="shared" si="21"/>
        <v>0</v>
      </c>
      <c r="M150" s="9">
        <f t="shared" si="22"/>
        <v>0</v>
      </c>
      <c r="N150" s="9">
        <f t="shared" si="23"/>
        <v>0</v>
      </c>
      <c r="O150" s="9">
        <f t="shared" si="24"/>
        <v>0</v>
      </c>
      <c r="P150" s="9">
        <f t="shared" si="25"/>
        <v>0</v>
      </c>
      <c r="Q150" s="9">
        <f t="shared" si="26"/>
        <v>0</v>
      </c>
      <c r="R150" s="9">
        <f t="shared" si="27"/>
        <v>0</v>
      </c>
      <c r="S150" s="9">
        <f>Data!P50</f>
        <v>0</v>
      </c>
      <c r="T150" s="9">
        <f t="shared" si="28"/>
        <v>0</v>
      </c>
      <c r="U150" s="9">
        <f t="shared" si="29"/>
        <v>0</v>
      </c>
      <c r="V150" s="9">
        <f t="shared" si="30"/>
        <v>0</v>
      </c>
      <c r="W150" s="9">
        <f t="shared" si="31"/>
        <v>0</v>
      </c>
    </row>
    <row r="151" spans="2:23" ht="12.75" customHeight="1">
      <c r="B151" s="16" t="s">
        <v>124</v>
      </c>
      <c r="K151" s="9">
        <f>Data!B51</f>
        <v>0</v>
      </c>
      <c r="L151" s="9">
        <f t="shared" si="21"/>
        <v>0</v>
      </c>
      <c r="M151" s="9">
        <f t="shared" si="22"/>
        <v>0</v>
      </c>
      <c r="N151" s="9">
        <f t="shared" si="23"/>
        <v>0</v>
      </c>
      <c r="O151" s="9">
        <f t="shared" si="24"/>
        <v>0</v>
      </c>
      <c r="P151" s="9">
        <f t="shared" si="25"/>
        <v>0</v>
      </c>
      <c r="Q151" s="9">
        <f t="shared" si="26"/>
        <v>0</v>
      </c>
      <c r="R151" s="9">
        <f t="shared" si="27"/>
        <v>0</v>
      </c>
      <c r="S151" s="9">
        <f>Data!P51</f>
        <v>0</v>
      </c>
      <c r="T151" s="9">
        <f t="shared" si="28"/>
        <v>0</v>
      </c>
      <c r="U151" s="9">
        <f t="shared" si="29"/>
        <v>0</v>
      </c>
      <c r="V151" s="9">
        <f t="shared" si="30"/>
        <v>0</v>
      </c>
      <c r="W151" s="9">
        <f t="shared" si="31"/>
        <v>0</v>
      </c>
    </row>
    <row r="152" spans="2:23" ht="12.75" customHeight="1">
      <c r="C152" s="16" t="s">
        <v>116</v>
      </c>
      <c r="D152" s="16" t="s">
        <v>117</v>
      </c>
      <c r="E152" s="16" t="s">
        <v>118</v>
      </c>
      <c r="F152" s="16" t="s">
        <v>119</v>
      </c>
      <c r="G152" s="16" t="s">
        <v>123</v>
      </c>
      <c r="K152" s="9">
        <f>Data!B52</f>
        <v>0</v>
      </c>
      <c r="L152" s="9">
        <f t="shared" si="21"/>
        <v>0</v>
      </c>
      <c r="M152" s="9">
        <f t="shared" si="22"/>
        <v>0</v>
      </c>
      <c r="N152" s="9">
        <f t="shared" si="23"/>
        <v>0</v>
      </c>
      <c r="O152" s="9">
        <f t="shared" si="24"/>
        <v>0</v>
      </c>
      <c r="P152" s="9">
        <f t="shared" si="25"/>
        <v>0</v>
      </c>
      <c r="Q152" s="9">
        <f t="shared" si="26"/>
        <v>0</v>
      </c>
      <c r="R152" s="9">
        <f t="shared" si="27"/>
        <v>0</v>
      </c>
      <c r="S152" s="9">
        <f>Data!P52</f>
        <v>0</v>
      </c>
      <c r="T152" s="9">
        <f t="shared" si="28"/>
        <v>0</v>
      </c>
      <c r="U152" s="9">
        <f t="shared" si="29"/>
        <v>0</v>
      </c>
      <c r="V152" s="9">
        <f t="shared" si="30"/>
        <v>0</v>
      </c>
      <c r="W152" s="9">
        <f t="shared" si="31"/>
        <v>0</v>
      </c>
    </row>
    <row r="153" spans="2:23" ht="12.75" customHeight="1">
      <c r="C153" s="9">
        <f>IF(Data!$R$70=3,C128,IF(Data!$R$70=4,C148,0))</f>
        <v>0.6303614438202203</v>
      </c>
      <c r="D153" s="9">
        <f>IF(Data!$R$70=3,D128,IF(Data!$R$70=4,D148,0))</f>
        <v>7.7627128874837581E-3</v>
      </c>
      <c r="E153" s="9">
        <f>IF(Data!$R$70=3,E128,IF(Data!$R$70=4,E148,0))</f>
        <v>-1.6096510980538881E-3</v>
      </c>
      <c r="F153" s="9">
        <f>IF(Data!$R$70=3,F128,IF(Data!$R$70=4,F148,0))</f>
        <v>4.4123171732385336E-5</v>
      </c>
      <c r="G153" s="9">
        <f>IF(Data!$R$70=3,G128,IF(Data!$R$70=4,G148,0))</f>
        <v>-1.1941526081307111E-7</v>
      </c>
      <c r="K153" s="9">
        <f>Data!B53</f>
        <v>0</v>
      </c>
      <c r="L153" s="9">
        <f t="shared" si="21"/>
        <v>0</v>
      </c>
      <c r="M153" s="9">
        <f t="shared" si="22"/>
        <v>0</v>
      </c>
      <c r="N153" s="9">
        <f t="shared" si="23"/>
        <v>0</v>
      </c>
      <c r="O153" s="9">
        <f t="shared" si="24"/>
        <v>0</v>
      </c>
      <c r="P153" s="9">
        <f t="shared" si="25"/>
        <v>0</v>
      </c>
      <c r="Q153" s="9">
        <f t="shared" si="26"/>
        <v>0</v>
      </c>
      <c r="R153" s="9">
        <f t="shared" si="27"/>
        <v>0</v>
      </c>
      <c r="S153" s="9">
        <f>Data!P53</f>
        <v>0</v>
      </c>
      <c r="T153" s="9">
        <f t="shared" si="28"/>
        <v>0</v>
      </c>
      <c r="U153" s="9">
        <f t="shared" si="29"/>
        <v>0</v>
      </c>
      <c r="V153" s="9">
        <f t="shared" si="30"/>
        <v>0</v>
      </c>
      <c r="W153" s="9">
        <f t="shared" si="31"/>
        <v>0</v>
      </c>
    </row>
    <row r="154" spans="2:23" ht="12.75" customHeight="1">
      <c r="K154" s="9">
        <f>Data!B54</f>
        <v>0</v>
      </c>
      <c r="L154" s="9">
        <f t="shared" si="21"/>
        <v>0</v>
      </c>
      <c r="M154" s="9">
        <f t="shared" si="22"/>
        <v>0</v>
      </c>
      <c r="N154" s="9">
        <f t="shared" si="23"/>
        <v>0</v>
      </c>
      <c r="O154" s="9">
        <f t="shared" si="24"/>
        <v>0</v>
      </c>
      <c r="P154" s="9">
        <f t="shared" si="25"/>
        <v>0</v>
      </c>
      <c r="Q154" s="9">
        <f t="shared" si="26"/>
        <v>0</v>
      </c>
      <c r="R154" s="9">
        <f t="shared" si="27"/>
        <v>0</v>
      </c>
      <c r="S154" s="9">
        <f>Data!P54</f>
        <v>0</v>
      </c>
      <c r="T154" s="9">
        <f t="shared" si="28"/>
        <v>0</v>
      </c>
      <c r="U154" s="9">
        <f t="shared" si="29"/>
        <v>0</v>
      </c>
      <c r="V154" s="9">
        <f t="shared" si="30"/>
        <v>0</v>
      </c>
      <c r="W154" s="9">
        <f t="shared" si="31"/>
        <v>0</v>
      </c>
    </row>
    <row r="155" spans="2:23" ht="12.75" customHeight="1">
      <c r="K155" s="9">
        <f>Data!B55</f>
        <v>0</v>
      </c>
      <c r="L155" s="9">
        <f t="shared" si="21"/>
        <v>0</v>
      </c>
      <c r="M155" s="9">
        <f t="shared" si="22"/>
        <v>0</v>
      </c>
      <c r="N155" s="9">
        <f t="shared" si="23"/>
        <v>0</v>
      </c>
      <c r="O155" s="9">
        <f t="shared" si="24"/>
        <v>0</v>
      </c>
      <c r="P155" s="9">
        <f t="shared" si="25"/>
        <v>0</v>
      </c>
      <c r="Q155" s="9">
        <f t="shared" si="26"/>
        <v>0</v>
      </c>
      <c r="R155" s="9">
        <f t="shared" si="27"/>
        <v>0</v>
      </c>
      <c r="S155" s="9">
        <f>Data!P55</f>
        <v>0</v>
      </c>
      <c r="T155" s="9">
        <f t="shared" si="28"/>
        <v>0</v>
      </c>
      <c r="U155" s="9">
        <f t="shared" si="29"/>
        <v>0</v>
      </c>
      <c r="V155" s="9">
        <f t="shared" si="30"/>
        <v>0</v>
      </c>
      <c r="W155" s="9">
        <f t="shared" si="31"/>
        <v>0</v>
      </c>
    </row>
    <row r="156" spans="2:23" ht="12.75" customHeight="1">
      <c r="K156" s="9">
        <f>Data!B56</f>
        <v>0</v>
      </c>
      <c r="L156" s="9">
        <f t="shared" si="21"/>
        <v>0</v>
      </c>
      <c r="M156" s="9">
        <f t="shared" si="22"/>
        <v>0</v>
      </c>
      <c r="N156" s="9">
        <f t="shared" si="23"/>
        <v>0</v>
      </c>
      <c r="O156" s="9">
        <f t="shared" si="24"/>
        <v>0</v>
      </c>
      <c r="P156" s="9">
        <f t="shared" si="25"/>
        <v>0</v>
      </c>
      <c r="Q156" s="9">
        <f t="shared" si="26"/>
        <v>0</v>
      </c>
      <c r="R156" s="9">
        <f t="shared" si="27"/>
        <v>0</v>
      </c>
      <c r="S156" s="9">
        <f>Data!P56</f>
        <v>0</v>
      </c>
      <c r="T156" s="9">
        <f t="shared" si="28"/>
        <v>0</v>
      </c>
      <c r="U156" s="9">
        <f t="shared" si="29"/>
        <v>0</v>
      </c>
      <c r="V156" s="9">
        <f t="shared" si="30"/>
        <v>0</v>
      </c>
      <c r="W156" s="9">
        <f t="shared" si="31"/>
        <v>0</v>
      </c>
    </row>
    <row r="157" spans="2:23" ht="12.75" customHeight="1">
      <c r="K157" s="9">
        <f>Data!B57</f>
        <v>0</v>
      </c>
      <c r="L157" s="9">
        <f t="shared" si="21"/>
        <v>0</v>
      </c>
      <c r="M157" s="9">
        <f t="shared" si="22"/>
        <v>0</v>
      </c>
      <c r="N157" s="9">
        <f t="shared" si="23"/>
        <v>0</v>
      </c>
      <c r="O157" s="9">
        <f t="shared" si="24"/>
        <v>0</v>
      </c>
      <c r="P157" s="9">
        <f t="shared" si="25"/>
        <v>0</v>
      </c>
      <c r="Q157" s="9">
        <f t="shared" si="26"/>
        <v>0</v>
      </c>
      <c r="R157" s="9">
        <f t="shared" si="27"/>
        <v>0</v>
      </c>
      <c r="S157" s="9">
        <f>Data!P57</f>
        <v>0</v>
      </c>
      <c r="T157" s="9">
        <f t="shared" si="28"/>
        <v>0</v>
      </c>
      <c r="U157" s="9">
        <f t="shared" si="29"/>
        <v>0</v>
      </c>
      <c r="V157" s="9">
        <f t="shared" si="30"/>
        <v>0</v>
      </c>
      <c r="W157" s="9">
        <f t="shared" si="31"/>
        <v>0</v>
      </c>
    </row>
    <row r="158" spans="2:23" ht="12.75" customHeight="1">
      <c r="K158" s="9">
        <f>Data!B58</f>
        <v>0</v>
      </c>
      <c r="L158" s="9">
        <f t="shared" si="21"/>
        <v>0</v>
      </c>
      <c r="M158" s="9">
        <f t="shared" si="22"/>
        <v>0</v>
      </c>
      <c r="N158" s="9">
        <f t="shared" si="23"/>
        <v>0</v>
      </c>
      <c r="O158" s="9">
        <f t="shared" si="24"/>
        <v>0</v>
      </c>
      <c r="P158" s="9">
        <f t="shared" si="25"/>
        <v>0</v>
      </c>
      <c r="Q158" s="9">
        <f t="shared" si="26"/>
        <v>0</v>
      </c>
      <c r="R158" s="9">
        <f t="shared" si="27"/>
        <v>0</v>
      </c>
      <c r="S158" s="9">
        <f>Data!P58</f>
        <v>0</v>
      </c>
      <c r="T158" s="9">
        <f t="shared" si="28"/>
        <v>0</v>
      </c>
      <c r="U158" s="9">
        <f t="shared" si="29"/>
        <v>0</v>
      </c>
      <c r="V158" s="9">
        <f t="shared" si="30"/>
        <v>0</v>
      </c>
      <c r="W158" s="9">
        <f t="shared" si="31"/>
        <v>0</v>
      </c>
    </row>
    <row r="159" spans="2:23" ht="12.75" customHeight="1">
      <c r="K159" s="9">
        <f>Data!B59</f>
        <v>0</v>
      </c>
      <c r="L159" s="9">
        <f t="shared" si="21"/>
        <v>0</v>
      </c>
      <c r="M159" s="9">
        <f t="shared" si="22"/>
        <v>0</v>
      </c>
      <c r="N159" s="9">
        <f t="shared" si="23"/>
        <v>0</v>
      </c>
      <c r="O159" s="9">
        <f t="shared" si="24"/>
        <v>0</v>
      </c>
      <c r="P159" s="9">
        <f t="shared" si="25"/>
        <v>0</v>
      </c>
      <c r="Q159" s="9">
        <f t="shared" si="26"/>
        <v>0</v>
      </c>
      <c r="R159" s="9">
        <f t="shared" si="27"/>
        <v>0</v>
      </c>
      <c r="S159" s="9">
        <f>Data!P59</f>
        <v>0</v>
      </c>
      <c r="T159" s="9">
        <f t="shared" si="28"/>
        <v>0</v>
      </c>
      <c r="U159" s="9">
        <f t="shared" si="29"/>
        <v>0</v>
      </c>
      <c r="V159" s="9">
        <f t="shared" si="30"/>
        <v>0</v>
      </c>
      <c r="W159" s="9">
        <f t="shared" si="31"/>
        <v>0</v>
      </c>
    </row>
    <row r="160" spans="2:23" ht="12.75" customHeight="1">
      <c r="K160" s="9">
        <f>Data!B60</f>
        <v>0</v>
      </c>
      <c r="L160" s="9">
        <f t="shared" si="21"/>
        <v>0</v>
      </c>
      <c r="M160" s="9">
        <f t="shared" si="22"/>
        <v>0</v>
      </c>
      <c r="N160" s="9">
        <f t="shared" si="23"/>
        <v>0</v>
      </c>
      <c r="O160" s="9">
        <f t="shared" si="24"/>
        <v>0</v>
      </c>
      <c r="P160" s="9">
        <f t="shared" si="25"/>
        <v>0</v>
      </c>
      <c r="Q160" s="9">
        <f t="shared" si="26"/>
        <v>0</v>
      </c>
      <c r="R160" s="9">
        <f t="shared" si="27"/>
        <v>0</v>
      </c>
      <c r="S160" s="9">
        <f>Data!P60</f>
        <v>0</v>
      </c>
      <c r="T160" s="9">
        <f t="shared" si="28"/>
        <v>0</v>
      </c>
      <c r="U160" s="9">
        <f t="shared" si="29"/>
        <v>0</v>
      </c>
      <c r="V160" s="9">
        <f t="shared" si="30"/>
        <v>0</v>
      </c>
      <c r="W160" s="9">
        <f t="shared" si="31"/>
        <v>0</v>
      </c>
    </row>
    <row r="161" spans="11:23" ht="12.75" customHeight="1">
      <c r="K161" s="9">
        <f>Data!B61</f>
        <v>0</v>
      </c>
      <c r="L161" s="9">
        <f t="shared" si="21"/>
        <v>0</v>
      </c>
      <c r="M161" s="9">
        <f t="shared" si="22"/>
        <v>0</v>
      </c>
      <c r="N161" s="9">
        <f t="shared" si="23"/>
        <v>0</v>
      </c>
      <c r="O161" s="9">
        <f t="shared" si="24"/>
        <v>0</v>
      </c>
      <c r="P161" s="9">
        <f t="shared" si="25"/>
        <v>0</v>
      </c>
      <c r="Q161" s="9">
        <f t="shared" si="26"/>
        <v>0</v>
      </c>
      <c r="R161" s="9">
        <f t="shared" si="27"/>
        <v>0</v>
      </c>
      <c r="S161" s="9">
        <f>Data!P61</f>
        <v>0</v>
      </c>
      <c r="T161" s="9">
        <f t="shared" si="28"/>
        <v>0</v>
      </c>
      <c r="U161" s="9">
        <f t="shared" si="29"/>
        <v>0</v>
      </c>
      <c r="V161" s="9">
        <f t="shared" si="30"/>
        <v>0</v>
      </c>
      <c r="W161" s="9">
        <f t="shared" si="31"/>
        <v>0</v>
      </c>
    </row>
    <row r="162" spans="11:23" ht="12.75" customHeight="1">
      <c r="K162" s="9">
        <f>Data!B62</f>
        <v>0</v>
      </c>
      <c r="L162" s="9">
        <f t="shared" si="21"/>
        <v>0</v>
      </c>
      <c r="M162" s="9">
        <f t="shared" si="22"/>
        <v>0</v>
      </c>
      <c r="N162" s="9">
        <f t="shared" si="23"/>
        <v>0</v>
      </c>
      <c r="O162" s="9">
        <f t="shared" si="24"/>
        <v>0</v>
      </c>
      <c r="P162" s="9">
        <f t="shared" si="25"/>
        <v>0</v>
      </c>
      <c r="Q162" s="9">
        <f t="shared" si="26"/>
        <v>0</v>
      </c>
      <c r="R162" s="9">
        <f t="shared" si="27"/>
        <v>0</v>
      </c>
      <c r="S162" s="9">
        <f>Data!P62</f>
        <v>0</v>
      </c>
      <c r="T162" s="9">
        <f t="shared" si="28"/>
        <v>0</v>
      </c>
      <c r="U162" s="9">
        <f t="shared" si="29"/>
        <v>0</v>
      </c>
      <c r="V162" s="9">
        <f t="shared" si="30"/>
        <v>0</v>
      </c>
      <c r="W162" s="9">
        <f t="shared" si="31"/>
        <v>0</v>
      </c>
    </row>
    <row r="163" spans="11:23" ht="12.75" customHeight="1">
      <c r="K163" s="9">
        <f>Data!B63</f>
        <v>0</v>
      </c>
      <c r="L163" s="9">
        <f t="shared" si="21"/>
        <v>0</v>
      </c>
      <c r="M163" s="9">
        <f t="shared" si="22"/>
        <v>0</v>
      </c>
      <c r="N163" s="9">
        <f t="shared" si="23"/>
        <v>0</v>
      </c>
      <c r="O163" s="9">
        <f t="shared" si="24"/>
        <v>0</v>
      </c>
      <c r="P163" s="9">
        <f t="shared" si="25"/>
        <v>0</v>
      </c>
      <c r="Q163" s="9">
        <f t="shared" si="26"/>
        <v>0</v>
      </c>
      <c r="R163" s="9">
        <f t="shared" si="27"/>
        <v>0</v>
      </c>
      <c r="S163" s="9">
        <f>Data!P63</f>
        <v>0</v>
      </c>
      <c r="T163" s="9">
        <f t="shared" si="28"/>
        <v>0</v>
      </c>
      <c r="U163" s="9">
        <f t="shared" si="29"/>
        <v>0</v>
      </c>
      <c r="V163" s="9">
        <f t="shared" si="30"/>
        <v>0</v>
      </c>
      <c r="W163" s="9">
        <f t="shared" si="31"/>
        <v>0</v>
      </c>
    </row>
    <row r="164" spans="11:23" ht="12.75" customHeight="1">
      <c r="K164" s="9">
        <f>Data!B64</f>
        <v>0</v>
      </c>
      <c r="L164" s="9">
        <f t="shared" si="21"/>
        <v>0</v>
      </c>
      <c r="M164" s="9">
        <f t="shared" si="22"/>
        <v>0</v>
      </c>
      <c r="N164" s="9">
        <f t="shared" si="23"/>
        <v>0</v>
      </c>
      <c r="O164" s="9">
        <f t="shared" si="24"/>
        <v>0</v>
      </c>
      <c r="P164" s="9">
        <f t="shared" si="25"/>
        <v>0</v>
      </c>
      <c r="Q164" s="9">
        <f t="shared" si="26"/>
        <v>0</v>
      </c>
      <c r="R164" s="9">
        <f t="shared" si="27"/>
        <v>0</v>
      </c>
      <c r="S164" s="9">
        <f>Data!P64</f>
        <v>0</v>
      </c>
      <c r="T164" s="9">
        <f t="shared" si="28"/>
        <v>0</v>
      </c>
      <c r="U164" s="9">
        <f t="shared" si="29"/>
        <v>0</v>
      </c>
      <c r="V164" s="9">
        <f t="shared" si="30"/>
        <v>0</v>
      </c>
      <c r="W164" s="9">
        <f t="shared" si="31"/>
        <v>0</v>
      </c>
    </row>
    <row r="165" spans="11:23" ht="12.75" customHeight="1">
      <c r="K165" s="9">
        <f>Data!B65</f>
        <v>0</v>
      </c>
      <c r="L165" s="9">
        <f t="shared" si="21"/>
        <v>0</v>
      </c>
      <c r="M165" s="9">
        <f t="shared" si="22"/>
        <v>0</v>
      </c>
      <c r="N165" s="9">
        <f t="shared" si="23"/>
        <v>0</v>
      </c>
      <c r="O165" s="9">
        <f t="shared" si="24"/>
        <v>0</v>
      </c>
      <c r="P165" s="9">
        <f t="shared" si="25"/>
        <v>0</v>
      </c>
      <c r="Q165" s="9">
        <f t="shared" si="26"/>
        <v>0</v>
      </c>
      <c r="R165" s="9">
        <f t="shared" si="27"/>
        <v>0</v>
      </c>
      <c r="S165" s="9">
        <f>Data!P65</f>
        <v>0</v>
      </c>
      <c r="T165" s="9">
        <f t="shared" si="28"/>
        <v>0</v>
      </c>
      <c r="U165" s="9">
        <f t="shared" si="29"/>
        <v>0</v>
      </c>
      <c r="V165" s="9">
        <f t="shared" si="30"/>
        <v>0</v>
      </c>
      <c r="W165" s="9">
        <f t="shared" si="31"/>
        <v>0</v>
      </c>
    </row>
    <row r="166" spans="11:23" ht="12.75" customHeight="1">
      <c r="K166" s="9">
        <f>Data!B66</f>
        <v>0</v>
      </c>
      <c r="L166" s="9">
        <f t="shared" si="21"/>
        <v>0</v>
      </c>
      <c r="M166" s="9">
        <f t="shared" si="22"/>
        <v>0</v>
      </c>
      <c r="N166" s="9">
        <f t="shared" si="23"/>
        <v>0</v>
      </c>
      <c r="O166" s="9">
        <f t="shared" si="24"/>
        <v>0</v>
      </c>
      <c r="P166" s="9">
        <f t="shared" si="25"/>
        <v>0</v>
      </c>
      <c r="Q166" s="9">
        <f t="shared" si="26"/>
        <v>0</v>
      </c>
      <c r="R166" s="9">
        <f t="shared" si="27"/>
        <v>0</v>
      </c>
      <c r="S166" s="9">
        <f>Data!P66</f>
        <v>0</v>
      </c>
      <c r="T166" s="9">
        <f t="shared" si="28"/>
        <v>0</v>
      </c>
      <c r="U166" s="9">
        <f t="shared" si="29"/>
        <v>0</v>
      </c>
      <c r="V166" s="9">
        <f t="shared" si="30"/>
        <v>0</v>
      </c>
      <c r="W166" s="9">
        <f t="shared" si="31"/>
        <v>0</v>
      </c>
    </row>
    <row r="167" spans="11:23" ht="12.75" customHeight="1">
      <c r="K167" s="9">
        <f>Data!B67</f>
        <v>0</v>
      </c>
      <c r="L167" s="9">
        <f t="shared" si="21"/>
        <v>0</v>
      </c>
      <c r="M167" s="9">
        <f t="shared" si="22"/>
        <v>0</v>
      </c>
      <c r="N167" s="9">
        <f t="shared" si="23"/>
        <v>0</v>
      </c>
      <c r="O167" s="9">
        <f t="shared" si="24"/>
        <v>0</v>
      </c>
      <c r="P167" s="9">
        <f t="shared" si="25"/>
        <v>0</v>
      </c>
      <c r="Q167" s="9">
        <f t="shared" si="26"/>
        <v>0</v>
      </c>
      <c r="R167" s="9">
        <f t="shared" si="27"/>
        <v>0</v>
      </c>
      <c r="S167" s="9">
        <f>Data!P67</f>
        <v>0</v>
      </c>
      <c r="T167" s="9">
        <f t="shared" si="28"/>
        <v>0</v>
      </c>
      <c r="U167" s="9">
        <f t="shared" si="29"/>
        <v>0</v>
      </c>
      <c r="V167" s="9">
        <f t="shared" si="30"/>
        <v>0</v>
      </c>
      <c r="W167" s="9">
        <f t="shared" si="31"/>
        <v>0</v>
      </c>
    </row>
    <row r="168" spans="11:23" ht="12.75" customHeight="1">
      <c r="K168" s="9">
        <f>Data!B68</f>
        <v>0</v>
      </c>
      <c r="L168" s="9">
        <f t="shared" si="21"/>
        <v>0</v>
      </c>
      <c r="M168" s="9">
        <f t="shared" si="22"/>
        <v>0</v>
      </c>
      <c r="N168" s="9">
        <f t="shared" si="23"/>
        <v>0</v>
      </c>
      <c r="O168" s="9">
        <f t="shared" si="24"/>
        <v>0</v>
      </c>
      <c r="P168" s="9">
        <f t="shared" si="25"/>
        <v>0</v>
      </c>
      <c r="Q168" s="9">
        <f t="shared" si="26"/>
        <v>0</v>
      </c>
      <c r="R168" s="9">
        <f t="shared" si="27"/>
        <v>0</v>
      </c>
      <c r="S168" s="9">
        <f>Data!P68</f>
        <v>0</v>
      </c>
      <c r="T168" s="9">
        <f t="shared" si="28"/>
        <v>0</v>
      </c>
      <c r="U168" s="9">
        <f t="shared" si="29"/>
        <v>0</v>
      </c>
      <c r="V168" s="9">
        <f t="shared" si="30"/>
        <v>0</v>
      </c>
      <c r="W168" s="9">
        <f t="shared" si="31"/>
        <v>0</v>
      </c>
    </row>
    <row r="169" spans="11:23" ht="12.75" customHeight="1">
      <c r="K169" s="9">
        <f>Data!B69</f>
        <v>0</v>
      </c>
      <c r="L169" s="9">
        <f t="shared" si="21"/>
        <v>0</v>
      </c>
      <c r="M169" s="9">
        <f t="shared" si="22"/>
        <v>0</v>
      </c>
      <c r="N169" s="9">
        <f t="shared" si="23"/>
        <v>0</v>
      </c>
      <c r="O169" s="9">
        <f t="shared" si="24"/>
        <v>0</v>
      </c>
      <c r="P169" s="9">
        <f t="shared" si="25"/>
        <v>0</v>
      </c>
      <c r="Q169" s="9">
        <f t="shared" si="26"/>
        <v>0</v>
      </c>
      <c r="R169" s="9">
        <f t="shared" si="27"/>
        <v>0</v>
      </c>
      <c r="S169" s="9">
        <f>Data!P69</f>
        <v>0</v>
      </c>
      <c r="T169" s="9">
        <f t="shared" si="28"/>
        <v>0</v>
      </c>
      <c r="U169" s="9">
        <f t="shared" si="29"/>
        <v>0</v>
      </c>
      <c r="V169" s="9">
        <f t="shared" si="30"/>
        <v>0</v>
      </c>
      <c r="W169" s="9">
        <f t="shared" si="31"/>
        <v>0</v>
      </c>
    </row>
    <row r="170" spans="11:23" ht="12.75" customHeight="1">
      <c r="K170" s="9">
        <f>Data!B70</f>
        <v>0</v>
      </c>
      <c r="L170" s="9">
        <f t="shared" si="21"/>
        <v>0</v>
      </c>
      <c r="M170" s="9">
        <f t="shared" si="22"/>
        <v>0</v>
      </c>
      <c r="N170" s="9">
        <f t="shared" si="23"/>
        <v>0</v>
      </c>
      <c r="O170" s="9">
        <f t="shared" si="24"/>
        <v>0</v>
      </c>
      <c r="P170" s="9">
        <f t="shared" si="25"/>
        <v>0</v>
      </c>
      <c r="Q170" s="9">
        <f t="shared" si="26"/>
        <v>0</v>
      </c>
      <c r="R170" s="9">
        <f t="shared" si="27"/>
        <v>0</v>
      </c>
      <c r="S170" s="9">
        <f>Data!P70</f>
        <v>0</v>
      </c>
      <c r="T170" s="9">
        <f t="shared" si="28"/>
        <v>0</v>
      </c>
      <c r="U170" s="9">
        <f t="shared" si="29"/>
        <v>0</v>
      </c>
      <c r="V170" s="9">
        <f t="shared" si="30"/>
        <v>0</v>
      </c>
      <c r="W170" s="9">
        <f t="shared" si="31"/>
        <v>0</v>
      </c>
    </row>
    <row r="171" spans="11:23" ht="12.75" customHeight="1">
      <c r="K171" s="9">
        <f>Data!B71</f>
        <v>0</v>
      </c>
      <c r="L171" s="9">
        <f t="shared" si="21"/>
        <v>0</v>
      </c>
      <c r="M171" s="9">
        <f t="shared" si="22"/>
        <v>0</v>
      </c>
      <c r="N171" s="9">
        <f t="shared" si="23"/>
        <v>0</v>
      </c>
      <c r="O171" s="9">
        <f t="shared" si="24"/>
        <v>0</v>
      </c>
      <c r="P171" s="9">
        <f t="shared" si="25"/>
        <v>0</v>
      </c>
      <c r="Q171" s="9">
        <f t="shared" si="26"/>
        <v>0</v>
      </c>
      <c r="R171" s="9">
        <f t="shared" si="27"/>
        <v>0</v>
      </c>
      <c r="S171" s="9">
        <f>Data!P71</f>
        <v>0</v>
      </c>
      <c r="T171" s="9">
        <f t="shared" si="28"/>
        <v>0</v>
      </c>
      <c r="U171" s="9">
        <f t="shared" si="29"/>
        <v>0</v>
      </c>
      <c r="V171" s="9">
        <f t="shared" si="30"/>
        <v>0</v>
      </c>
      <c r="W171" s="9">
        <f t="shared" si="31"/>
        <v>0</v>
      </c>
    </row>
    <row r="172" spans="11:23" ht="12.75" customHeight="1">
      <c r="K172" s="9">
        <f>Data!B72</f>
        <v>0</v>
      </c>
      <c r="L172" s="9">
        <f t="shared" si="21"/>
        <v>0</v>
      </c>
      <c r="M172" s="9">
        <f t="shared" si="22"/>
        <v>0</v>
      </c>
      <c r="N172" s="9">
        <f t="shared" si="23"/>
        <v>0</v>
      </c>
      <c r="O172" s="9">
        <f t="shared" si="24"/>
        <v>0</v>
      </c>
      <c r="P172" s="9">
        <f t="shared" si="25"/>
        <v>0</v>
      </c>
      <c r="Q172" s="9">
        <f t="shared" si="26"/>
        <v>0</v>
      </c>
      <c r="R172" s="9">
        <f t="shared" si="27"/>
        <v>0</v>
      </c>
      <c r="S172" s="9">
        <f>Data!P72</f>
        <v>0</v>
      </c>
      <c r="T172" s="9">
        <f t="shared" si="28"/>
        <v>0</v>
      </c>
      <c r="U172" s="9">
        <f t="shared" si="29"/>
        <v>0</v>
      </c>
      <c r="V172" s="9">
        <f t="shared" si="30"/>
        <v>0</v>
      </c>
      <c r="W172" s="9">
        <f t="shared" si="31"/>
        <v>0</v>
      </c>
    </row>
    <row r="173" spans="11:23" ht="12.75" customHeight="1">
      <c r="K173" s="9">
        <f>Data!B73</f>
        <v>0</v>
      </c>
      <c r="L173" s="9">
        <f t="shared" si="21"/>
        <v>0</v>
      </c>
      <c r="M173" s="9">
        <f t="shared" si="22"/>
        <v>0</v>
      </c>
      <c r="N173" s="9">
        <f t="shared" si="23"/>
        <v>0</v>
      </c>
      <c r="O173" s="9">
        <f t="shared" si="24"/>
        <v>0</v>
      </c>
      <c r="P173" s="9">
        <f t="shared" si="25"/>
        <v>0</v>
      </c>
      <c r="Q173" s="9">
        <f t="shared" si="26"/>
        <v>0</v>
      </c>
      <c r="R173" s="9">
        <f t="shared" si="27"/>
        <v>0</v>
      </c>
      <c r="S173" s="9">
        <f>Data!P73</f>
        <v>0</v>
      </c>
      <c r="T173" s="9">
        <f t="shared" si="28"/>
        <v>0</v>
      </c>
      <c r="U173" s="9">
        <f t="shared" si="29"/>
        <v>0</v>
      </c>
      <c r="V173" s="9">
        <f t="shared" si="30"/>
        <v>0</v>
      </c>
      <c r="W173" s="9">
        <f t="shared" si="31"/>
        <v>0</v>
      </c>
    </row>
    <row r="174" spans="11:23" ht="12.75" customHeight="1">
      <c r="K174" s="9">
        <f>Data!B74</f>
        <v>0</v>
      </c>
      <c r="L174" s="9">
        <f t="shared" si="21"/>
        <v>0</v>
      </c>
      <c r="M174" s="9">
        <f t="shared" si="22"/>
        <v>0</v>
      </c>
      <c r="N174" s="9">
        <f t="shared" si="23"/>
        <v>0</v>
      </c>
      <c r="O174" s="9">
        <f t="shared" si="24"/>
        <v>0</v>
      </c>
      <c r="P174" s="9">
        <f t="shared" si="25"/>
        <v>0</v>
      </c>
      <c r="Q174" s="9">
        <f t="shared" si="26"/>
        <v>0</v>
      </c>
      <c r="R174" s="9">
        <f t="shared" si="27"/>
        <v>0</v>
      </c>
      <c r="S174" s="9">
        <f>Data!P74</f>
        <v>0</v>
      </c>
      <c r="T174" s="9">
        <f t="shared" si="28"/>
        <v>0</v>
      </c>
      <c r="U174" s="9">
        <f t="shared" si="29"/>
        <v>0</v>
      </c>
      <c r="V174" s="9">
        <f t="shared" si="30"/>
        <v>0</v>
      </c>
      <c r="W174" s="9">
        <f t="shared" si="31"/>
        <v>0</v>
      </c>
    </row>
    <row r="175" spans="11:23" ht="12.75" customHeight="1">
      <c r="K175" s="9">
        <f>Data!B75</f>
        <v>0</v>
      </c>
      <c r="L175" s="9">
        <f t="shared" si="21"/>
        <v>0</v>
      </c>
      <c r="M175" s="9">
        <f t="shared" si="22"/>
        <v>0</v>
      </c>
      <c r="N175" s="9">
        <f t="shared" si="23"/>
        <v>0</v>
      </c>
      <c r="O175" s="9">
        <f t="shared" si="24"/>
        <v>0</v>
      </c>
      <c r="P175" s="9">
        <f t="shared" si="25"/>
        <v>0</v>
      </c>
      <c r="Q175" s="9">
        <f t="shared" si="26"/>
        <v>0</v>
      </c>
      <c r="R175" s="9">
        <f t="shared" si="27"/>
        <v>0</v>
      </c>
      <c r="S175" s="9">
        <f>Data!P75</f>
        <v>0</v>
      </c>
      <c r="T175" s="9">
        <f t="shared" si="28"/>
        <v>0</v>
      </c>
      <c r="U175" s="9">
        <f t="shared" si="29"/>
        <v>0</v>
      </c>
      <c r="V175" s="9">
        <f t="shared" si="30"/>
        <v>0</v>
      </c>
      <c r="W175" s="9">
        <f t="shared" si="31"/>
        <v>0</v>
      </c>
    </row>
    <row r="176" spans="11:23" ht="12.75" customHeight="1">
      <c r="K176" s="9">
        <f>Data!B76</f>
        <v>0</v>
      </c>
      <c r="L176" s="9">
        <f t="shared" si="21"/>
        <v>0</v>
      </c>
      <c r="M176" s="9">
        <f t="shared" si="22"/>
        <v>0</v>
      </c>
      <c r="N176" s="9">
        <f t="shared" si="23"/>
        <v>0</v>
      </c>
      <c r="O176" s="9">
        <f t="shared" si="24"/>
        <v>0</v>
      </c>
      <c r="P176" s="9">
        <f t="shared" si="25"/>
        <v>0</v>
      </c>
      <c r="Q176" s="9">
        <f t="shared" si="26"/>
        <v>0</v>
      </c>
      <c r="R176" s="9">
        <f t="shared" si="27"/>
        <v>0</v>
      </c>
      <c r="S176" s="9">
        <f>Data!P76</f>
        <v>0</v>
      </c>
      <c r="T176" s="9">
        <f t="shared" si="28"/>
        <v>0</v>
      </c>
      <c r="U176" s="9">
        <f t="shared" si="29"/>
        <v>0</v>
      </c>
      <c r="V176" s="9">
        <f t="shared" si="30"/>
        <v>0</v>
      </c>
      <c r="W176" s="9">
        <f t="shared" si="31"/>
        <v>0</v>
      </c>
    </row>
    <row r="177" spans="11:23" ht="12.75" customHeight="1">
      <c r="K177" s="9">
        <f>Data!B77</f>
        <v>0</v>
      </c>
      <c r="L177" s="9">
        <f t="shared" si="21"/>
        <v>0</v>
      </c>
      <c r="M177" s="9">
        <f t="shared" si="22"/>
        <v>0</v>
      </c>
      <c r="N177" s="9">
        <f t="shared" si="23"/>
        <v>0</v>
      </c>
      <c r="O177" s="9">
        <f t="shared" si="24"/>
        <v>0</v>
      </c>
      <c r="P177" s="9">
        <f t="shared" si="25"/>
        <v>0</v>
      </c>
      <c r="Q177" s="9">
        <f t="shared" si="26"/>
        <v>0</v>
      </c>
      <c r="R177" s="9">
        <f t="shared" si="27"/>
        <v>0</v>
      </c>
      <c r="S177" s="9">
        <f>Data!P77</f>
        <v>0</v>
      </c>
      <c r="T177" s="9">
        <f t="shared" si="28"/>
        <v>0</v>
      </c>
      <c r="U177" s="9">
        <f t="shared" si="29"/>
        <v>0</v>
      </c>
      <c r="V177" s="9">
        <f t="shared" si="30"/>
        <v>0</v>
      </c>
      <c r="W177" s="9">
        <f t="shared" si="31"/>
        <v>0</v>
      </c>
    </row>
    <row r="178" spans="11:23" ht="12.75" customHeight="1">
      <c r="K178" s="9">
        <f>Data!B78</f>
        <v>0</v>
      </c>
      <c r="L178" s="9">
        <f t="shared" si="21"/>
        <v>0</v>
      </c>
      <c r="M178" s="9">
        <f t="shared" si="22"/>
        <v>0</v>
      </c>
      <c r="N178" s="9">
        <f t="shared" si="23"/>
        <v>0</v>
      </c>
      <c r="O178" s="9">
        <f t="shared" si="24"/>
        <v>0</v>
      </c>
      <c r="P178" s="9">
        <f t="shared" si="25"/>
        <v>0</v>
      </c>
      <c r="Q178" s="9">
        <f t="shared" si="26"/>
        <v>0</v>
      </c>
      <c r="R178" s="9">
        <f t="shared" si="27"/>
        <v>0</v>
      </c>
      <c r="S178" s="9">
        <f>Data!P78</f>
        <v>0</v>
      </c>
      <c r="T178" s="9">
        <f t="shared" si="28"/>
        <v>0</v>
      </c>
      <c r="U178" s="9">
        <f t="shared" si="29"/>
        <v>0</v>
      </c>
      <c r="V178" s="9">
        <f t="shared" si="30"/>
        <v>0</v>
      </c>
      <c r="W178" s="9">
        <f t="shared" si="31"/>
        <v>0</v>
      </c>
    </row>
    <row r="179" spans="11:23" ht="12.75" customHeight="1">
      <c r="K179" s="9">
        <f>Data!B79</f>
        <v>0</v>
      </c>
      <c r="L179" s="9">
        <f t="shared" si="21"/>
        <v>0</v>
      </c>
      <c r="M179" s="9">
        <f t="shared" si="22"/>
        <v>0</v>
      </c>
      <c r="N179" s="9">
        <f t="shared" si="23"/>
        <v>0</v>
      </c>
      <c r="O179" s="9">
        <f t="shared" si="24"/>
        <v>0</v>
      </c>
      <c r="P179" s="9">
        <f t="shared" si="25"/>
        <v>0</v>
      </c>
      <c r="Q179" s="9">
        <f t="shared" si="26"/>
        <v>0</v>
      </c>
      <c r="R179" s="9">
        <f t="shared" si="27"/>
        <v>0</v>
      </c>
      <c r="S179" s="9">
        <f>Data!P79</f>
        <v>0</v>
      </c>
      <c r="T179" s="9">
        <f t="shared" si="28"/>
        <v>0</v>
      </c>
      <c r="U179" s="9">
        <f t="shared" si="29"/>
        <v>0</v>
      </c>
      <c r="V179" s="9">
        <f t="shared" si="30"/>
        <v>0</v>
      </c>
      <c r="W179" s="9">
        <f t="shared" si="31"/>
        <v>0</v>
      </c>
    </row>
    <row r="180" spans="11:23" ht="12.75" customHeight="1">
      <c r="K180" s="9">
        <f>Data!B80</f>
        <v>0</v>
      </c>
      <c r="L180" s="9">
        <f t="shared" si="21"/>
        <v>0</v>
      </c>
      <c r="M180" s="9">
        <f t="shared" si="22"/>
        <v>0</v>
      </c>
      <c r="N180" s="9">
        <f t="shared" si="23"/>
        <v>0</v>
      </c>
      <c r="O180" s="9">
        <f t="shared" si="24"/>
        <v>0</v>
      </c>
      <c r="P180" s="9">
        <f t="shared" si="25"/>
        <v>0</v>
      </c>
      <c r="Q180" s="9">
        <f t="shared" si="26"/>
        <v>0</v>
      </c>
      <c r="R180" s="9">
        <f t="shared" si="27"/>
        <v>0</v>
      </c>
      <c r="S180" s="9">
        <f>Data!P80</f>
        <v>0</v>
      </c>
      <c r="T180" s="9">
        <f t="shared" si="28"/>
        <v>0</v>
      </c>
      <c r="U180" s="9">
        <f t="shared" si="29"/>
        <v>0</v>
      </c>
      <c r="V180" s="9">
        <f t="shared" si="30"/>
        <v>0</v>
      </c>
      <c r="W180" s="9">
        <f t="shared" si="31"/>
        <v>0</v>
      </c>
    </row>
    <row r="181" spans="11:23" ht="12.75" customHeight="1">
      <c r="K181" s="9">
        <f>Data!B81</f>
        <v>0</v>
      </c>
      <c r="L181" s="9">
        <f t="shared" si="21"/>
        <v>0</v>
      </c>
      <c r="M181" s="9">
        <f t="shared" si="22"/>
        <v>0</v>
      </c>
      <c r="N181" s="9">
        <f t="shared" si="23"/>
        <v>0</v>
      </c>
      <c r="O181" s="9">
        <f t="shared" si="24"/>
        <v>0</v>
      </c>
      <c r="P181" s="9">
        <f t="shared" si="25"/>
        <v>0</v>
      </c>
      <c r="Q181" s="9">
        <f t="shared" si="26"/>
        <v>0</v>
      </c>
      <c r="R181" s="9">
        <f t="shared" si="27"/>
        <v>0</v>
      </c>
      <c r="S181" s="9">
        <f>Data!P81</f>
        <v>0</v>
      </c>
      <c r="T181" s="9">
        <f t="shared" si="28"/>
        <v>0</v>
      </c>
      <c r="U181" s="9">
        <f t="shared" si="29"/>
        <v>0</v>
      </c>
      <c r="V181" s="9">
        <f t="shared" si="30"/>
        <v>0</v>
      </c>
      <c r="W181" s="9">
        <f t="shared" si="31"/>
        <v>0</v>
      </c>
    </row>
    <row r="182" spans="11:23" ht="12.75" customHeight="1">
      <c r="K182" s="9">
        <f>Data!B82</f>
        <v>0</v>
      </c>
      <c r="L182" s="9">
        <f t="shared" si="21"/>
        <v>0</v>
      </c>
      <c r="M182" s="9">
        <f t="shared" si="22"/>
        <v>0</v>
      </c>
      <c r="N182" s="9">
        <f t="shared" si="23"/>
        <v>0</v>
      </c>
      <c r="O182" s="9">
        <f t="shared" si="24"/>
        <v>0</v>
      </c>
      <c r="P182" s="9">
        <f t="shared" si="25"/>
        <v>0</v>
      </c>
      <c r="Q182" s="9">
        <f t="shared" si="26"/>
        <v>0</v>
      </c>
      <c r="R182" s="9">
        <f t="shared" si="27"/>
        <v>0</v>
      </c>
      <c r="S182" s="9">
        <f>Data!P82</f>
        <v>0</v>
      </c>
      <c r="T182" s="9">
        <f t="shared" si="28"/>
        <v>0</v>
      </c>
      <c r="U182" s="9">
        <f t="shared" si="29"/>
        <v>0</v>
      </c>
      <c r="V182" s="9">
        <f t="shared" si="30"/>
        <v>0</v>
      </c>
      <c r="W182" s="9">
        <f t="shared" si="31"/>
        <v>0</v>
      </c>
    </row>
    <row r="183" spans="11:23" ht="12.75" customHeight="1">
      <c r="K183" s="9">
        <f>Data!B83</f>
        <v>0</v>
      </c>
      <c r="L183" s="9">
        <f t="shared" si="21"/>
        <v>0</v>
      </c>
      <c r="M183" s="9">
        <f t="shared" si="22"/>
        <v>0</v>
      </c>
      <c r="N183" s="9">
        <f t="shared" si="23"/>
        <v>0</v>
      </c>
      <c r="O183" s="9">
        <f t="shared" si="24"/>
        <v>0</v>
      </c>
      <c r="P183" s="9">
        <f t="shared" si="25"/>
        <v>0</v>
      </c>
      <c r="Q183" s="9">
        <f t="shared" si="26"/>
        <v>0</v>
      </c>
      <c r="R183" s="9">
        <f t="shared" si="27"/>
        <v>0</v>
      </c>
      <c r="S183" s="9">
        <f>Data!P83</f>
        <v>0</v>
      </c>
      <c r="T183" s="9">
        <f t="shared" si="28"/>
        <v>0</v>
      </c>
      <c r="U183" s="9">
        <f t="shared" si="29"/>
        <v>0</v>
      </c>
      <c r="V183" s="9">
        <f t="shared" si="30"/>
        <v>0</v>
      </c>
      <c r="W183" s="9">
        <f t="shared" si="31"/>
        <v>0</v>
      </c>
    </row>
    <row r="184" spans="11:23" ht="12.75" customHeight="1">
      <c r="K184" s="9">
        <f>Data!B84</f>
        <v>0</v>
      </c>
      <c r="L184" s="9">
        <f t="shared" si="21"/>
        <v>0</v>
      </c>
      <c r="M184" s="9">
        <f t="shared" si="22"/>
        <v>0</v>
      </c>
      <c r="N184" s="9">
        <f t="shared" si="23"/>
        <v>0</v>
      </c>
      <c r="O184" s="9">
        <f t="shared" si="24"/>
        <v>0</v>
      </c>
      <c r="P184" s="9">
        <f t="shared" si="25"/>
        <v>0</v>
      </c>
      <c r="Q184" s="9">
        <f t="shared" si="26"/>
        <v>0</v>
      </c>
      <c r="R184" s="9">
        <f t="shared" si="27"/>
        <v>0</v>
      </c>
      <c r="S184" s="9">
        <f>Data!P84</f>
        <v>0</v>
      </c>
      <c r="T184" s="9">
        <f t="shared" si="28"/>
        <v>0</v>
      </c>
      <c r="U184" s="9">
        <f t="shared" si="29"/>
        <v>0</v>
      </c>
      <c r="V184" s="9">
        <f t="shared" si="30"/>
        <v>0</v>
      </c>
      <c r="W184" s="9">
        <f t="shared" si="31"/>
        <v>0</v>
      </c>
    </row>
    <row r="185" spans="11:23" ht="12.75" customHeight="1">
      <c r="K185" s="9">
        <f>Data!B85</f>
        <v>0</v>
      </c>
      <c r="L185" s="9">
        <f t="shared" si="21"/>
        <v>0</v>
      </c>
      <c r="M185" s="9">
        <f t="shared" si="22"/>
        <v>0</v>
      </c>
      <c r="N185" s="9">
        <f t="shared" si="23"/>
        <v>0</v>
      </c>
      <c r="O185" s="9">
        <f t="shared" si="24"/>
        <v>0</v>
      </c>
      <c r="P185" s="9">
        <f t="shared" si="25"/>
        <v>0</v>
      </c>
      <c r="Q185" s="9">
        <f t="shared" si="26"/>
        <v>0</v>
      </c>
      <c r="R185" s="9">
        <f t="shared" si="27"/>
        <v>0</v>
      </c>
      <c r="S185" s="9">
        <f>Data!P85</f>
        <v>0</v>
      </c>
      <c r="T185" s="9">
        <f t="shared" si="28"/>
        <v>0</v>
      </c>
      <c r="U185" s="9">
        <f t="shared" si="29"/>
        <v>0</v>
      </c>
      <c r="V185" s="9">
        <f t="shared" si="30"/>
        <v>0</v>
      </c>
      <c r="W185" s="9">
        <f t="shared" si="31"/>
        <v>0</v>
      </c>
    </row>
    <row r="186" spans="11:23" ht="12.75" customHeight="1">
      <c r="K186" s="9">
        <f>Data!B86</f>
        <v>0</v>
      </c>
      <c r="L186" s="9">
        <f t="shared" si="21"/>
        <v>0</v>
      </c>
      <c r="M186" s="9">
        <f t="shared" si="22"/>
        <v>0</v>
      </c>
      <c r="N186" s="9">
        <f t="shared" si="23"/>
        <v>0</v>
      </c>
      <c r="O186" s="9">
        <f t="shared" si="24"/>
        <v>0</v>
      </c>
      <c r="P186" s="9">
        <f t="shared" si="25"/>
        <v>0</v>
      </c>
      <c r="Q186" s="9">
        <f t="shared" si="26"/>
        <v>0</v>
      </c>
      <c r="R186" s="9">
        <f t="shared" si="27"/>
        <v>0</v>
      </c>
      <c r="S186" s="9">
        <f>Data!P86</f>
        <v>0</v>
      </c>
      <c r="T186" s="9">
        <f t="shared" si="28"/>
        <v>0</v>
      </c>
      <c r="U186" s="9">
        <f t="shared" si="29"/>
        <v>0</v>
      </c>
      <c r="V186" s="9">
        <f t="shared" si="30"/>
        <v>0</v>
      </c>
      <c r="W186" s="9">
        <f t="shared" si="31"/>
        <v>0</v>
      </c>
    </row>
    <row r="187" spans="11:23" ht="12.75" customHeight="1">
      <c r="K187" s="9">
        <f>Data!B87</f>
        <v>0</v>
      </c>
      <c r="L187" s="9">
        <f t="shared" si="21"/>
        <v>0</v>
      </c>
      <c r="M187" s="9">
        <f t="shared" si="22"/>
        <v>0</v>
      </c>
      <c r="N187" s="9">
        <f t="shared" si="23"/>
        <v>0</v>
      </c>
      <c r="O187" s="9">
        <f t="shared" si="24"/>
        <v>0</v>
      </c>
      <c r="P187" s="9">
        <f t="shared" si="25"/>
        <v>0</v>
      </c>
      <c r="Q187" s="9">
        <f t="shared" si="26"/>
        <v>0</v>
      </c>
      <c r="R187" s="9">
        <f t="shared" si="27"/>
        <v>0</v>
      </c>
      <c r="S187" s="9">
        <f>Data!P87</f>
        <v>0</v>
      </c>
      <c r="T187" s="9">
        <f t="shared" si="28"/>
        <v>0</v>
      </c>
      <c r="U187" s="9">
        <f t="shared" si="29"/>
        <v>0</v>
      </c>
      <c r="V187" s="9">
        <f t="shared" si="30"/>
        <v>0</v>
      </c>
      <c r="W187" s="9">
        <f t="shared" si="31"/>
        <v>0</v>
      </c>
    </row>
    <row r="188" spans="11:23" ht="12.75" customHeight="1">
      <c r="K188" s="9">
        <f>Data!B88</f>
        <v>0</v>
      </c>
      <c r="L188" s="9">
        <f t="shared" si="21"/>
        <v>0</v>
      </c>
      <c r="M188" s="9">
        <f t="shared" si="22"/>
        <v>0</v>
      </c>
      <c r="N188" s="9">
        <f t="shared" si="23"/>
        <v>0</v>
      </c>
      <c r="O188" s="9">
        <f t="shared" si="24"/>
        <v>0</v>
      </c>
      <c r="P188" s="9">
        <f t="shared" si="25"/>
        <v>0</v>
      </c>
      <c r="Q188" s="9">
        <f t="shared" si="26"/>
        <v>0</v>
      </c>
      <c r="R188" s="9">
        <f t="shared" si="27"/>
        <v>0</v>
      </c>
      <c r="S188" s="9">
        <f>Data!P88</f>
        <v>0</v>
      </c>
      <c r="T188" s="9">
        <f t="shared" si="28"/>
        <v>0</v>
      </c>
      <c r="U188" s="9">
        <f t="shared" si="29"/>
        <v>0</v>
      </c>
      <c r="V188" s="9">
        <f t="shared" si="30"/>
        <v>0</v>
      </c>
      <c r="W188" s="9">
        <f t="shared" si="31"/>
        <v>0</v>
      </c>
    </row>
    <row r="189" spans="11:23" ht="12.75" customHeight="1">
      <c r="K189" s="9">
        <f>Data!B89</f>
        <v>0</v>
      </c>
      <c r="L189" s="9">
        <f t="shared" si="21"/>
        <v>0</v>
      </c>
      <c r="M189" s="9">
        <f t="shared" si="22"/>
        <v>0</v>
      </c>
      <c r="N189" s="9">
        <f t="shared" si="23"/>
        <v>0</v>
      </c>
      <c r="O189" s="9">
        <f t="shared" si="24"/>
        <v>0</v>
      </c>
      <c r="P189" s="9">
        <f t="shared" si="25"/>
        <v>0</v>
      </c>
      <c r="Q189" s="9">
        <f t="shared" si="26"/>
        <v>0</v>
      </c>
      <c r="R189" s="9">
        <f t="shared" si="27"/>
        <v>0</v>
      </c>
      <c r="S189" s="9">
        <f>Data!P89</f>
        <v>0</v>
      </c>
      <c r="T189" s="9">
        <f t="shared" si="28"/>
        <v>0</v>
      </c>
      <c r="U189" s="9">
        <f t="shared" si="29"/>
        <v>0</v>
      </c>
      <c r="V189" s="9">
        <f t="shared" si="30"/>
        <v>0</v>
      </c>
      <c r="W189" s="9">
        <f t="shared" si="31"/>
        <v>0</v>
      </c>
    </row>
    <row r="190" spans="11:23" ht="12.75" customHeight="1">
      <c r="K190" s="9">
        <f>Data!B90</f>
        <v>0</v>
      </c>
      <c r="L190" s="9">
        <f t="shared" si="21"/>
        <v>0</v>
      </c>
      <c r="M190" s="9">
        <f t="shared" si="22"/>
        <v>0</v>
      </c>
      <c r="N190" s="9">
        <f t="shared" si="23"/>
        <v>0</v>
      </c>
      <c r="O190" s="9">
        <f t="shared" si="24"/>
        <v>0</v>
      </c>
      <c r="P190" s="9">
        <f t="shared" si="25"/>
        <v>0</v>
      </c>
      <c r="Q190" s="9">
        <f t="shared" si="26"/>
        <v>0</v>
      </c>
      <c r="R190" s="9">
        <f t="shared" si="27"/>
        <v>0</v>
      </c>
      <c r="S190" s="9">
        <f>Data!P90</f>
        <v>0</v>
      </c>
      <c r="T190" s="9">
        <f t="shared" si="28"/>
        <v>0</v>
      </c>
      <c r="U190" s="9">
        <f t="shared" si="29"/>
        <v>0</v>
      </c>
      <c r="V190" s="9">
        <f t="shared" si="30"/>
        <v>0</v>
      </c>
      <c r="W190" s="9">
        <f t="shared" si="31"/>
        <v>0</v>
      </c>
    </row>
    <row r="191" spans="11:23" ht="12.75" customHeight="1">
      <c r="K191" s="9">
        <f>Data!B91</f>
        <v>0</v>
      </c>
      <c r="L191" s="9">
        <f t="shared" si="21"/>
        <v>0</v>
      </c>
      <c r="M191" s="9">
        <f t="shared" si="22"/>
        <v>0</v>
      </c>
      <c r="N191" s="9">
        <f t="shared" si="23"/>
        <v>0</v>
      </c>
      <c r="O191" s="9">
        <f t="shared" si="24"/>
        <v>0</v>
      </c>
      <c r="P191" s="9">
        <f t="shared" si="25"/>
        <v>0</v>
      </c>
      <c r="Q191" s="9">
        <f t="shared" si="26"/>
        <v>0</v>
      </c>
      <c r="R191" s="9">
        <f t="shared" si="27"/>
        <v>0</v>
      </c>
      <c r="S191" s="9">
        <f>Data!P91</f>
        <v>0</v>
      </c>
      <c r="T191" s="9">
        <f t="shared" si="28"/>
        <v>0</v>
      </c>
      <c r="U191" s="9">
        <f t="shared" si="29"/>
        <v>0</v>
      </c>
      <c r="V191" s="9">
        <f t="shared" si="30"/>
        <v>0</v>
      </c>
      <c r="W191" s="9">
        <f t="shared" si="31"/>
        <v>0</v>
      </c>
    </row>
    <row r="192" spans="11:23" ht="12.75" customHeight="1">
      <c r="K192" s="9">
        <f>Data!B92</f>
        <v>0</v>
      </c>
      <c r="L192" s="9">
        <f t="shared" si="21"/>
        <v>0</v>
      </c>
      <c r="M192" s="9">
        <f t="shared" si="22"/>
        <v>0</v>
      </c>
      <c r="N192" s="9">
        <f t="shared" si="23"/>
        <v>0</v>
      </c>
      <c r="O192" s="9">
        <f t="shared" si="24"/>
        <v>0</v>
      </c>
      <c r="P192" s="9">
        <f t="shared" si="25"/>
        <v>0</v>
      </c>
      <c r="Q192" s="9">
        <f t="shared" si="26"/>
        <v>0</v>
      </c>
      <c r="R192" s="9">
        <f t="shared" si="27"/>
        <v>0</v>
      </c>
      <c r="S192" s="9">
        <f>Data!P92</f>
        <v>0</v>
      </c>
      <c r="T192" s="9">
        <f t="shared" si="28"/>
        <v>0</v>
      </c>
      <c r="U192" s="9">
        <f t="shared" si="29"/>
        <v>0</v>
      </c>
      <c r="V192" s="9">
        <f t="shared" si="30"/>
        <v>0</v>
      </c>
      <c r="W192" s="9">
        <f t="shared" si="31"/>
        <v>0</v>
      </c>
    </row>
    <row r="193" spans="11:23" ht="12.75" customHeight="1">
      <c r="K193" s="9">
        <f>Data!B93</f>
        <v>0</v>
      </c>
      <c r="L193" s="9">
        <f t="shared" si="21"/>
        <v>0</v>
      </c>
      <c r="M193" s="9">
        <f t="shared" si="22"/>
        <v>0</v>
      </c>
      <c r="N193" s="9">
        <f t="shared" si="23"/>
        <v>0</v>
      </c>
      <c r="O193" s="9">
        <f t="shared" si="24"/>
        <v>0</v>
      </c>
      <c r="P193" s="9">
        <f t="shared" si="25"/>
        <v>0</v>
      </c>
      <c r="Q193" s="9">
        <f t="shared" si="26"/>
        <v>0</v>
      </c>
      <c r="R193" s="9">
        <f t="shared" si="27"/>
        <v>0</v>
      </c>
      <c r="S193" s="9">
        <f>Data!P93</f>
        <v>0</v>
      </c>
      <c r="T193" s="9">
        <f t="shared" si="28"/>
        <v>0</v>
      </c>
      <c r="U193" s="9">
        <f t="shared" si="29"/>
        <v>0</v>
      </c>
      <c r="V193" s="9">
        <f t="shared" si="30"/>
        <v>0</v>
      </c>
      <c r="W193" s="9">
        <f t="shared" si="31"/>
        <v>0</v>
      </c>
    </row>
    <row r="194" spans="11:23" ht="12.75" customHeight="1">
      <c r="K194" s="9">
        <f>Data!B94</f>
        <v>0</v>
      </c>
      <c r="L194" s="9">
        <f t="shared" si="21"/>
        <v>0</v>
      </c>
      <c r="M194" s="9">
        <f t="shared" si="22"/>
        <v>0</v>
      </c>
      <c r="N194" s="9">
        <f t="shared" si="23"/>
        <v>0</v>
      </c>
      <c r="O194" s="9">
        <f t="shared" si="24"/>
        <v>0</v>
      </c>
      <c r="P194" s="9">
        <f t="shared" si="25"/>
        <v>0</v>
      </c>
      <c r="Q194" s="9">
        <f t="shared" si="26"/>
        <v>0</v>
      </c>
      <c r="R194" s="9">
        <f t="shared" si="27"/>
        <v>0</v>
      </c>
      <c r="S194" s="9">
        <f>Data!P94</f>
        <v>0</v>
      </c>
      <c r="T194" s="9">
        <f t="shared" si="28"/>
        <v>0</v>
      </c>
      <c r="U194" s="9">
        <f t="shared" si="29"/>
        <v>0</v>
      </c>
      <c r="V194" s="9">
        <f t="shared" si="30"/>
        <v>0</v>
      </c>
      <c r="W194" s="9">
        <f t="shared" si="31"/>
        <v>0</v>
      </c>
    </row>
    <row r="195" spans="11:23" ht="12.75" customHeight="1">
      <c r="K195" s="9">
        <f>Data!B95</f>
        <v>0</v>
      </c>
      <c r="L195" s="9">
        <f t="shared" si="21"/>
        <v>0</v>
      </c>
      <c r="M195" s="9">
        <f t="shared" si="22"/>
        <v>0</v>
      </c>
      <c r="N195" s="9">
        <f t="shared" si="23"/>
        <v>0</v>
      </c>
      <c r="O195" s="9">
        <f t="shared" si="24"/>
        <v>0</v>
      </c>
      <c r="P195" s="9">
        <f t="shared" si="25"/>
        <v>0</v>
      </c>
      <c r="Q195" s="9">
        <f t="shared" si="26"/>
        <v>0</v>
      </c>
      <c r="R195" s="9">
        <f t="shared" si="27"/>
        <v>0</v>
      </c>
      <c r="S195" s="9">
        <f>Data!P95</f>
        <v>0</v>
      </c>
      <c r="T195" s="9">
        <f t="shared" si="28"/>
        <v>0</v>
      </c>
      <c r="U195" s="9">
        <f t="shared" si="29"/>
        <v>0</v>
      </c>
      <c r="V195" s="9">
        <f t="shared" si="30"/>
        <v>0</v>
      </c>
      <c r="W195" s="9">
        <f t="shared" si="31"/>
        <v>0</v>
      </c>
    </row>
    <row r="196" spans="11:23" ht="12.75" customHeight="1">
      <c r="K196" s="9">
        <f>Data!B96</f>
        <v>0</v>
      </c>
      <c r="L196" s="9">
        <f t="shared" si="21"/>
        <v>0</v>
      </c>
      <c r="M196" s="9">
        <f t="shared" si="22"/>
        <v>0</v>
      </c>
      <c r="N196" s="9">
        <f t="shared" si="23"/>
        <v>0</v>
      </c>
      <c r="O196" s="9">
        <f t="shared" si="24"/>
        <v>0</v>
      </c>
      <c r="P196" s="9">
        <f t="shared" si="25"/>
        <v>0</v>
      </c>
      <c r="Q196" s="9">
        <f t="shared" si="26"/>
        <v>0</v>
      </c>
      <c r="R196" s="9">
        <f t="shared" si="27"/>
        <v>0</v>
      </c>
      <c r="S196" s="9">
        <f>Data!P96</f>
        <v>0</v>
      </c>
      <c r="T196" s="9">
        <f t="shared" si="28"/>
        <v>0</v>
      </c>
      <c r="U196" s="9">
        <f t="shared" si="29"/>
        <v>0</v>
      </c>
      <c r="V196" s="9">
        <f t="shared" si="30"/>
        <v>0</v>
      </c>
      <c r="W196" s="9">
        <f t="shared" si="31"/>
        <v>0</v>
      </c>
    </row>
    <row r="197" spans="11:23" ht="12.75" customHeight="1">
      <c r="K197" s="9">
        <f>Data!B97</f>
        <v>0</v>
      </c>
      <c r="L197" s="9">
        <f t="shared" si="21"/>
        <v>0</v>
      </c>
      <c r="M197" s="9">
        <f t="shared" si="22"/>
        <v>0</v>
      </c>
      <c r="N197" s="9">
        <f t="shared" si="23"/>
        <v>0</v>
      </c>
      <c r="O197" s="9">
        <f t="shared" si="24"/>
        <v>0</v>
      </c>
      <c r="P197" s="9">
        <f t="shared" si="25"/>
        <v>0</v>
      </c>
      <c r="Q197" s="9">
        <f t="shared" si="26"/>
        <v>0</v>
      </c>
      <c r="R197" s="9">
        <f t="shared" si="27"/>
        <v>0</v>
      </c>
      <c r="S197" s="9">
        <f>Data!P97</f>
        <v>0</v>
      </c>
      <c r="T197" s="9">
        <f t="shared" si="28"/>
        <v>0</v>
      </c>
      <c r="U197" s="9">
        <f t="shared" si="29"/>
        <v>0</v>
      </c>
      <c r="V197" s="9">
        <f t="shared" si="30"/>
        <v>0</v>
      </c>
      <c r="W197" s="9">
        <f t="shared" si="31"/>
        <v>0</v>
      </c>
    </row>
    <row r="198" spans="11:23" ht="12.75" customHeight="1">
      <c r="K198" s="9">
        <f>Data!B98</f>
        <v>0</v>
      </c>
      <c r="L198" s="9">
        <f t="shared" si="21"/>
        <v>0</v>
      </c>
      <c r="M198" s="9">
        <f t="shared" si="22"/>
        <v>0</v>
      </c>
      <c r="N198" s="9">
        <f t="shared" si="23"/>
        <v>0</v>
      </c>
      <c r="O198" s="9">
        <f t="shared" si="24"/>
        <v>0</v>
      </c>
      <c r="P198" s="9">
        <f t="shared" si="25"/>
        <v>0</v>
      </c>
      <c r="Q198" s="9">
        <f t="shared" si="26"/>
        <v>0</v>
      </c>
      <c r="R198" s="9">
        <f t="shared" si="27"/>
        <v>0</v>
      </c>
      <c r="S198" s="9">
        <f>Data!P98</f>
        <v>0</v>
      </c>
      <c r="T198" s="9">
        <f t="shared" si="28"/>
        <v>0</v>
      </c>
      <c r="U198" s="9">
        <f t="shared" si="29"/>
        <v>0</v>
      </c>
      <c r="V198" s="9">
        <f t="shared" si="30"/>
        <v>0</v>
      </c>
      <c r="W198" s="9">
        <f t="shared" si="31"/>
        <v>0</v>
      </c>
    </row>
    <row r="199" spans="11:23" ht="12.75" customHeight="1">
      <c r="K199" s="9">
        <f>Data!B99</f>
        <v>0</v>
      </c>
      <c r="L199" s="9">
        <f t="shared" si="21"/>
        <v>0</v>
      </c>
      <c r="M199" s="9">
        <f t="shared" si="22"/>
        <v>0</v>
      </c>
      <c r="N199" s="9">
        <f t="shared" si="23"/>
        <v>0</v>
      </c>
      <c r="O199" s="9">
        <f t="shared" si="24"/>
        <v>0</v>
      </c>
      <c r="P199" s="9">
        <f t="shared" si="25"/>
        <v>0</v>
      </c>
      <c r="Q199" s="9">
        <f t="shared" si="26"/>
        <v>0</v>
      </c>
      <c r="R199" s="9">
        <f t="shared" si="27"/>
        <v>0</v>
      </c>
      <c r="S199" s="9">
        <f>Data!P99</f>
        <v>0</v>
      </c>
      <c r="T199" s="9">
        <f t="shared" si="28"/>
        <v>0</v>
      </c>
      <c r="U199" s="9">
        <f t="shared" si="29"/>
        <v>0</v>
      </c>
      <c r="V199" s="9">
        <f t="shared" si="30"/>
        <v>0</v>
      </c>
      <c r="W199" s="9">
        <f t="shared" si="31"/>
        <v>0</v>
      </c>
    </row>
    <row r="200" spans="11:23" ht="12.75" customHeight="1">
      <c r="K200" s="9">
        <f>Data!B100</f>
        <v>0</v>
      </c>
      <c r="L200" s="9">
        <f t="shared" si="21"/>
        <v>0</v>
      </c>
      <c r="M200" s="9">
        <f t="shared" si="22"/>
        <v>0</v>
      </c>
      <c r="N200" s="9">
        <f t="shared" si="23"/>
        <v>0</v>
      </c>
      <c r="O200" s="9">
        <f t="shared" si="24"/>
        <v>0</v>
      </c>
      <c r="P200" s="9">
        <f t="shared" si="25"/>
        <v>0</v>
      </c>
      <c r="Q200" s="9">
        <f t="shared" si="26"/>
        <v>0</v>
      </c>
      <c r="R200" s="9">
        <f t="shared" si="27"/>
        <v>0</v>
      </c>
      <c r="S200" s="9">
        <f>Data!P100</f>
        <v>0</v>
      </c>
      <c r="T200" s="9">
        <f t="shared" si="28"/>
        <v>0</v>
      </c>
      <c r="U200" s="9">
        <f t="shared" si="29"/>
        <v>0</v>
      </c>
      <c r="V200" s="9">
        <f t="shared" si="30"/>
        <v>0</v>
      </c>
      <c r="W200" s="9">
        <f t="shared" si="31"/>
        <v>0</v>
      </c>
    </row>
    <row r="201" spans="11:23" ht="12.75" customHeight="1">
      <c r="K201" s="9">
        <f>Data!B101</f>
        <v>0</v>
      </c>
      <c r="L201" s="9">
        <f t="shared" si="21"/>
        <v>0</v>
      </c>
      <c r="M201" s="9">
        <f t="shared" si="22"/>
        <v>0</v>
      </c>
      <c r="N201" s="9">
        <f t="shared" si="23"/>
        <v>0</v>
      </c>
      <c r="O201" s="9">
        <f t="shared" si="24"/>
        <v>0</v>
      </c>
      <c r="P201" s="9">
        <f t="shared" si="25"/>
        <v>0</v>
      </c>
      <c r="Q201" s="9">
        <f t="shared" si="26"/>
        <v>0</v>
      </c>
      <c r="R201" s="9">
        <f t="shared" si="27"/>
        <v>0</v>
      </c>
      <c r="S201" s="9">
        <f>Data!P101</f>
        <v>0</v>
      </c>
      <c r="T201" s="9">
        <f t="shared" si="28"/>
        <v>0</v>
      </c>
      <c r="U201" s="9">
        <f t="shared" si="29"/>
        <v>0</v>
      </c>
      <c r="V201" s="9">
        <f t="shared" si="30"/>
        <v>0</v>
      </c>
      <c r="W201" s="9">
        <f t="shared" si="31"/>
        <v>0</v>
      </c>
    </row>
    <row r="202" spans="11:23" ht="12.75" customHeight="1">
      <c r="K202" s="9">
        <f>Data!B102</f>
        <v>0</v>
      </c>
      <c r="L202" s="9">
        <f t="shared" si="21"/>
        <v>0</v>
      </c>
      <c r="M202" s="9">
        <f t="shared" si="22"/>
        <v>0</v>
      </c>
      <c r="N202" s="9">
        <f t="shared" si="23"/>
        <v>0</v>
      </c>
      <c r="O202" s="9">
        <f t="shared" si="24"/>
        <v>0</v>
      </c>
      <c r="P202" s="9">
        <f t="shared" si="25"/>
        <v>0</v>
      </c>
      <c r="Q202" s="9">
        <f t="shared" si="26"/>
        <v>0</v>
      </c>
      <c r="R202" s="9">
        <f t="shared" si="27"/>
        <v>0</v>
      </c>
      <c r="S202" s="9">
        <f>Data!P102</f>
        <v>0</v>
      </c>
      <c r="T202" s="9">
        <f t="shared" si="28"/>
        <v>0</v>
      </c>
      <c r="U202" s="9">
        <f t="shared" si="29"/>
        <v>0</v>
      </c>
      <c r="V202" s="9">
        <f t="shared" si="30"/>
        <v>0</v>
      </c>
      <c r="W202" s="9">
        <f t="shared" si="31"/>
        <v>0</v>
      </c>
    </row>
    <row r="203" spans="11:23" ht="12.75" customHeight="1">
      <c r="K203" s="9">
        <f>Data!B103</f>
        <v>0</v>
      </c>
      <c r="L203" s="9">
        <f t="shared" si="21"/>
        <v>0</v>
      </c>
      <c r="M203" s="9">
        <f t="shared" si="22"/>
        <v>0</v>
      </c>
      <c r="N203" s="9">
        <f t="shared" si="23"/>
        <v>0</v>
      </c>
      <c r="O203" s="9">
        <f t="shared" si="24"/>
        <v>0</v>
      </c>
      <c r="P203" s="9">
        <f t="shared" si="25"/>
        <v>0</v>
      </c>
      <c r="Q203" s="9">
        <f t="shared" si="26"/>
        <v>0</v>
      </c>
      <c r="R203" s="9">
        <f t="shared" si="27"/>
        <v>0</v>
      </c>
      <c r="S203" s="9">
        <f>Data!P103</f>
        <v>0</v>
      </c>
      <c r="T203" s="9">
        <f t="shared" si="28"/>
        <v>0</v>
      </c>
      <c r="U203" s="9">
        <f t="shared" si="29"/>
        <v>0</v>
      </c>
      <c r="V203" s="9">
        <f t="shared" si="30"/>
        <v>0</v>
      </c>
      <c r="W203" s="9">
        <f t="shared" si="31"/>
        <v>0</v>
      </c>
    </row>
    <row r="204" spans="11:23" ht="12.75" customHeight="1">
      <c r="K204" s="9">
        <f>Data!B104</f>
        <v>0</v>
      </c>
      <c r="L204" s="9">
        <f t="shared" si="21"/>
        <v>0</v>
      </c>
      <c r="M204" s="9">
        <f t="shared" si="22"/>
        <v>0</v>
      </c>
      <c r="N204" s="9">
        <f t="shared" si="23"/>
        <v>0</v>
      </c>
      <c r="O204" s="9">
        <f t="shared" si="24"/>
        <v>0</v>
      </c>
      <c r="P204" s="9">
        <f t="shared" si="25"/>
        <v>0</v>
      </c>
      <c r="Q204" s="9">
        <f t="shared" si="26"/>
        <v>0</v>
      </c>
      <c r="R204" s="9">
        <f t="shared" si="27"/>
        <v>0</v>
      </c>
      <c r="S204" s="9">
        <f>Data!P104</f>
        <v>0</v>
      </c>
      <c r="T204" s="9">
        <f t="shared" si="28"/>
        <v>0</v>
      </c>
      <c r="U204" s="9">
        <f t="shared" si="29"/>
        <v>0</v>
      </c>
      <c r="V204" s="9">
        <f t="shared" si="30"/>
        <v>0</v>
      </c>
      <c r="W204" s="9">
        <f t="shared" si="31"/>
        <v>0</v>
      </c>
    </row>
    <row r="205" spans="11:23" ht="12.75" customHeight="1">
      <c r="K205" s="9">
        <f>Data!B105</f>
        <v>0</v>
      </c>
      <c r="L205" s="9">
        <f t="shared" si="21"/>
        <v>0</v>
      </c>
      <c r="M205" s="9">
        <f t="shared" si="22"/>
        <v>0</v>
      </c>
      <c r="N205" s="9">
        <f t="shared" si="23"/>
        <v>0</v>
      </c>
      <c r="O205" s="9">
        <f t="shared" si="24"/>
        <v>0</v>
      </c>
      <c r="P205" s="9">
        <f t="shared" si="25"/>
        <v>0</v>
      </c>
      <c r="Q205" s="9">
        <f t="shared" si="26"/>
        <v>0</v>
      </c>
      <c r="R205" s="9">
        <f t="shared" si="27"/>
        <v>0</v>
      </c>
      <c r="S205" s="9">
        <f>Data!P105</f>
        <v>0</v>
      </c>
      <c r="T205" s="9">
        <f t="shared" si="28"/>
        <v>0</v>
      </c>
      <c r="U205" s="9">
        <f t="shared" si="29"/>
        <v>0</v>
      </c>
      <c r="V205" s="9">
        <f t="shared" si="30"/>
        <v>0</v>
      </c>
      <c r="W205" s="9">
        <f t="shared" si="31"/>
        <v>0</v>
      </c>
    </row>
    <row r="206" spans="11:23" ht="12.75" customHeight="1">
      <c r="K206" s="9">
        <f>Data!B106</f>
        <v>0</v>
      </c>
      <c r="L206" s="9">
        <f t="shared" si="21"/>
        <v>0</v>
      </c>
      <c r="M206" s="9">
        <f t="shared" si="22"/>
        <v>0</v>
      </c>
      <c r="N206" s="9">
        <f t="shared" si="23"/>
        <v>0</v>
      </c>
      <c r="O206" s="9">
        <f t="shared" si="24"/>
        <v>0</v>
      </c>
      <c r="P206" s="9">
        <f t="shared" si="25"/>
        <v>0</v>
      </c>
      <c r="Q206" s="9">
        <f t="shared" si="26"/>
        <v>0</v>
      </c>
      <c r="R206" s="9">
        <f t="shared" si="27"/>
        <v>0</v>
      </c>
      <c r="S206" s="9">
        <f>Data!P106</f>
        <v>0</v>
      </c>
      <c r="T206" s="9">
        <f t="shared" si="28"/>
        <v>0</v>
      </c>
      <c r="U206" s="9">
        <f t="shared" si="29"/>
        <v>0</v>
      </c>
      <c r="V206" s="9">
        <f t="shared" si="30"/>
        <v>0</v>
      </c>
      <c r="W206" s="9">
        <f t="shared" si="31"/>
        <v>0</v>
      </c>
    </row>
    <row r="207" spans="11:23" ht="12.75" customHeight="1">
      <c r="K207" s="9">
        <f>Data!B107</f>
        <v>0</v>
      </c>
      <c r="L207" s="9">
        <f t="shared" si="21"/>
        <v>0</v>
      </c>
      <c r="M207" s="9">
        <f t="shared" si="22"/>
        <v>0</v>
      </c>
      <c r="N207" s="9">
        <f t="shared" si="23"/>
        <v>0</v>
      </c>
      <c r="O207" s="9">
        <f t="shared" si="24"/>
        <v>0</v>
      </c>
      <c r="P207" s="9">
        <f t="shared" si="25"/>
        <v>0</v>
      </c>
      <c r="Q207" s="9">
        <f t="shared" si="26"/>
        <v>0</v>
      </c>
      <c r="R207" s="9">
        <f t="shared" si="27"/>
        <v>0</v>
      </c>
      <c r="S207" s="9">
        <f>Data!P107</f>
        <v>0</v>
      </c>
      <c r="T207" s="9">
        <f t="shared" si="28"/>
        <v>0</v>
      </c>
      <c r="U207" s="9">
        <f t="shared" si="29"/>
        <v>0</v>
      </c>
      <c r="V207" s="9">
        <f t="shared" si="30"/>
        <v>0</v>
      </c>
      <c r="W207" s="9">
        <f t="shared" si="31"/>
        <v>0</v>
      </c>
    </row>
    <row r="208" spans="11:23" ht="12.75" customHeight="1">
      <c r="K208" s="9">
        <f>Data!B108</f>
        <v>0</v>
      </c>
      <c r="L208" s="9">
        <f t="shared" si="21"/>
        <v>0</v>
      </c>
      <c r="M208" s="9">
        <f t="shared" si="22"/>
        <v>0</v>
      </c>
      <c r="N208" s="9">
        <f t="shared" si="23"/>
        <v>0</v>
      </c>
      <c r="O208" s="9">
        <f t="shared" si="24"/>
        <v>0</v>
      </c>
      <c r="P208" s="9">
        <f t="shared" si="25"/>
        <v>0</v>
      </c>
      <c r="Q208" s="9">
        <f t="shared" si="26"/>
        <v>0</v>
      </c>
      <c r="R208" s="9">
        <f t="shared" si="27"/>
        <v>0</v>
      </c>
      <c r="S208" s="9">
        <f>Data!P108</f>
        <v>0</v>
      </c>
      <c r="T208" s="9">
        <f t="shared" si="28"/>
        <v>0</v>
      </c>
      <c r="U208" s="9">
        <f t="shared" si="29"/>
        <v>0</v>
      </c>
      <c r="V208" s="9">
        <f t="shared" si="30"/>
        <v>0</v>
      </c>
      <c r="W208" s="9">
        <f t="shared" si="31"/>
        <v>0</v>
      </c>
    </row>
    <row r="209" spans="2:28" ht="12.75" customHeight="1">
      <c r="K209" s="9">
        <f>Data!B109</f>
        <v>0</v>
      </c>
      <c r="L209" s="9">
        <f t="shared" si="21"/>
        <v>0</v>
      </c>
      <c r="M209" s="9">
        <f t="shared" si="22"/>
        <v>0</v>
      </c>
      <c r="N209" s="9">
        <f t="shared" si="23"/>
        <v>0</v>
      </c>
      <c r="O209" s="9">
        <f t="shared" si="24"/>
        <v>0</v>
      </c>
      <c r="P209" s="9">
        <f t="shared" si="25"/>
        <v>0</v>
      </c>
      <c r="Q209" s="9">
        <f t="shared" si="26"/>
        <v>0</v>
      </c>
      <c r="R209" s="9">
        <f t="shared" si="27"/>
        <v>0</v>
      </c>
      <c r="S209" s="9">
        <f>Data!P109</f>
        <v>0</v>
      </c>
      <c r="T209" s="9">
        <f t="shared" si="28"/>
        <v>0</v>
      </c>
      <c r="U209" s="9">
        <f t="shared" si="29"/>
        <v>0</v>
      </c>
      <c r="V209" s="9">
        <f t="shared" si="30"/>
        <v>0</v>
      </c>
      <c r="W209" s="9">
        <f t="shared" si="31"/>
        <v>0</v>
      </c>
    </row>
    <row r="210" spans="2:28" ht="12.75" customHeight="1">
      <c r="K210" s="9">
        <f>Data!B110</f>
        <v>0</v>
      </c>
      <c r="L210" s="9">
        <f t="shared" si="21"/>
        <v>0</v>
      </c>
      <c r="M210" s="9">
        <f t="shared" si="22"/>
        <v>0</v>
      </c>
      <c r="N210" s="9">
        <f t="shared" si="23"/>
        <v>0</v>
      </c>
      <c r="O210" s="9">
        <f t="shared" si="24"/>
        <v>0</v>
      </c>
      <c r="P210" s="9">
        <f t="shared" si="25"/>
        <v>0</v>
      </c>
      <c r="Q210" s="9">
        <f t="shared" si="26"/>
        <v>0</v>
      </c>
      <c r="R210" s="9">
        <f t="shared" si="27"/>
        <v>0</v>
      </c>
      <c r="S210" s="9">
        <f>Data!P110</f>
        <v>0</v>
      </c>
      <c r="T210" s="9">
        <f t="shared" si="28"/>
        <v>0</v>
      </c>
      <c r="U210" s="9">
        <f t="shared" si="29"/>
        <v>0</v>
      </c>
      <c r="V210" s="9">
        <f t="shared" si="30"/>
        <v>0</v>
      </c>
      <c r="W210" s="9">
        <f t="shared" si="31"/>
        <v>0</v>
      </c>
    </row>
    <row r="211" spans="2:28" ht="12.75" customHeight="1">
      <c r="K211" s="9">
        <f>Data!B111</f>
        <v>0</v>
      </c>
      <c r="L211" s="9">
        <f t="shared" si="21"/>
        <v>0</v>
      </c>
      <c r="M211" s="9">
        <f t="shared" si="22"/>
        <v>0</v>
      </c>
      <c r="N211" s="9">
        <f t="shared" si="23"/>
        <v>0</v>
      </c>
      <c r="O211" s="9">
        <f t="shared" si="24"/>
        <v>0</v>
      </c>
      <c r="P211" s="9">
        <f t="shared" si="25"/>
        <v>0</v>
      </c>
      <c r="Q211" s="9">
        <f t="shared" si="26"/>
        <v>0</v>
      </c>
      <c r="R211" s="9">
        <f t="shared" si="27"/>
        <v>0</v>
      </c>
      <c r="S211" s="9">
        <f>Data!P111</f>
        <v>0</v>
      </c>
      <c r="T211" s="9">
        <f t="shared" si="28"/>
        <v>0</v>
      </c>
      <c r="U211" s="9">
        <f t="shared" si="29"/>
        <v>0</v>
      </c>
      <c r="V211" s="9">
        <f t="shared" si="30"/>
        <v>0</v>
      </c>
      <c r="W211" s="9">
        <f t="shared" si="31"/>
        <v>0</v>
      </c>
    </row>
    <row r="212" spans="2:28" ht="12.75" customHeight="1">
      <c r="J212" s="16" t="s">
        <v>125</v>
      </c>
      <c r="K212" s="9">
        <f t="shared" ref="K212:W212" si="41">SUM(K111:K211)</f>
        <v>2575</v>
      </c>
      <c r="L212" s="9">
        <f t="shared" si="41"/>
        <v>395975</v>
      </c>
      <c r="M212" s="9">
        <f t="shared" si="41"/>
        <v>69826375</v>
      </c>
      <c r="N212" s="9">
        <f t="shared" si="41"/>
        <v>13223654375</v>
      </c>
      <c r="O212" s="9">
        <f t="shared" si="41"/>
        <v>2614009234375</v>
      </c>
      <c r="P212" s="9">
        <f t="shared" si="41"/>
        <v>531479992484375</v>
      </c>
      <c r="Q212" s="9">
        <f t="shared" si="41"/>
        <v>1.1020800321648438E+17</v>
      </c>
      <c r="R212" s="9">
        <f t="shared" si="41"/>
        <v>2.3185907458565235E+19</v>
      </c>
      <c r="S212" s="9">
        <f t="shared" si="41"/>
        <v>899.59106627067433</v>
      </c>
      <c r="T212" s="9">
        <f t="shared" si="41"/>
        <v>163617.89818877916</v>
      </c>
      <c r="U212" s="9">
        <f t="shared" si="41"/>
        <v>31377736.127724871</v>
      </c>
      <c r="V212" s="9">
        <f t="shared" si="41"/>
        <v>6229089985.2931614</v>
      </c>
      <c r="W212" s="9">
        <f t="shared" si="41"/>
        <v>1267105597391.7446</v>
      </c>
    </row>
    <row r="213" spans="2:28" ht="12.75" customHeight="1"/>
    <row r="214" spans="2:28" ht="12.75" customHeight="1">
      <c r="B214" s="16" t="s">
        <v>127</v>
      </c>
      <c r="K214" s="16" t="s">
        <v>97</v>
      </c>
      <c r="L214" s="16" t="s">
        <v>98</v>
      </c>
      <c r="M214" s="16" t="s">
        <v>99</v>
      </c>
      <c r="N214" s="16" t="s">
        <v>100</v>
      </c>
      <c r="O214" s="16" t="s">
        <v>101</v>
      </c>
      <c r="P214" s="16" t="s">
        <v>102</v>
      </c>
      <c r="Q214" s="16" t="s">
        <v>103</v>
      </c>
      <c r="R214" s="16" t="s">
        <v>104</v>
      </c>
      <c r="S214" s="16" t="s">
        <v>105</v>
      </c>
      <c r="T214" s="16" t="s">
        <v>106</v>
      </c>
      <c r="U214" s="16" t="s">
        <v>107</v>
      </c>
      <c r="V214" s="16" t="s">
        <v>108</v>
      </c>
      <c r="W214" s="16" t="s">
        <v>109</v>
      </c>
      <c r="Y214" s="16" t="s">
        <v>110</v>
      </c>
      <c r="Z214" s="16" t="s">
        <v>111</v>
      </c>
      <c r="AA214" s="16" t="s">
        <v>112</v>
      </c>
    </row>
    <row r="215" spans="2:28" ht="12.75" customHeight="1">
      <c r="K215" s="9">
        <f>Data!B11</f>
        <v>0</v>
      </c>
      <c r="L215" s="9">
        <f t="shared" ref="L215:L315" si="42">(K215)^2</f>
        <v>0</v>
      </c>
      <c r="M215" s="9">
        <f t="shared" ref="M215:M315" si="43">K215^3</f>
        <v>0</v>
      </c>
      <c r="N215" s="9">
        <f t="shared" ref="N215:N315" si="44">K215^4</f>
        <v>0</v>
      </c>
      <c r="O215" s="9">
        <f t="shared" ref="O215:O315" si="45">K215^5</f>
        <v>0</v>
      </c>
      <c r="P215" s="9">
        <f t="shared" ref="P215:P315" si="46">K215^6</f>
        <v>0</v>
      </c>
      <c r="Q215" s="9">
        <f t="shared" ref="Q215:Q315" si="47">K215^7</f>
        <v>0</v>
      </c>
      <c r="R215" s="9">
        <f t="shared" ref="R215:R315" si="48">K215^8</f>
        <v>0</v>
      </c>
      <c r="S215" s="4">
        <f>Data!M11</f>
        <v>0</v>
      </c>
      <c r="T215" s="9">
        <f t="shared" ref="T215:T315" si="49">S215*K215</f>
        <v>0</v>
      </c>
      <c r="U215" s="9">
        <f t="shared" ref="U215:U315" si="50">S215*L215</f>
        <v>0</v>
      </c>
      <c r="V215" s="9">
        <f t="shared" ref="V215:V315" si="51">S215*M215</f>
        <v>0</v>
      </c>
      <c r="W215" s="9">
        <f t="shared" ref="W215:W315" si="52">S215*N215</f>
        <v>0</v>
      </c>
      <c r="Y215" s="9">
        <f>0</f>
        <v>0</v>
      </c>
      <c r="Z215" s="9">
        <f>$C232+$D232*Y215+$E232*Y215^2+$F232*Y215^3</f>
        <v>0.50446445550437602</v>
      </c>
      <c r="AA215" s="9">
        <f>$C252+$D252*Y215+$E252*Y215^2+$F252*Y215^3+$G252*Y215^4</f>
        <v>1.8804574940077146E-2</v>
      </c>
      <c r="AB215" s="9">
        <f>IF(Data!$R$71=3,Z215,IF(Data!$R$71=4,AA215,0))</f>
        <v>1.8804574940077146E-2</v>
      </c>
    </row>
    <row r="216" spans="2:28" ht="12.75" customHeight="1">
      <c r="B216" s="16" t="s">
        <v>113</v>
      </c>
      <c r="K216" s="9">
        <f>Data!B12</f>
        <v>10</v>
      </c>
      <c r="L216" s="9">
        <f t="shared" si="42"/>
        <v>100</v>
      </c>
      <c r="M216" s="9">
        <f t="shared" si="43"/>
        <v>1000</v>
      </c>
      <c r="N216" s="9">
        <f t="shared" si="44"/>
        <v>10000</v>
      </c>
      <c r="O216" s="9">
        <f t="shared" si="45"/>
        <v>100000</v>
      </c>
      <c r="P216" s="9">
        <f t="shared" si="46"/>
        <v>1000000</v>
      </c>
      <c r="Q216" s="9">
        <f t="shared" si="47"/>
        <v>10000000</v>
      </c>
      <c r="R216" s="9">
        <f t="shared" si="48"/>
        <v>100000000</v>
      </c>
      <c r="S216" s="4">
        <f>Data!M12</f>
        <v>0.27672955974842761</v>
      </c>
      <c r="T216" s="9">
        <f t="shared" si="49"/>
        <v>2.7672955974842761</v>
      </c>
      <c r="U216" s="9">
        <f t="shared" si="50"/>
        <v>27.672955974842761</v>
      </c>
      <c r="V216" s="9">
        <f t="shared" si="51"/>
        <v>276.72955974842762</v>
      </c>
      <c r="W216" s="9">
        <f t="shared" si="52"/>
        <v>2767.2955974842762</v>
      </c>
      <c r="Y216" s="9">
        <f>Y215+MAX(Data!$B$11:$B$34)/20</f>
        <v>11.5</v>
      </c>
      <c r="Z216" s="9">
        <f>$C232+$D232*Y216+$E232*Y216^2+$F232*Y216^3</f>
        <v>0.47099932572310388</v>
      </c>
      <c r="AA216" s="9">
        <f>$C252+$D252*Y216+$E252*Y216^2+$F252*Y216^3+$G252*Y216^4</f>
        <v>0.41608858926368764</v>
      </c>
      <c r="AB216" s="9">
        <f>IF(Data!$R$71=3,Z216,IF(Data!$R$71=4,AA216,0))</f>
        <v>0.41608858926368764</v>
      </c>
    </row>
    <row r="217" spans="2:28" ht="12.75" customHeight="1">
      <c r="K217" s="9">
        <f>Data!B13</f>
        <v>20</v>
      </c>
      <c r="L217" s="9">
        <f t="shared" si="42"/>
        <v>400</v>
      </c>
      <c r="M217" s="9">
        <f t="shared" si="43"/>
        <v>8000</v>
      </c>
      <c r="N217" s="9">
        <f t="shared" si="44"/>
        <v>160000</v>
      </c>
      <c r="O217" s="9">
        <f t="shared" si="45"/>
        <v>3200000</v>
      </c>
      <c r="P217" s="9">
        <f t="shared" si="46"/>
        <v>64000000</v>
      </c>
      <c r="Q217" s="9">
        <f t="shared" si="47"/>
        <v>1280000000</v>
      </c>
      <c r="R217" s="9">
        <f t="shared" si="48"/>
        <v>25600000000</v>
      </c>
      <c r="S217" s="4">
        <f>Data!M13</f>
        <v>0.74213836477987449</v>
      </c>
      <c r="T217" s="9">
        <f t="shared" si="49"/>
        <v>14.84276729559749</v>
      </c>
      <c r="U217" s="9">
        <f t="shared" si="50"/>
        <v>296.85534591194983</v>
      </c>
      <c r="V217" s="9">
        <f t="shared" si="51"/>
        <v>5937.1069182389956</v>
      </c>
      <c r="W217" s="9">
        <f t="shared" si="52"/>
        <v>118742.13836477992</v>
      </c>
      <c r="Y217" s="9">
        <f>Y216+MAX(Data!$B$11:$B$34)/20</f>
        <v>23</v>
      </c>
      <c r="Z217" s="9">
        <f>$C232+$D232*Y217+$E232*Y217^2+$F232*Y217^3</f>
        <v>0.71368177580609671</v>
      </c>
      <c r="AA217" s="9">
        <f>$C252+$D252*Y217+$E252*Y217^2+$F252*Y217^3+$G252*Y217^4</f>
        <v>0.88983133300593797</v>
      </c>
      <c r="AB217" s="9">
        <f>IF(Data!$R$71=3,Z217,IF(Data!$R$71=4,AA217,0))</f>
        <v>0.88983133300593797</v>
      </c>
    </row>
    <row r="218" spans="2:28" ht="12.75" customHeight="1">
      <c r="B218" s="16" t="s">
        <v>114</v>
      </c>
      <c r="H218" s="16" t="s">
        <v>115</v>
      </c>
      <c r="K218" s="9">
        <f>Data!B14</f>
        <v>25</v>
      </c>
      <c r="L218" s="9">
        <f t="shared" si="42"/>
        <v>625</v>
      </c>
      <c r="M218" s="9">
        <f t="shared" si="43"/>
        <v>15625</v>
      </c>
      <c r="N218" s="9">
        <f t="shared" si="44"/>
        <v>390625</v>
      </c>
      <c r="O218" s="9">
        <f t="shared" si="45"/>
        <v>9765625</v>
      </c>
      <c r="P218" s="9">
        <f t="shared" si="46"/>
        <v>244140625</v>
      </c>
      <c r="Q218" s="9">
        <f t="shared" si="47"/>
        <v>6103515625</v>
      </c>
      <c r="R218" s="9">
        <f t="shared" si="48"/>
        <v>152587890625</v>
      </c>
      <c r="S218" s="4">
        <f>Data!M14</f>
        <v>0.95911949685534603</v>
      </c>
      <c r="T218" s="9">
        <f t="shared" si="49"/>
        <v>23.977987421383652</v>
      </c>
      <c r="U218" s="9">
        <f t="shared" si="50"/>
        <v>599.44968553459125</v>
      </c>
      <c r="V218" s="9">
        <f t="shared" si="51"/>
        <v>14986.242138364782</v>
      </c>
      <c r="W218" s="9">
        <f t="shared" si="52"/>
        <v>374656.05345911952</v>
      </c>
      <c r="Y218" s="9">
        <f>Y217+MAX(Data!$B$11:$B$34)/20</f>
        <v>34.5</v>
      </c>
      <c r="Z218" s="9">
        <f>$C232+$D232*Y218+$E232*Y218^2+$F232*Y218^3</f>
        <v>1.2173234820716594</v>
      </c>
      <c r="AA218" s="9">
        <f>$C252+$D252*Y218+$E252*Y218^2+$F252*Y218^3+$G252*Y218^4</f>
        <v>1.4765097630298698</v>
      </c>
      <c r="AB218" s="9">
        <f>IF(Data!$R$71=3,Z218,IF(Data!$R$71=4,AA218,0))</f>
        <v>1.4765097630298698</v>
      </c>
    </row>
    <row r="219" spans="2:28" ht="12.75" customHeight="1">
      <c r="C219" s="16" t="s">
        <v>116</v>
      </c>
      <c r="D219" s="16" t="s">
        <v>117</v>
      </c>
      <c r="E219" s="16" t="s">
        <v>118</v>
      </c>
      <c r="F219" s="16" t="s">
        <v>119</v>
      </c>
      <c r="K219" s="9">
        <f>Data!B15</f>
        <v>30</v>
      </c>
      <c r="L219" s="9">
        <f t="shared" si="42"/>
        <v>900</v>
      </c>
      <c r="M219" s="9">
        <f t="shared" si="43"/>
        <v>27000</v>
      </c>
      <c r="N219" s="9">
        <f t="shared" si="44"/>
        <v>810000</v>
      </c>
      <c r="O219" s="9">
        <f t="shared" si="45"/>
        <v>24300000</v>
      </c>
      <c r="P219" s="9">
        <f t="shared" si="46"/>
        <v>729000000</v>
      </c>
      <c r="Q219" s="9">
        <f t="shared" si="47"/>
        <v>21870000000</v>
      </c>
      <c r="R219" s="9">
        <f t="shared" si="48"/>
        <v>656100000000</v>
      </c>
      <c r="S219" s="4">
        <f>Data!M15</f>
        <v>1.2354716981132077</v>
      </c>
      <c r="T219" s="9">
        <f t="shared" si="49"/>
        <v>37.064150943396228</v>
      </c>
      <c r="U219" s="9">
        <f t="shared" si="50"/>
        <v>1111.924528301887</v>
      </c>
      <c r="V219" s="9">
        <f t="shared" si="51"/>
        <v>33357.735849056604</v>
      </c>
      <c r="W219" s="9">
        <f t="shared" si="52"/>
        <v>1000732.0754716982</v>
      </c>
      <c r="Y219" s="9">
        <f>Y218+MAX(Data!$B$11:$B$34)/20</f>
        <v>46</v>
      </c>
      <c r="Z219" s="9">
        <f>$C232+$D232*Y219+$E232*Y219^2+$F232*Y219^3</f>
        <v>1.9667361208380969</v>
      </c>
      <c r="AA219" s="9">
        <f>$C252+$D252*Y219+$E252*Y219^2+$F252*Y219^3+$G252*Y219^4</f>
        <v>2.2065067351398224</v>
      </c>
      <c r="AB219" s="9">
        <f>IF(Data!$R$71=3,Z219,IF(Data!$R$71=4,AA219,0))</f>
        <v>2.2065067351398224</v>
      </c>
    </row>
    <row r="220" spans="2:28" ht="12.75" customHeight="1">
      <c r="C220" s="9">
        <f>$E$3</f>
        <v>24</v>
      </c>
      <c r="D220" s="9">
        <f t="shared" ref="D220:F220" si="53">K316</f>
        <v>2575</v>
      </c>
      <c r="E220" s="9">
        <f t="shared" si="53"/>
        <v>395975</v>
      </c>
      <c r="F220" s="9">
        <f t="shared" si="53"/>
        <v>69826375</v>
      </c>
      <c r="H220" s="75">
        <f>S316</f>
        <v>292.49295911949685</v>
      </c>
      <c r="K220" s="9">
        <f>Data!B16</f>
        <v>35</v>
      </c>
      <c r="L220" s="9">
        <f t="shared" si="42"/>
        <v>1225</v>
      </c>
      <c r="M220" s="9">
        <f t="shared" si="43"/>
        <v>42875</v>
      </c>
      <c r="N220" s="9">
        <f t="shared" si="44"/>
        <v>1500625</v>
      </c>
      <c r="O220" s="9">
        <f t="shared" si="45"/>
        <v>52521875</v>
      </c>
      <c r="P220" s="9">
        <f t="shared" si="46"/>
        <v>1838265625</v>
      </c>
      <c r="Q220" s="9">
        <f t="shared" si="47"/>
        <v>64339296875</v>
      </c>
      <c r="R220" s="9">
        <f t="shared" si="48"/>
        <v>2251875390625</v>
      </c>
      <c r="S220" s="4">
        <f>Data!M16</f>
        <v>1.6035691823899372</v>
      </c>
      <c r="T220" s="9">
        <f t="shared" si="49"/>
        <v>56.124921383647802</v>
      </c>
      <c r="U220" s="9">
        <f t="shared" si="50"/>
        <v>1964.372248427673</v>
      </c>
      <c r="V220" s="9">
        <f t="shared" si="51"/>
        <v>68753.028694968554</v>
      </c>
      <c r="W220" s="9">
        <f t="shared" si="52"/>
        <v>2406356.0043238993</v>
      </c>
      <c r="Y220" s="9">
        <f>Y219+MAX(Data!$B$11:$B$34)/20</f>
        <v>57.5</v>
      </c>
      <c r="Z220" s="9">
        <f>$C232+$D232*Y220+$E232*Y220^2+$F232*Y220^3</f>
        <v>2.9467313684237135</v>
      </c>
      <c r="AA220" s="9">
        <f>$C252+$D252*Y220+$E252*Y220^2+$F252*Y220^3+$G252*Y220^4</f>
        <v>3.1041110040814304</v>
      </c>
      <c r="AB220" s="9">
        <f>IF(Data!$R$71=3,Z220,IF(Data!$R$71=4,AA220,0))</f>
        <v>3.1041110040814304</v>
      </c>
    </row>
    <row r="221" spans="2:28" ht="12.75" customHeight="1">
      <c r="C221" s="9">
        <f t="shared" ref="C221:F221" si="54">K316</f>
        <v>2575</v>
      </c>
      <c r="D221" s="9">
        <f t="shared" si="54"/>
        <v>395975</v>
      </c>
      <c r="E221" s="9">
        <f t="shared" si="54"/>
        <v>69826375</v>
      </c>
      <c r="F221" s="9">
        <f t="shared" si="54"/>
        <v>13223654375</v>
      </c>
      <c r="H221" s="9">
        <f>T316</f>
        <v>50119.203993710697</v>
      </c>
      <c r="K221" s="9">
        <f>Data!B17</f>
        <v>45</v>
      </c>
      <c r="L221" s="9">
        <f t="shared" si="42"/>
        <v>2025</v>
      </c>
      <c r="M221" s="9">
        <f t="shared" si="43"/>
        <v>91125</v>
      </c>
      <c r="N221" s="9">
        <f t="shared" si="44"/>
        <v>4100625</v>
      </c>
      <c r="O221" s="9">
        <f t="shared" si="45"/>
        <v>184528125</v>
      </c>
      <c r="P221" s="9">
        <f t="shared" si="46"/>
        <v>8303765625</v>
      </c>
      <c r="Q221" s="9">
        <f t="shared" si="47"/>
        <v>373669453125</v>
      </c>
      <c r="R221" s="9">
        <f t="shared" si="48"/>
        <v>16815125390625</v>
      </c>
      <c r="S221" s="4">
        <f>Data!M17</f>
        <v>2.3454245283018871</v>
      </c>
      <c r="T221" s="9">
        <f t="shared" si="49"/>
        <v>105.54410377358492</v>
      </c>
      <c r="U221" s="9">
        <f t="shared" si="50"/>
        <v>4749.4846698113215</v>
      </c>
      <c r="V221" s="9">
        <f t="shared" si="51"/>
        <v>213726.81014150946</v>
      </c>
      <c r="W221" s="9">
        <f t="shared" si="52"/>
        <v>9617706.4563679248</v>
      </c>
      <c r="Y221" s="9">
        <f>Y220+MAX(Data!$B$11:$B$34)/20</f>
        <v>69</v>
      </c>
      <c r="Z221" s="9">
        <f>$C232+$D232*Y221+$E232*Y221^2+$F232*Y221^3</f>
        <v>4.1421209011468161</v>
      </c>
      <c r="AA221" s="9">
        <f>$C252+$D252*Y221+$E252*Y221^2+$F252*Y221^3+$G252*Y221^4</f>
        <v>4.1875172235416267</v>
      </c>
      <c r="AB221" s="9">
        <f>IF(Data!$R$71=3,Z221,IF(Data!$R$71=4,AA221,0))</f>
        <v>4.1875172235416267</v>
      </c>
    </row>
    <row r="222" spans="2:28" ht="12.75" customHeight="1">
      <c r="C222" s="9">
        <f t="shared" ref="C222:F222" si="55">L316</f>
        <v>395975</v>
      </c>
      <c r="D222" s="9">
        <f t="shared" si="55"/>
        <v>69826375</v>
      </c>
      <c r="E222" s="9">
        <f t="shared" si="55"/>
        <v>13223654375</v>
      </c>
      <c r="F222" s="9">
        <f t="shared" si="55"/>
        <v>2614009234375</v>
      </c>
      <c r="H222" s="9">
        <f>U316</f>
        <v>9341937.0500000026</v>
      </c>
      <c r="K222" s="9">
        <f>Data!B18</f>
        <v>60</v>
      </c>
      <c r="L222" s="9">
        <f t="shared" si="42"/>
        <v>3600</v>
      </c>
      <c r="M222" s="9">
        <f t="shared" si="43"/>
        <v>216000</v>
      </c>
      <c r="N222" s="9">
        <f t="shared" si="44"/>
        <v>12960000</v>
      </c>
      <c r="O222" s="9">
        <f t="shared" si="45"/>
        <v>777600000</v>
      </c>
      <c r="P222" s="9">
        <f t="shared" si="46"/>
        <v>46656000000</v>
      </c>
      <c r="Q222" s="9">
        <f t="shared" si="47"/>
        <v>2799360000000</v>
      </c>
      <c r="R222" s="9">
        <f t="shared" si="48"/>
        <v>167961600000000</v>
      </c>
      <c r="S222" s="4">
        <f>Data!M18</f>
        <v>3.5363993710691828</v>
      </c>
      <c r="T222" s="9">
        <f t="shared" si="49"/>
        <v>212.18396226415098</v>
      </c>
      <c r="U222" s="9">
        <f t="shared" si="50"/>
        <v>12731.037735849059</v>
      </c>
      <c r="V222" s="9">
        <f t="shared" si="51"/>
        <v>763862.26415094349</v>
      </c>
      <c r="W222" s="9">
        <f t="shared" si="52"/>
        <v>45831735.849056609</v>
      </c>
      <c r="Y222" s="9">
        <f>Y221+MAX(Data!$B$11:$B$34)/20</f>
        <v>80.5</v>
      </c>
      <c r="Z222" s="9">
        <f>$C232+$D232*Y222+$E232*Y222^2+$F232*Y222^3</f>
        <v>5.5377163953257069</v>
      </c>
      <c r="AA222" s="9">
        <f>$C252+$D252*Y222+$E252*Y222^2+$F252*Y222^3+$G252*Y222^4</f>
        <v>5.4688259461486393</v>
      </c>
      <c r="AB222" s="9">
        <f>IF(Data!$R$71=3,Z222,IF(Data!$R$71=4,AA222,0))</f>
        <v>5.4688259461486393</v>
      </c>
    </row>
    <row r="223" spans="2:28" ht="12.75" customHeight="1">
      <c r="C223" s="9">
        <f t="shared" ref="C223:F223" si="56">M316</f>
        <v>69826375</v>
      </c>
      <c r="D223" s="9">
        <f t="shared" si="56"/>
        <v>13223654375</v>
      </c>
      <c r="E223" s="9">
        <f t="shared" si="56"/>
        <v>2614009234375</v>
      </c>
      <c r="F223" s="9">
        <f t="shared" si="56"/>
        <v>531479992484375</v>
      </c>
      <c r="H223" s="9">
        <f>V316</f>
        <v>1826767316.3545601</v>
      </c>
      <c r="K223" s="9">
        <f>Data!B19</f>
        <v>70</v>
      </c>
      <c r="L223" s="9">
        <f t="shared" si="42"/>
        <v>4900</v>
      </c>
      <c r="M223" s="9">
        <f t="shared" si="43"/>
        <v>343000</v>
      </c>
      <c r="N223" s="9">
        <f t="shared" si="44"/>
        <v>24010000</v>
      </c>
      <c r="O223" s="9">
        <f t="shared" si="45"/>
        <v>1680700000</v>
      </c>
      <c r="P223" s="9">
        <f t="shared" si="46"/>
        <v>117649000000</v>
      </c>
      <c r="Q223" s="9">
        <f t="shared" si="47"/>
        <v>8235430000000</v>
      </c>
      <c r="R223" s="9">
        <f t="shared" si="48"/>
        <v>576480100000000</v>
      </c>
      <c r="S223" s="4">
        <f>Data!M19</f>
        <v>4.3286320754716989</v>
      </c>
      <c r="T223" s="9">
        <f t="shared" si="49"/>
        <v>303.00424528301892</v>
      </c>
      <c r="U223" s="9">
        <f t="shared" si="50"/>
        <v>21210.297169811325</v>
      </c>
      <c r="V223" s="9">
        <f t="shared" si="51"/>
        <v>1484720.8018867928</v>
      </c>
      <c r="W223" s="9">
        <f t="shared" si="52"/>
        <v>103930456.13207549</v>
      </c>
      <c r="Y223" s="9">
        <f>Y222+MAX(Data!$B$11:$B$34)/20</f>
        <v>92</v>
      </c>
      <c r="Z223" s="9">
        <f>$C232+$D232*Y223+$E232*Y223^2+$F232*Y223^3</f>
        <v>7.1183295272786928</v>
      </c>
      <c r="AA223" s="9">
        <f>$C252+$D252*Y223+$E252*Y223^2+$F252*Y223^3+$G252*Y223^4</f>
        <v>6.9540436234719945</v>
      </c>
      <c r="AB223" s="9">
        <f>IF(Data!$R$71=3,Z223,IF(Data!$R$71=4,AA223,0))</f>
        <v>6.9540436234719945</v>
      </c>
    </row>
    <row r="224" spans="2:28" ht="12.75" customHeight="1">
      <c r="K224" s="9">
        <f>Data!B20</f>
        <v>80</v>
      </c>
      <c r="L224" s="9">
        <f t="shared" si="42"/>
        <v>6400</v>
      </c>
      <c r="M224" s="9">
        <f t="shared" si="43"/>
        <v>512000</v>
      </c>
      <c r="N224" s="9">
        <f t="shared" si="44"/>
        <v>40960000</v>
      </c>
      <c r="O224" s="9">
        <f t="shared" si="45"/>
        <v>3276800000</v>
      </c>
      <c r="P224" s="9">
        <f t="shared" si="46"/>
        <v>262144000000</v>
      </c>
      <c r="Q224" s="9">
        <f t="shared" si="47"/>
        <v>20971520000000</v>
      </c>
      <c r="R224" s="9">
        <f t="shared" si="48"/>
        <v>1677721600000000</v>
      </c>
      <c r="S224" s="4">
        <f>Data!M20</f>
        <v>5.2296698113207558</v>
      </c>
      <c r="T224" s="9">
        <f t="shared" si="49"/>
        <v>418.37358490566044</v>
      </c>
      <c r="U224" s="9">
        <f t="shared" si="50"/>
        <v>33469.886792452839</v>
      </c>
      <c r="V224" s="9">
        <f t="shared" si="51"/>
        <v>2677590.943396227</v>
      </c>
      <c r="W224" s="9">
        <f t="shared" si="52"/>
        <v>214207275.47169816</v>
      </c>
      <c r="Y224" s="9">
        <f>Y223+MAX(Data!$B$11:$B$34)/20</f>
        <v>103.5</v>
      </c>
      <c r="Z224" s="9">
        <f>$C232+$D232*Y224+$E232*Y224^2+$F232*Y224^3</f>
        <v>8.868771973324078</v>
      </c>
      <c r="AA224" s="9">
        <f>$C252+$D252*Y224+$E252*Y224^2+$F252*Y224^3+$G252*Y224^4</f>
        <v>8.6430826060225172</v>
      </c>
      <c r="AB224" s="9">
        <f>IF(Data!$R$71=3,Z224,IF(Data!$R$71=4,AA224,0))</f>
        <v>8.6430826060225172</v>
      </c>
    </row>
    <row r="225" spans="2:28" ht="12.75" customHeight="1">
      <c r="B225" s="16" t="s">
        <v>120</v>
      </c>
      <c r="K225" s="9">
        <f>Data!B21</f>
        <v>90</v>
      </c>
      <c r="L225" s="9">
        <f t="shared" si="42"/>
        <v>8100</v>
      </c>
      <c r="M225" s="9">
        <f t="shared" si="43"/>
        <v>729000</v>
      </c>
      <c r="N225" s="9">
        <f t="shared" si="44"/>
        <v>65610000</v>
      </c>
      <c r="O225" s="9">
        <f t="shared" si="45"/>
        <v>5904900000</v>
      </c>
      <c r="P225" s="9">
        <f t="shared" si="46"/>
        <v>531441000000</v>
      </c>
      <c r="Q225" s="9">
        <f t="shared" si="47"/>
        <v>47829690000000</v>
      </c>
      <c r="R225" s="9">
        <f t="shared" si="48"/>
        <v>4304672100000000</v>
      </c>
      <c r="S225" s="4">
        <f>Data!M21</f>
        <v>6.4536949685534601</v>
      </c>
      <c r="T225" s="9">
        <f t="shared" si="49"/>
        <v>580.83254716981139</v>
      </c>
      <c r="U225" s="9">
        <f t="shared" si="50"/>
        <v>52274.929245283027</v>
      </c>
      <c r="V225" s="9">
        <f t="shared" si="51"/>
        <v>4704743.6320754727</v>
      </c>
      <c r="W225" s="9">
        <f t="shared" si="52"/>
        <v>423426926.88679254</v>
      </c>
      <c r="Y225" s="9">
        <f>Y224+MAX(Data!$B$11:$B$34)/20</f>
        <v>115</v>
      </c>
      <c r="Z225" s="9">
        <f>$C232+$D232*Y225+$E232*Y225^2+$F232*Y225^3</f>
        <v>10.773855409780166</v>
      </c>
      <c r="AA225" s="9">
        <f>$C252+$D252*Y225+$E252*Y225^2+$F252*Y225^3+$G252*Y225^4</f>
        <v>10.529761143252323</v>
      </c>
      <c r="AB225" s="9">
        <f>IF(Data!$R$71=3,Z225,IF(Data!$R$71=4,AA225,0))</f>
        <v>10.529761143252323</v>
      </c>
    </row>
    <row r="226" spans="2:28" ht="12.75" customHeight="1">
      <c r="C226" s="9">
        <f t="array" ref="C226">INDEX(MINVERSE(C220:F223),1,1)</f>
        <v>0.46312745481234169</v>
      </c>
      <c r="D226" s="9">
        <f t="array" ref="D226">INDEX(MINVERSE(C220:F223),1,2)</f>
        <v>-1.5650310726818707E-2</v>
      </c>
      <c r="E226" s="9">
        <f t="array" ref="E226">INDEX(MINVERSE(C220:F223),1,3)</f>
        <v>1.3785237739564503E-4</v>
      </c>
      <c r="F226" s="9">
        <f t="array" ref="F226">INDEX(MINVERSE(C220:F223),1,4)</f>
        <v>-3.4946113031327479E-7</v>
      </c>
      <c r="K226" s="9">
        <f>Data!B22</f>
        <v>95</v>
      </c>
      <c r="L226" s="9">
        <f t="shared" si="42"/>
        <v>9025</v>
      </c>
      <c r="M226" s="9">
        <f t="shared" si="43"/>
        <v>857375</v>
      </c>
      <c r="N226" s="9">
        <f t="shared" si="44"/>
        <v>81450625</v>
      </c>
      <c r="O226" s="9">
        <f t="shared" si="45"/>
        <v>7737809375</v>
      </c>
      <c r="P226" s="9">
        <f t="shared" si="46"/>
        <v>735091890625</v>
      </c>
      <c r="Q226" s="9">
        <f t="shared" si="47"/>
        <v>69833729609375</v>
      </c>
      <c r="R226" s="9">
        <f t="shared" si="48"/>
        <v>6634204312890625</v>
      </c>
      <c r="S226" s="4">
        <f>Data!M22</f>
        <v>7.135015723270441</v>
      </c>
      <c r="T226" s="9">
        <f t="shared" si="49"/>
        <v>677.82649371069192</v>
      </c>
      <c r="U226" s="9">
        <f t="shared" si="50"/>
        <v>64393.51690251573</v>
      </c>
      <c r="V226" s="9">
        <f t="shared" si="51"/>
        <v>6117384.1057389947</v>
      </c>
      <c r="W226" s="9">
        <f t="shared" si="52"/>
        <v>581151490.04520452</v>
      </c>
      <c r="Y226" s="9">
        <f>Y225+MAX(Data!$B$11:$B$34)/20</f>
        <v>126.5</v>
      </c>
      <c r="Z226" s="9">
        <f>$C232+$D232*Y226+$E232*Y226^2+$F232*Y226^3</f>
        <v>12.818391512965265</v>
      </c>
      <c r="AA226" s="9">
        <f>$C252+$D252*Y226+$E252*Y226^2+$F252*Y226^3+$G252*Y226^4</f>
        <v>12.601803383554831</v>
      </c>
      <c r="AB226" s="9">
        <f>IF(Data!$R$71=3,Z226,IF(Data!$R$71=4,AA226,0))</f>
        <v>12.601803383554831</v>
      </c>
    </row>
    <row r="227" spans="2:28" ht="12.75" customHeight="1">
      <c r="C227" s="9">
        <f t="array" ref="C227">INDEX(MINVERSE(C220:F223),2,1)</f>
        <v>-1.5650310726818495E-2</v>
      </c>
      <c r="D227" s="9">
        <f t="array" ref="D227">INDEX(MINVERSE(C220:F223),2,2)</f>
        <v>7.5083784511237859E-4</v>
      </c>
      <c r="E227" s="9">
        <f t="array" ref="E227">INDEX(MINVERSE(C220:F223),2,3)</f>
        <v>-7.5539846938499131E-6</v>
      </c>
      <c r="F227" s="9">
        <f t="array" ref="F227">INDEX(MINVERSE(C220:F223),2,4)</f>
        <v>2.0527903609867874E-8</v>
      </c>
      <c r="K227" s="9">
        <f>Data!B23</f>
        <v>100</v>
      </c>
      <c r="L227" s="9">
        <f t="shared" si="42"/>
        <v>10000</v>
      </c>
      <c r="M227" s="9">
        <f t="shared" si="43"/>
        <v>1000000</v>
      </c>
      <c r="N227" s="9">
        <f t="shared" si="44"/>
        <v>100000000</v>
      </c>
      <c r="O227" s="9">
        <f t="shared" si="45"/>
        <v>10000000000</v>
      </c>
      <c r="P227" s="9">
        <f t="shared" si="46"/>
        <v>1000000000000</v>
      </c>
      <c r="Q227" s="9">
        <f t="shared" si="47"/>
        <v>100000000000000</v>
      </c>
      <c r="R227" s="9">
        <f t="shared" si="48"/>
        <v>1E+16</v>
      </c>
      <c r="S227" s="4">
        <f>Data!M23</f>
        <v>7.863091194968554</v>
      </c>
      <c r="T227" s="9">
        <f t="shared" si="49"/>
        <v>786.30911949685537</v>
      </c>
      <c r="U227" s="9">
        <f t="shared" si="50"/>
        <v>78630.911949685542</v>
      </c>
      <c r="V227" s="9">
        <f t="shared" si="51"/>
        <v>7863091.1949685542</v>
      </c>
      <c r="W227" s="9">
        <f t="shared" si="52"/>
        <v>786309119.49685538</v>
      </c>
      <c r="Y227" s="9">
        <f>Y226+MAX(Data!$B$11:$B$34)/20</f>
        <v>138</v>
      </c>
      <c r="Z227" s="9">
        <f>$C232+$D232*Y227+$E232*Y227^2+$F232*Y227^3</f>
        <v>14.987191959197679</v>
      </c>
      <c r="AA227" s="9">
        <f>$C252+$D252*Y227+$E252*Y227^2+$F252*Y227^3+$G252*Y227^4</f>
        <v>14.840839374264753</v>
      </c>
      <c r="AB227" s="9">
        <f>IF(Data!$R$71=3,Z227,IF(Data!$R$71=4,AA227,0))</f>
        <v>14.840839374264753</v>
      </c>
    </row>
    <row r="228" spans="2:28" ht="12.75" customHeight="1">
      <c r="C228" s="9">
        <f t="array" ref="C228">INDEX(MINVERSE(C220:F223),3,1)</f>
        <v>1.378523773956414E-4</v>
      </c>
      <c r="D228" s="9">
        <f t="array" ref="D228">INDEX(MINVERSE(C220:F223),3,2)</f>
        <v>-7.5539846938498479E-6</v>
      </c>
      <c r="E228" s="9">
        <f t="array" ref="E228">INDEX(MINVERSE(C220:F223),3,3)</f>
        <v>8.1529530874115494E-8</v>
      </c>
      <c r="F228" s="9">
        <f t="array" ref="F228">INDEX(MINVERSE(C220:F223),3,4)</f>
        <v>-2.3115337805678613E-10</v>
      </c>
      <c r="K228" s="9">
        <f>Data!B24</f>
        <v>115</v>
      </c>
      <c r="L228" s="9">
        <f t="shared" si="42"/>
        <v>13225</v>
      </c>
      <c r="M228" s="9">
        <f t="shared" si="43"/>
        <v>1520875</v>
      </c>
      <c r="N228" s="9">
        <f t="shared" si="44"/>
        <v>174900625</v>
      </c>
      <c r="O228" s="9">
        <f t="shared" si="45"/>
        <v>20113571875</v>
      </c>
      <c r="P228" s="9">
        <f t="shared" si="46"/>
        <v>2313060765625</v>
      </c>
      <c r="Q228" s="9">
        <f t="shared" si="47"/>
        <v>266001988046875</v>
      </c>
      <c r="R228" s="9">
        <f t="shared" si="48"/>
        <v>3.0590228625390624E+16</v>
      </c>
      <c r="S228" s="4">
        <f>Data!M24</f>
        <v>10.59722641509434</v>
      </c>
      <c r="T228" s="9">
        <f t="shared" si="49"/>
        <v>1218.681037735849</v>
      </c>
      <c r="U228" s="9">
        <f t="shared" si="50"/>
        <v>140148.31933962266</v>
      </c>
      <c r="V228" s="9">
        <f t="shared" si="51"/>
        <v>16117056.724056605</v>
      </c>
      <c r="W228" s="9">
        <f t="shared" si="52"/>
        <v>1853461523.2665095</v>
      </c>
      <c r="Y228" s="9">
        <f>Y227+MAX(Data!$B$11:$B$34)/20</f>
        <v>149.5</v>
      </c>
      <c r="Z228" s="9">
        <f>$C232+$D232*Y228+$E232*Y228^2+$F232*Y228^3</f>
        <v>17.265068424795707</v>
      </c>
      <c r="AA228" s="9">
        <f>$C252+$D252*Y228+$E252*Y228^2+$F252*Y228^3+$G252*Y228^4</f>
        <v>17.222405061658097</v>
      </c>
      <c r="AB228" s="9">
        <f>IF(Data!$R$71=3,Z228,IF(Data!$R$71=4,AA228,0))</f>
        <v>17.222405061658097</v>
      </c>
    </row>
    <row r="229" spans="2:28" ht="12.75" customHeight="1">
      <c r="C229" s="9">
        <f t="array" ref="C229">INDEX(MINVERSE(C220:F223),4,1)</f>
        <v>-3.4946113031326151E-7</v>
      </c>
      <c r="D229" s="9">
        <f t="array" ref="D229">INDEX(MINVERSE(C220:F223),4,2)</f>
        <v>2.0527903609867582E-8</v>
      </c>
      <c r="E229" s="9">
        <f t="array" ref="E229">INDEX(MINVERSE(C220:F223),4,3)</f>
        <v>-2.3115337805678496E-10</v>
      </c>
      <c r="F229" s="9">
        <f t="array" ref="F229">INDEX(MINVERSE(C220:F223),4,4)</f>
        <v>6.7393838228240676E-13</v>
      </c>
      <c r="K229" s="9">
        <f>Data!B25</f>
        <v>125</v>
      </c>
      <c r="L229" s="9">
        <f t="shared" si="42"/>
        <v>15625</v>
      </c>
      <c r="M229" s="9">
        <f t="shared" si="43"/>
        <v>1953125</v>
      </c>
      <c r="N229" s="9">
        <f t="shared" si="44"/>
        <v>244140625</v>
      </c>
      <c r="O229" s="9">
        <f t="shared" si="45"/>
        <v>30517578125</v>
      </c>
      <c r="P229" s="9">
        <f t="shared" si="46"/>
        <v>3814697265625</v>
      </c>
      <c r="Q229" s="9">
        <f t="shared" si="47"/>
        <v>476837158203125</v>
      </c>
      <c r="R229" s="9">
        <f t="shared" si="48"/>
        <v>5.9604644775390624E+16</v>
      </c>
      <c r="S229" s="4">
        <f>Data!M25</f>
        <v>12.456880503144655</v>
      </c>
      <c r="T229" s="9">
        <f t="shared" si="49"/>
        <v>1557.1100628930819</v>
      </c>
      <c r="U229" s="9">
        <f t="shared" si="50"/>
        <v>194638.75786163524</v>
      </c>
      <c r="V229" s="9">
        <f t="shared" si="51"/>
        <v>24329844.732704405</v>
      </c>
      <c r="W229" s="9">
        <f t="shared" si="52"/>
        <v>3041230591.5880504</v>
      </c>
      <c r="Y229" s="9">
        <f>Y228+MAX(Data!$B$11:$B$34)/20</f>
        <v>161</v>
      </c>
      <c r="Z229" s="9">
        <f>$C232+$D232*Y229+$E232*Y229^2+$F232*Y229^3</f>
        <v>19.636832586077663</v>
      </c>
      <c r="AA229" s="9">
        <f>$C252+$D252*Y229+$E252*Y229^2+$F252*Y229^3+$G252*Y229^4</f>
        <v>19.715942290952178</v>
      </c>
      <c r="AB229" s="9">
        <f>IF(Data!$R$71=3,Z229,IF(Data!$R$71=4,AA229,0))</f>
        <v>19.715942290952178</v>
      </c>
    </row>
    <row r="230" spans="2:28" ht="12.75" customHeight="1">
      <c r="K230" s="9">
        <f>Data!B26</f>
        <v>140</v>
      </c>
      <c r="L230" s="9">
        <f t="shared" si="42"/>
        <v>19600</v>
      </c>
      <c r="M230" s="9">
        <f t="shared" si="43"/>
        <v>2744000</v>
      </c>
      <c r="N230" s="9">
        <f t="shared" si="44"/>
        <v>384160000</v>
      </c>
      <c r="O230" s="9">
        <f t="shared" si="45"/>
        <v>53782400000</v>
      </c>
      <c r="P230" s="9">
        <f t="shared" si="46"/>
        <v>7529536000000</v>
      </c>
      <c r="Q230" s="9">
        <f t="shared" si="47"/>
        <v>1054135040000000</v>
      </c>
      <c r="R230" s="9">
        <f t="shared" si="48"/>
        <v>1.475789056E+17</v>
      </c>
      <c r="S230" s="4">
        <f>Data!M26</f>
        <v>15.387556603773586</v>
      </c>
      <c r="T230" s="9">
        <f t="shared" si="49"/>
        <v>2154.2579245283018</v>
      </c>
      <c r="U230" s="9">
        <f t="shared" si="50"/>
        <v>301596.10943396227</v>
      </c>
      <c r="V230" s="9">
        <f t="shared" si="51"/>
        <v>42223455.320754722</v>
      </c>
      <c r="W230" s="9">
        <f t="shared" si="52"/>
        <v>5911283744.9056606</v>
      </c>
      <c r="Y230" s="9">
        <f>Y229+MAX(Data!$B$11:$B$34)/20</f>
        <v>172.5</v>
      </c>
      <c r="Z230" s="9">
        <f>$C232+$D232*Y230+$E232*Y230^2+$F232*Y230^3</f>
        <v>22.087296119361852</v>
      </c>
      <c r="AA230" s="9">
        <f>$C252+$D252*Y230+$E252*Y230^2+$F252*Y230^3+$G252*Y230^4</f>
        <v>22.284798806305588</v>
      </c>
      <c r="AB230" s="9">
        <f>IF(Data!$R$71=3,Z230,IF(Data!$R$71=4,AA230,0))</f>
        <v>22.284798806305588</v>
      </c>
    </row>
    <row r="231" spans="2:28" ht="12.75" customHeight="1">
      <c r="B231" s="16" t="s">
        <v>121</v>
      </c>
      <c r="K231" s="9">
        <f>Data!B27</f>
        <v>150</v>
      </c>
      <c r="L231" s="9">
        <f t="shared" si="42"/>
        <v>22500</v>
      </c>
      <c r="M231" s="9">
        <f t="shared" si="43"/>
        <v>3375000</v>
      </c>
      <c r="N231" s="9">
        <f t="shared" si="44"/>
        <v>506250000</v>
      </c>
      <c r="O231" s="9">
        <f t="shared" si="45"/>
        <v>75937500000</v>
      </c>
      <c r="P231" s="9">
        <f t="shared" si="46"/>
        <v>11390625000000</v>
      </c>
      <c r="Q231" s="9">
        <f t="shared" si="47"/>
        <v>1708593750000000</v>
      </c>
      <c r="R231" s="9">
        <f t="shared" si="48"/>
        <v>2.562890625E+17</v>
      </c>
      <c r="S231" s="4">
        <f>Data!M27</f>
        <v>17.584034591194971</v>
      </c>
      <c r="T231" s="9">
        <f t="shared" si="49"/>
        <v>2637.6051886792457</v>
      </c>
      <c r="U231" s="9">
        <f t="shared" si="50"/>
        <v>395640.77830188686</v>
      </c>
      <c r="V231" s="9">
        <f t="shared" si="51"/>
        <v>59346116.74528303</v>
      </c>
      <c r="W231" s="9">
        <f t="shared" si="52"/>
        <v>8901917511.7924538</v>
      </c>
      <c r="Y231" s="9">
        <f>Y230+MAX(Data!$B$11:$B$34)/20</f>
        <v>184</v>
      </c>
      <c r="Z231" s="9">
        <f>$C232+$D232*Y231+$E232*Y231^2+$F232*Y231^3</f>
        <v>24.60127070096657</v>
      </c>
      <c r="AA231" s="9">
        <f>$C252+$D252*Y231+$E252*Y231^2+$F252*Y231^3+$G252*Y231^4</f>
        <v>24.886228250818235</v>
      </c>
      <c r="AB231" s="9">
        <f>IF(Data!$R$71=3,Z231,IF(Data!$R$71=4,AA231,0))</f>
        <v>24.886228250818235</v>
      </c>
    </row>
    <row r="232" spans="2:28" ht="12.75" customHeight="1">
      <c r="C232" s="9">
        <f t="array" ref="C232">INDEX(MMULT(C226:F229,H220:H223),1)</f>
        <v>0.50446445550437602</v>
      </c>
      <c r="D232" s="9">
        <f t="array" ref="D232">INDEX(MMULT(C226:F229,H220:H223),2)</f>
        <v>-1.5356669067301709E-2</v>
      </c>
      <c r="E232" s="9">
        <f t="array" ref="E232">INDEX(MMULT(C226:F229,H220:H223),3)</f>
        <v>1.1014589926123253E-3</v>
      </c>
      <c r="F232" s="9">
        <f t="array" ref="F232">INDEX(MMULT(C226:F229,H220:H223),4)</f>
        <v>-1.6644282273576162E-6</v>
      </c>
      <c r="K232" s="9">
        <f>Data!B28</f>
        <v>160</v>
      </c>
      <c r="L232" s="9">
        <f t="shared" si="42"/>
        <v>25600</v>
      </c>
      <c r="M232" s="9">
        <f t="shared" si="43"/>
        <v>4096000</v>
      </c>
      <c r="N232" s="9">
        <f t="shared" si="44"/>
        <v>655360000</v>
      </c>
      <c r="O232" s="9">
        <f t="shared" si="45"/>
        <v>104857600000</v>
      </c>
      <c r="P232" s="9">
        <f t="shared" si="46"/>
        <v>16777216000000</v>
      </c>
      <c r="Q232" s="9">
        <f t="shared" si="47"/>
        <v>2684354560000000</v>
      </c>
      <c r="R232" s="9">
        <f t="shared" si="48"/>
        <v>4.294967296E+17</v>
      </c>
      <c r="S232" s="4">
        <f>Data!M28</f>
        <v>19.639632075471702</v>
      </c>
      <c r="T232" s="9">
        <f t="shared" si="49"/>
        <v>3142.3411320754722</v>
      </c>
      <c r="U232" s="9">
        <f t="shared" si="50"/>
        <v>502774.58113207557</v>
      </c>
      <c r="V232" s="9">
        <f t="shared" si="51"/>
        <v>80443932.98113209</v>
      </c>
      <c r="W232" s="9">
        <f t="shared" si="52"/>
        <v>12871029276.981134</v>
      </c>
      <c r="Y232" s="9">
        <f>Y231+MAX(Data!$B$11:$B$34)/20</f>
        <v>195.5</v>
      </c>
      <c r="Z232" s="9">
        <f>$C232+$D232*Y232+$E232*Y232^2+$F232*Y232^3</f>
        <v>27.163568007210124</v>
      </c>
      <c r="AA232" s="9">
        <f>$C252+$D252*Y232+$E252*Y232^2+$F252*Y232^3+$G252*Y232^4</f>
        <v>27.471390166531318</v>
      </c>
      <c r="AB232" s="9">
        <f>IF(Data!$R$71=3,Z232,IF(Data!$R$71=4,AA232,0))</f>
        <v>27.471390166531318</v>
      </c>
    </row>
    <row r="233" spans="2:28" ht="12.75" customHeight="1">
      <c r="K233" s="9">
        <f>Data!B29</f>
        <v>175</v>
      </c>
      <c r="L233" s="9">
        <f t="shared" si="42"/>
        <v>30625</v>
      </c>
      <c r="M233" s="9">
        <f t="shared" si="43"/>
        <v>5359375</v>
      </c>
      <c r="N233" s="9">
        <f t="shared" si="44"/>
        <v>937890625</v>
      </c>
      <c r="O233" s="9">
        <f t="shared" si="45"/>
        <v>164130859375</v>
      </c>
      <c r="P233" s="9">
        <f t="shared" si="46"/>
        <v>28722900390625</v>
      </c>
      <c r="Q233" s="9">
        <f t="shared" si="47"/>
        <v>5026507568359375</v>
      </c>
      <c r="R233" s="9">
        <f t="shared" si="48"/>
        <v>8.7963882446289062E+17</v>
      </c>
      <c r="S233" s="4">
        <f>Data!M29</f>
        <v>22.914223270440257</v>
      </c>
      <c r="T233" s="9">
        <f t="shared" si="49"/>
        <v>4009.9890723270451</v>
      </c>
      <c r="U233" s="9">
        <f t="shared" si="50"/>
        <v>701748.08765723289</v>
      </c>
      <c r="V233" s="9">
        <f t="shared" si="51"/>
        <v>122805915.34001575</v>
      </c>
      <c r="W233" s="9">
        <f t="shared" si="52"/>
        <v>21491035184.502758</v>
      </c>
      <c r="Y233" s="9">
        <f>Y232+MAX(Data!$B$11:$B$34)/20</f>
        <v>207</v>
      </c>
      <c r="Z233" s="9">
        <f>$C232+$D232*Y233+$E232*Y233^2+$F232*Y233^3</f>
        <v>29.758999714410827</v>
      </c>
      <c r="AA233" s="9">
        <f>$C252+$D252*Y233+$E252*Y233^2+$F252*Y233^3+$G252*Y233^4</f>
        <v>29.985349994427324</v>
      </c>
      <c r="AB233" s="9">
        <f>IF(Data!$R$71=3,Z233,IF(Data!$R$71=4,AA233,0))</f>
        <v>29.985349994427324</v>
      </c>
    </row>
    <row r="234" spans="2:28" ht="12.75" customHeight="1">
      <c r="K234" s="9">
        <f>Data!B30</f>
        <v>190</v>
      </c>
      <c r="L234" s="9">
        <f t="shared" si="42"/>
        <v>36100</v>
      </c>
      <c r="M234" s="9">
        <f t="shared" si="43"/>
        <v>6859000</v>
      </c>
      <c r="N234" s="9">
        <f t="shared" si="44"/>
        <v>1303210000</v>
      </c>
      <c r="O234" s="9">
        <f t="shared" si="45"/>
        <v>247609900000</v>
      </c>
      <c r="P234" s="9">
        <f t="shared" si="46"/>
        <v>47045881000000</v>
      </c>
      <c r="Q234" s="9">
        <f t="shared" si="47"/>
        <v>8938717390000000</v>
      </c>
      <c r="R234" s="9">
        <f t="shared" si="48"/>
        <v>1.6983563041E+18</v>
      </c>
      <c r="S234" s="4">
        <f>Data!M30</f>
        <v>26.022776729559752</v>
      </c>
      <c r="T234" s="9">
        <f t="shared" si="49"/>
        <v>4944.3275786163531</v>
      </c>
      <c r="U234" s="9">
        <f t="shared" si="50"/>
        <v>939422.23993710708</v>
      </c>
      <c r="V234" s="9">
        <f t="shared" si="51"/>
        <v>178490225.58805034</v>
      </c>
      <c r="W234" s="9">
        <f t="shared" si="52"/>
        <v>33913142861.729565</v>
      </c>
      <c r="Y234" s="9">
        <f>Y233+MAX(Data!$B$11:$B$34)/20</f>
        <v>218.5</v>
      </c>
      <c r="Z234" s="9">
        <f>$C232+$D232*Y234+$E232*Y234^2+$F232*Y234^3</f>
        <v>32.372377498886969</v>
      </c>
      <c r="AA234" s="9">
        <f>$C252+$D252*Y234+$E252*Y234^2+$F252*Y234^3+$G252*Y234^4</f>
        <v>32.367079074430052</v>
      </c>
      <c r="AB234" s="9">
        <f>IF(Data!$R$71=3,Z234,IF(Data!$R$71=4,AA234,0))</f>
        <v>32.367079074430052</v>
      </c>
    </row>
    <row r="235" spans="2:28" ht="12.75" customHeight="1">
      <c r="K235" s="9">
        <f>Data!B31</f>
        <v>200</v>
      </c>
      <c r="L235" s="9">
        <f t="shared" si="42"/>
        <v>40000</v>
      </c>
      <c r="M235" s="9">
        <f t="shared" si="43"/>
        <v>8000000</v>
      </c>
      <c r="N235" s="9">
        <f t="shared" si="44"/>
        <v>1600000000</v>
      </c>
      <c r="O235" s="9">
        <f t="shared" si="45"/>
        <v>320000000000</v>
      </c>
      <c r="P235" s="9">
        <f t="shared" si="46"/>
        <v>64000000000000</v>
      </c>
      <c r="Q235" s="9">
        <f t="shared" si="47"/>
        <v>1.28E+16</v>
      </c>
      <c r="R235" s="9">
        <f t="shared" si="48"/>
        <v>2.56E+18</v>
      </c>
      <c r="S235" s="4">
        <f>Data!M31</f>
        <v>28.294726415094342</v>
      </c>
      <c r="T235" s="9">
        <f t="shared" si="49"/>
        <v>5658.9452830188684</v>
      </c>
      <c r="U235" s="9">
        <f t="shared" si="50"/>
        <v>1131789.0566037737</v>
      </c>
      <c r="V235" s="9">
        <f t="shared" si="51"/>
        <v>226357811.32075474</v>
      </c>
      <c r="W235" s="9">
        <f t="shared" si="52"/>
        <v>45271562264.150948</v>
      </c>
      <c r="Y235" s="9">
        <f>Y234+MAX(Data!$B$11:$B$34)/20</f>
        <v>230</v>
      </c>
      <c r="Z235" s="9">
        <f>$C232+$D232*Y235+$E232*Y235^2+$F232*Y235^3</f>
        <v>34.988513036956874</v>
      </c>
      <c r="AA235" s="9">
        <f>$C252+$D252*Y235+$E252*Y235^2+$F252*Y235^3+$G252*Y235^4</f>
        <v>34.549454645404587</v>
      </c>
      <c r="AB235" s="9">
        <f>IF(Data!$R$71=3,Z235,IF(Data!$R$71=4,AA235,0))</f>
        <v>34.549454645404587</v>
      </c>
    </row>
    <row r="236" spans="2:28" ht="12.75" customHeight="1">
      <c r="B236" s="16" t="s">
        <v>122</v>
      </c>
      <c r="K236" s="9">
        <f>Data!B32</f>
        <v>210</v>
      </c>
      <c r="L236" s="9">
        <f t="shared" si="42"/>
        <v>44100</v>
      </c>
      <c r="M236" s="9">
        <f t="shared" si="43"/>
        <v>9261000</v>
      </c>
      <c r="N236" s="9">
        <f t="shared" si="44"/>
        <v>1944810000</v>
      </c>
      <c r="O236" s="9">
        <f t="shared" si="45"/>
        <v>408410100000</v>
      </c>
      <c r="P236" s="9">
        <f t="shared" si="46"/>
        <v>85766121000000</v>
      </c>
      <c r="Q236" s="9">
        <f t="shared" si="47"/>
        <v>1.801088541E+16</v>
      </c>
      <c r="R236" s="9">
        <f t="shared" si="48"/>
        <v>3.7822859360999997E+18</v>
      </c>
      <c r="S236" s="4">
        <f>Data!M32</f>
        <v>30.526424528301888</v>
      </c>
      <c r="T236" s="9">
        <f t="shared" si="49"/>
        <v>6410.5491509433969</v>
      </c>
      <c r="U236" s="9">
        <f t="shared" si="50"/>
        <v>1346215.3216981133</v>
      </c>
      <c r="V236" s="9">
        <f t="shared" si="51"/>
        <v>282705217.55660379</v>
      </c>
      <c r="W236" s="9">
        <f t="shared" si="52"/>
        <v>59368095686.886795</v>
      </c>
      <c r="Y236" s="9">
        <f>Y235+MAX(Data!$B$11:$B$34)/20</f>
        <v>241.5</v>
      </c>
      <c r="Z236" s="9">
        <f>$C232+$D232*Y236+$E232*Y236^2+$F232*Y236^3</f>
        <v>37.592218004938829</v>
      </c>
      <c r="AA236" s="9">
        <f>$C252+$D252*Y236+$E252*Y236^2+$F252*Y236^3+$G252*Y236^4</f>
        <v>36.459259845157284</v>
      </c>
      <c r="AB236" s="9">
        <f>IF(Data!$R$71=3,Z236,IF(Data!$R$71=4,AA236,0))</f>
        <v>36.459259845157284</v>
      </c>
    </row>
    <row r="237" spans="2:28" ht="12.75" customHeight="1">
      <c r="K237" s="9">
        <f>Data!B33</f>
        <v>220</v>
      </c>
      <c r="L237" s="9">
        <f t="shared" si="42"/>
        <v>48400</v>
      </c>
      <c r="M237" s="9">
        <f t="shared" si="43"/>
        <v>10648000</v>
      </c>
      <c r="N237" s="9">
        <f t="shared" si="44"/>
        <v>2342560000</v>
      </c>
      <c r="O237" s="9">
        <f t="shared" si="45"/>
        <v>515363200000</v>
      </c>
      <c r="P237" s="9">
        <f t="shared" si="46"/>
        <v>113379904000000</v>
      </c>
      <c r="Q237" s="9">
        <f t="shared" si="47"/>
        <v>2.494357888E+16</v>
      </c>
      <c r="R237" s="9">
        <f t="shared" si="48"/>
        <v>5.4875873536E+18</v>
      </c>
      <c r="S237" s="4">
        <f>Data!M33</f>
        <v>32.637367924528306</v>
      </c>
      <c r="T237" s="9">
        <f t="shared" si="49"/>
        <v>7180.2209433962271</v>
      </c>
      <c r="U237" s="9">
        <f t="shared" si="50"/>
        <v>1579648.60754717</v>
      </c>
      <c r="V237" s="9">
        <f t="shared" si="51"/>
        <v>347522693.66037738</v>
      </c>
      <c r="W237" s="9">
        <f t="shared" si="52"/>
        <v>76454992605.283035</v>
      </c>
      <c r="Y237" s="9">
        <f>Y236+MAX(Data!$B$11:$B$34)/20</f>
        <v>253</v>
      </c>
      <c r="Z237" s="9">
        <f>$C232+$D232*Y237+$E232*Y237^2+$F232*Y237^3</f>
        <v>40.168304079151156</v>
      </c>
      <c r="AA237" s="9">
        <f>$C252+$D252*Y237+$E252*Y237^2+$F252*Y237^3+$G252*Y237^4</f>
        <v>38.017183710435887</v>
      </c>
      <c r="AB237" s="9">
        <f>IF(Data!$R$71=3,Z237,IF(Data!$R$71=4,AA237,0))</f>
        <v>38.017183710435887</v>
      </c>
    </row>
    <row r="238" spans="2:28" ht="12.75" customHeight="1">
      <c r="B238" s="16" t="s">
        <v>114</v>
      </c>
      <c r="H238" s="16" t="s">
        <v>115</v>
      </c>
      <c r="K238" s="9">
        <f>Data!B34</f>
        <v>230</v>
      </c>
      <c r="L238" s="9">
        <f t="shared" si="42"/>
        <v>52900</v>
      </c>
      <c r="M238" s="9">
        <f t="shared" si="43"/>
        <v>12167000</v>
      </c>
      <c r="N238" s="9">
        <f t="shared" si="44"/>
        <v>2798410000</v>
      </c>
      <c r="O238" s="9">
        <f t="shared" si="45"/>
        <v>643634300000</v>
      </c>
      <c r="P238" s="9">
        <f t="shared" si="46"/>
        <v>148035889000000</v>
      </c>
      <c r="Q238" s="9">
        <f t="shared" si="47"/>
        <v>3.404825447E+16</v>
      </c>
      <c r="R238" s="9">
        <f t="shared" si="48"/>
        <v>7.8310985280999997E+18</v>
      </c>
      <c r="S238" s="4">
        <f>Data!M34</f>
        <v>34.723154088050322</v>
      </c>
      <c r="T238" s="9">
        <f t="shared" si="49"/>
        <v>7986.325440251574</v>
      </c>
      <c r="U238" s="9">
        <f t="shared" si="50"/>
        <v>1836854.8512578621</v>
      </c>
      <c r="V238" s="9">
        <f t="shared" si="51"/>
        <v>422476615.78930825</v>
      </c>
      <c r="W238" s="9">
        <f t="shared" si="52"/>
        <v>97169621631.540894</v>
      </c>
      <c r="Y238" s="9">
        <f>Y237+MAX(Data!$B$11:$B$34)/20</f>
        <v>264.5</v>
      </c>
      <c r="Z238" s="9">
        <f>$C232+$D232*Y238+$E232*Y238^2+$F232*Y238^3</f>
        <v>42.701582935912157</v>
      </c>
      <c r="AA238" s="9">
        <f>$C252+$D252*Y238+$E252*Y238^2+$F252*Y238^3+$G252*Y238^4</f>
        <v>39.137821176929322</v>
      </c>
      <c r="AB238" s="9">
        <f>IF(Data!$R$71=3,Z238,IF(Data!$R$71=4,AA238,0))</f>
        <v>39.137821176929322</v>
      </c>
    </row>
    <row r="239" spans="2:28" ht="12.75" customHeight="1">
      <c r="C239" s="16" t="s">
        <v>116</v>
      </c>
      <c r="D239" s="16" t="s">
        <v>117</v>
      </c>
      <c r="E239" s="16" t="s">
        <v>118</v>
      </c>
      <c r="F239" s="16" t="s">
        <v>119</v>
      </c>
      <c r="G239" s="16" t="s">
        <v>123</v>
      </c>
      <c r="K239" s="9">
        <f>Data!B35</f>
        <v>0</v>
      </c>
      <c r="L239" s="9">
        <f t="shared" si="42"/>
        <v>0</v>
      </c>
      <c r="M239" s="9">
        <f t="shared" si="43"/>
        <v>0</v>
      </c>
      <c r="N239" s="9">
        <f t="shared" si="44"/>
        <v>0</v>
      </c>
      <c r="O239" s="9">
        <f t="shared" si="45"/>
        <v>0</v>
      </c>
      <c r="P239" s="9">
        <f t="shared" si="46"/>
        <v>0</v>
      </c>
      <c r="Q239" s="9">
        <f t="shared" si="47"/>
        <v>0</v>
      </c>
      <c r="R239" s="9">
        <f t="shared" si="48"/>
        <v>0</v>
      </c>
      <c r="S239" s="4">
        <f>Data!J35</f>
        <v>0</v>
      </c>
      <c r="T239" s="9">
        <f t="shared" si="49"/>
        <v>0</v>
      </c>
      <c r="U239" s="9">
        <f t="shared" si="50"/>
        <v>0</v>
      </c>
      <c r="V239" s="9">
        <f t="shared" si="51"/>
        <v>0</v>
      </c>
      <c r="W239" s="9">
        <f t="shared" si="52"/>
        <v>0</v>
      </c>
    </row>
    <row r="240" spans="2:28" ht="12.75" customHeight="1">
      <c r="C240" s="9">
        <f>$E$3</f>
        <v>24</v>
      </c>
      <c r="D240" s="9">
        <f t="shared" ref="D240:G240" si="57">K316</f>
        <v>2575</v>
      </c>
      <c r="E240" s="9">
        <f t="shared" si="57"/>
        <v>395975</v>
      </c>
      <c r="F240" s="9">
        <f t="shared" si="57"/>
        <v>69826375</v>
      </c>
      <c r="G240" s="9">
        <f t="shared" si="57"/>
        <v>13223654375</v>
      </c>
      <c r="H240" s="75">
        <f>S316</f>
        <v>292.49295911949685</v>
      </c>
      <c r="K240" s="9">
        <f>Data!B36</f>
        <v>0</v>
      </c>
      <c r="L240" s="9">
        <f t="shared" si="42"/>
        <v>0</v>
      </c>
      <c r="M240" s="9">
        <f t="shared" si="43"/>
        <v>0</v>
      </c>
      <c r="N240" s="9">
        <f t="shared" si="44"/>
        <v>0</v>
      </c>
      <c r="O240" s="9">
        <f t="shared" si="45"/>
        <v>0</v>
      </c>
      <c r="P240" s="9">
        <f t="shared" si="46"/>
        <v>0</v>
      </c>
      <c r="Q240" s="9">
        <f t="shared" si="47"/>
        <v>0</v>
      </c>
      <c r="R240" s="9">
        <f t="shared" si="48"/>
        <v>0</v>
      </c>
      <c r="S240" s="4">
        <f>Data!J36</f>
        <v>0</v>
      </c>
      <c r="T240" s="9">
        <f t="shared" si="49"/>
        <v>0</v>
      </c>
      <c r="U240" s="9">
        <f t="shared" si="50"/>
        <v>0</v>
      </c>
      <c r="V240" s="9">
        <f t="shared" si="51"/>
        <v>0</v>
      </c>
      <c r="W240" s="9">
        <f t="shared" si="52"/>
        <v>0</v>
      </c>
    </row>
    <row r="241" spans="2:23" ht="12.75" customHeight="1">
      <c r="C241" s="9">
        <f t="shared" ref="C241:G241" si="58">K316</f>
        <v>2575</v>
      </c>
      <c r="D241" s="9">
        <f t="shared" si="58"/>
        <v>395975</v>
      </c>
      <c r="E241" s="9">
        <f t="shared" si="58"/>
        <v>69826375</v>
      </c>
      <c r="F241" s="9">
        <f t="shared" si="58"/>
        <v>13223654375</v>
      </c>
      <c r="G241" s="9">
        <f t="shared" si="58"/>
        <v>2614009234375</v>
      </c>
      <c r="H241" s="9">
        <f>T316</f>
        <v>50119.203993710697</v>
      </c>
      <c r="K241" s="9">
        <f>Data!B37</f>
        <v>0</v>
      </c>
      <c r="L241" s="9">
        <f t="shared" si="42"/>
        <v>0</v>
      </c>
      <c r="M241" s="9">
        <f t="shared" si="43"/>
        <v>0</v>
      </c>
      <c r="N241" s="9">
        <f t="shared" si="44"/>
        <v>0</v>
      </c>
      <c r="O241" s="9">
        <f t="shared" si="45"/>
        <v>0</v>
      </c>
      <c r="P241" s="9">
        <f t="shared" si="46"/>
        <v>0</v>
      </c>
      <c r="Q241" s="9">
        <f t="shared" si="47"/>
        <v>0</v>
      </c>
      <c r="R241" s="9">
        <f t="shared" si="48"/>
        <v>0</v>
      </c>
      <c r="S241" s="4">
        <f>Data!J37</f>
        <v>0</v>
      </c>
      <c r="T241" s="9">
        <f t="shared" si="49"/>
        <v>0</v>
      </c>
      <c r="U241" s="9">
        <f t="shared" si="50"/>
        <v>0</v>
      </c>
      <c r="V241" s="9">
        <f t="shared" si="51"/>
        <v>0</v>
      </c>
      <c r="W241" s="9">
        <f t="shared" si="52"/>
        <v>0</v>
      </c>
    </row>
    <row r="242" spans="2:23" ht="12.75" customHeight="1">
      <c r="C242" s="9">
        <f t="shared" ref="C242:G242" si="59">L316</f>
        <v>395975</v>
      </c>
      <c r="D242" s="9">
        <f t="shared" si="59"/>
        <v>69826375</v>
      </c>
      <c r="E242" s="9">
        <f t="shared" si="59"/>
        <v>13223654375</v>
      </c>
      <c r="F242" s="9">
        <f t="shared" si="59"/>
        <v>2614009234375</v>
      </c>
      <c r="G242" s="9">
        <f t="shared" si="59"/>
        <v>531479992484375</v>
      </c>
      <c r="H242" s="9">
        <f>U316</f>
        <v>9341937.0500000026</v>
      </c>
      <c r="K242" s="9">
        <f>Data!B38</f>
        <v>0</v>
      </c>
      <c r="L242" s="9">
        <f t="shared" si="42"/>
        <v>0</v>
      </c>
      <c r="M242" s="9">
        <f t="shared" si="43"/>
        <v>0</v>
      </c>
      <c r="N242" s="9">
        <f t="shared" si="44"/>
        <v>0</v>
      </c>
      <c r="O242" s="9">
        <f t="shared" si="45"/>
        <v>0</v>
      </c>
      <c r="P242" s="9">
        <f t="shared" si="46"/>
        <v>0</v>
      </c>
      <c r="Q242" s="9">
        <f t="shared" si="47"/>
        <v>0</v>
      </c>
      <c r="R242" s="9">
        <f t="shared" si="48"/>
        <v>0</v>
      </c>
      <c r="S242" s="4">
        <f>Data!J38</f>
        <v>0</v>
      </c>
      <c r="T242" s="9">
        <f t="shared" si="49"/>
        <v>0</v>
      </c>
      <c r="U242" s="9">
        <f t="shared" si="50"/>
        <v>0</v>
      </c>
      <c r="V242" s="9">
        <f t="shared" si="51"/>
        <v>0</v>
      </c>
      <c r="W242" s="9">
        <f t="shared" si="52"/>
        <v>0</v>
      </c>
    </row>
    <row r="243" spans="2:23" ht="12.75" customHeight="1">
      <c r="C243" s="9">
        <f t="shared" ref="C243:G243" si="60">M316</f>
        <v>69826375</v>
      </c>
      <c r="D243" s="9">
        <f t="shared" si="60"/>
        <v>13223654375</v>
      </c>
      <c r="E243" s="9">
        <f t="shared" si="60"/>
        <v>2614009234375</v>
      </c>
      <c r="F243" s="9">
        <f t="shared" si="60"/>
        <v>531479992484375</v>
      </c>
      <c r="G243" s="9">
        <f t="shared" si="60"/>
        <v>1.1020800321648438E+17</v>
      </c>
      <c r="H243" s="9">
        <f>V316</f>
        <v>1826767316.3545601</v>
      </c>
      <c r="K243" s="9">
        <f>Data!B39</f>
        <v>0</v>
      </c>
      <c r="L243" s="9">
        <f t="shared" si="42"/>
        <v>0</v>
      </c>
      <c r="M243" s="9">
        <f t="shared" si="43"/>
        <v>0</v>
      </c>
      <c r="N243" s="9">
        <f t="shared" si="44"/>
        <v>0</v>
      </c>
      <c r="O243" s="9">
        <f t="shared" si="45"/>
        <v>0</v>
      </c>
      <c r="P243" s="9">
        <f t="shared" si="46"/>
        <v>0</v>
      </c>
      <c r="Q243" s="9">
        <f t="shared" si="47"/>
        <v>0</v>
      </c>
      <c r="R243" s="9">
        <f t="shared" si="48"/>
        <v>0</v>
      </c>
      <c r="S243" s="4">
        <f>Data!J39</f>
        <v>0</v>
      </c>
      <c r="T243" s="9">
        <f t="shared" si="49"/>
        <v>0</v>
      </c>
      <c r="U243" s="9">
        <f t="shared" si="50"/>
        <v>0</v>
      </c>
      <c r="V243" s="9">
        <f t="shared" si="51"/>
        <v>0</v>
      </c>
      <c r="W243" s="9">
        <f t="shared" si="52"/>
        <v>0</v>
      </c>
    </row>
    <row r="244" spans="2:23" ht="12.75" customHeight="1">
      <c r="C244" s="9">
        <f t="shared" ref="C244:G244" si="61">N316</f>
        <v>13223654375</v>
      </c>
      <c r="D244" s="9">
        <f t="shared" si="61"/>
        <v>2614009234375</v>
      </c>
      <c r="E244" s="9">
        <f t="shared" si="61"/>
        <v>531479992484375</v>
      </c>
      <c r="F244" s="9">
        <f t="shared" si="61"/>
        <v>1.1020800321648438E+17</v>
      </c>
      <c r="G244" s="9">
        <f t="shared" si="61"/>
        <v>2.3185907458565235E+19</v>
      </c>
      <c r="H244" s="9">
        <f>W316</f>
        <v>368415750846.53308</v>
      </c>
      <c r="K244" s="9">
        <f>Data!B40</f>
        <v>0</v>
      </c>
      <c r="L244" s="9">
        <f t="shared" si="42"/>
        <v>0</v>
      </c>
      <c r="M244" s="9">
        <f t="shared" si="43"/>
        <v>0</v>
      </c>
      <c r="N244" s="9">
        <f t="shared" si="44"/>
        <v>0</v>
      </c>
      <c r="O244" s="9">
        <f t="shared" si="45"/>
        <v>0</v>
      </c>
      <c r="P244" s="9">
        <f t="shared" si="46"/>
        <v>0</v>
      </c>
      <c r="Q244" s="9">
        <f t="shared" si="47"/>
        <v>0</v>
      </c>
      <c r="R244" s="9">
        <f t="shared" si="48"/>
        <v>0</v>
      </c>
      <c r="S244" s="4">
        <f>Data!J40</f>
        <v>0</v>
      </c>
      <c r="T244" s="9">
        <f t="shared" si="49"/>
        <v>0</v>
      </c>
      <c r="U244" s="9">
        <f t="shared" si="50"/>
        <v>0</v>
      </c>
      <c r="V244" s="9">
        <f t="shared" si="51"/>
        <v>0</v>
      </c>
      <c r="W244" s="9">
        <f t="shared" si="52"/>
        <v>0</v>
      </c>
    </row>
    <row r="245" spans="2:23" ht="12.75" customHeight="1">
      <c r="B245" s="16" t="s">
        <v>120</v>
      </c>
      <c r="K245" s="9">
        <f>Data!B41</f>
        <v>0</v>
      </c>
      <c r="L245" s="9">
        <f t="shared" si="42"/>
        <v>0</v>
      </c>
      <c r="M245" s="9">
        <f t="shared" si="43"/>
        <v>0</v>
      </c>
      <c r="N245" s="9">
        <f t="shared" si="44"/>
        <v>0</v>
      </c>
      <c r="O245" s="9">
        <f t="shared" si="45"/>
        <v>0</v>
      </c>
      <c r="P245" s="9">
        <f t="shared" si="46"/>
        <v>0</v>
      </c>
      <c r="Q245" s="9">
        <f t="shared" si="47"/>
        <v>0</v>
      </c>
      <c r="R245" s="9">
        <f t="shared" si="48"/>
        <v>0</v>
      </c>
      <c r="S245" s="4">
        <f>Data!J41</f>
        <v>0</v>
      </c>
      <c r="T245" s="9">
        <f t="shared" si="49"/>
        <v>0</v>
      </c>
      <c r="U245" s="9">
        <f t="shared" si="50"/>
        <v>0</v>
      </c>
      <c r="V245" s="9">
        <f t="shared" si="51"/>
        <v>0</v>
      </c>
      <c r="W245" s="9">
        <f t="shared" si="52"/>
        <v>0</v>
      </c>
    </row>
    <row r="246" spans="2:23" ht="12.75" customHeight="1">
      <c r="C246" s="9">
        <f t="array" ref="C246">INDEX(MINVERSE(C240:G244),1,1)</f>
        <v>0.6594736708831318</v>
      </c>
      <c r="D246" s="9">
        <f t="array" ref="D246">INDEX(MINVERSE(C240:G244),1,2)</f>
        <v>-3.4962556731477787E-2</v>
      </c>
      <c r="E246" s="9">
        <f t="array" ref="E246">INDEX(MINVERSE(C240:G244),1,3)</f>
        <v>5.305850297641191E-4</v>
      </c>
      <c r="F246" s="9">
        <f t="array" ref="F246">INDEX(MINVERSE(C240:G244),1,4)</f>
        <v>-3.0434454133311139E-6</v>
      </c>
      <c r="G246" s="9">
        <f t="array" ref="G246">INDEX(MINVERSE(C240:G244),1,5)</f>
        <v>5.8694493098315334E-9</v>
      </c>
      <c r="K246" s="9">
        <f>Data!B42</f>
        <v>0</v>
      </c>
      <c r="L246" s="9">
        <f t="shared" si="42"/>
        <v>0</v>
      </c>
      <c r="M246" s="9">
        <f t="shared" si="43"/>
        <v>0</v>
      </c>
      <c r="N246" s="9">
        <f t="shared" si="44"/>
        <v>0</v>
      </c>
      <c r="O246" s="9">
        <f t="shared" si="45"/>
        <v>0</v>
      </c>
      <c r="P246" s="9">
        <f t="shared" si="46"/>
        <v>0</v>
      </c>
      <c r="Q246" s="9">
        <f t="shared" si="47"/>
        <v>0</v>
      </c>
      <c r="R246" s="9">
        <f t="shared" si="48"/>
        <v>0</v>
      </c>
      <c r="S246" s="4">
        <f>Data!J42</f>
        <v>0</v>
      </c>
      <c r="T246" s="9">
        <f t="shared" si="49"/>
        <v>0</v>
      </c>
      <c r="U246" s="9">
        <f t="shared" si="50"/>
        <v>0</v>
      </c>
      <c r="V246" s="9">
        <f t="shared" si="51"/>
        <v>0</v>
      </c>
      <c r="W246" s="9">
        <f t="shared" si="52"/>
        <v>0</v>
      </c>
    </row>
    <row r="247" spans="2:23" ht="12.75" customHeight="1">
      <c r="C247" s="9">
        <f t="array" ref="C247">INDEX(MINVERSE(C240:G244),2,1)</f>
        <v>-3.4962556731473936E-2</v>
      </c>
      <c r="D247" s="9">
        <f t="array" ref="D247">INDEX(MINVERSE(C240:G244),2,2)</f>
        <v>2.650354185218147E-3</v>
      </c>
      <c r="E247" s="9">
        <f t="array" ref="E247">INDEX(MINVERSE(C240:G244),2,3)</f>
        <v>-4.6182432689335302E-5</v>
      </c>
      <c r="F247" s="9">
        <f t="array" ref="F247">INDEX(MINVERSE(C240:G244),2,4)</f>
        <v>2.8550315114689659E-7</v>
      </c>
      <c r="G247" s="9">
        <f t="array" ref="G247">INDEX(MINVERSE(C240:G244),2,5)</f>
        <v>-5.7730803909388961E-10</v>
      </c>
      <c r="K247" s="9">
        <f>Data!B43</f>
        <v>0</v>
      </c>
      <c r="L247" s="9">
        <f t="shared" si="42"/>
        <v>0</v>
      </c>
      <c r="M247" s="9">
        <f t="shared" si="43"/>
        <v>0</v>
      </c>
      <c r="N247" s="9">
        <f t="shared" si="44"/>
        <v>0</v>
      </c>
      <c r="O247" s="9">
        <f t="shared" si="45"/>
        <v>0</v>
      </c>
      <c r="P247" s="9">
        <f t="shared" si="46"/>
        <v>0</v>
      </c>
      <c r="Q247" s="9">
        <f t="shared" si="47"/>
        <v>0</v>
      </c>
      <c r="R247" s="9">
        <f t="shared" si="48"/>
        <v>0</v>
      </c>
      <c r="S247" s="4">
        <f>Data!J43</f>
        <v>0</v>
      </c>
      <c r="T247" s="9">
        <f t="shared" si="49"/>
        <v>0</v>
      </c>
      <c r="U247" s="9">
        <f t="shared" si="50"/>
        <v>0</v>
      </c>
      <c r="V247" s="9">
        <f t="shared" si="51"/>
        <v>0</v>
      </c>
      <c r="W247" s="9">
        <f t="shared" si="52"/>
        <v>0</v>
      </c>
    </row>
    <row r="248" spans="2:23" ht="12.75" customHeight="1">
      <c r="C248" s="9">
        <f t="array" ref="C248">INDEX(MINVERSE(C240:G244),3,1)</f>
        <v>5.3058502976399842E-4</v>
      </c>
      <c r="D248" s="9">
        <f t="array" ref="D248">INDEX(MINVERSE(C240:G244),3,2)</f>
        <v>-4.6182432689331195E-5</v>
      </c>
      <c r="E248" s="9">
        <f t="array" ref="E248">INDEX(MINVERSE(C240:G244),3,3)</f>
        <v>8.670752843034765E-7</v>
      </c>
      <c r="F248" s="9">
        <f t="array" ref="F248">INDEX(MINVERSE(C240:G244),3,4)</f>
        <v>-5.6196737889967544E-9</v>
      </c>
      <c r="G248" s="9">
        <f t="array" ref="G248">INDEX(MINVERSE(C240:G244),3,5)</f>
        <v>1.1740100937626084E-11</v>
      </c>
      <c r="K248" s="9">
        <f>Data!B44</f>
        <v>0</v>
      </c>
      <c r="L248" s="9">
        <f t="shared" si="42"/>
        <v>0</v>
      </c>
      <c r="M248" s="9">
        <f t="shared" si="43"/>
        <v>0</v>
      </c>
      <c r="N248" s="9">
        <f t="shared" si="44"/>
        <v>0</v>
      </c>
      <c r="O248" s="9">
        <f t="shared" si="45"/>
        <v>0</v>
      </c>
      <c r="P248" s="9">
        <f t="shared" si="46"/>
        <v>0</v>
      </c>
      <c r="Q248" s="9">
        <f t="shared" si="47"/>
        <v>0</v>
      </c>
      <c r="R248" s="9">
        <f t="shared" si="48"/>
        <v>0</v>
      </c>
      <c r="S248" s="4">
        <f>Data!J44</f>
        <v>0</v>
      </c>
      <c r="T248" s="9">
        <f t="shared" si="49"/>
        <v>0</v>
      </c>
      <c r="U248" s="9">
        <f t="shared" si="50"/>
        <v>0</v>
      </c>
      <c r="V248" s="9">
        <f t="shared" si="51"/>
        <v>0</v>
      </c>
      <c r="W248" s="9">
        <f t="shared" si="52"/>
        <v>0</v>
      </c>
    </row>
    <row r="249" spans="2:23" ht="12.75" customHeight="1">
      <c r="C249" s="9">
        <f t="array" ref="C249">INDEX(MINVERSE(C240:G244),4,1)</f>
        <v>-3.0434454133301199E-6</v>
      </c>
      <c r="D249" s="9">
        <f t="array" ref="D249">INDEX(MINVERSE(C240:G244),4,2)</f>
        <v>2.8550315114685005E-7</v>
      </c>
      <c r="E249" s="9">
        <f t="array" ref="E249">INDEX(MINVERSE(C240:G244),4,3)</f>
        <v>-5.6196737889963979E-9</v>
      </c>
      <c r="F249" s="9">
        <f t="array" ref="F249">INDEX(MINVERSE(C240:G244),4,4)</f>
        <v>3.7636969615479374E-11</v>
      </c>
      <c r="G249" s="9">
        <f t="array" ref="G249">INDEX(MINVERSE(C240:G244),4,5)</f>
        <v>-8.0532258309226781E-14</v>
      </c>
      <c r="K249" s="9">
        <f>Data!B45</f>
        <v>0</v>
      </c>
      <c r="L249" s="9">
        <f t="shared" si="42"/>
        <v>0</v>
      </c>
      <c r="M249" s="9">
        <f t="shared" si="43"/>
        <v>0</v>
      </c>
      <c r="N249" s="9">
        <f t="shared" si="44"/>
        <v>0</v>
      </c>
      <c r="O249" s="9">
        <f t="shared" si="45"/>
        <v>0</v>
      </c>
      <c r="P249" s="9">
        <f t="shared" si="46"/>
        <v>0</v>
      </c>
      <c r="Q249" s="9">
        <f t="shared" si="47"/>
        <v>0</v>
      </c>
      <c r="R249" s="9">
        <f t="shared" si="48"/>
        <v>0</v>
      </c>
      <c r="S249" s="4">
        <f>Data!J45</f>
        <v>0</v>
      </c>
      <c r="T249" s="9">
        <f t="shared" si="49"/>
        <v>0</v>
      </c>
      <c r="U249" s="9">
        <f t="shared" si="50"/>
        <v>0</v>
      </c>
      <c r="V249" s="9">
        <f t="shared" si="51"/>
        <v>0</v>
      </c>
      <c r="W249" s="9">
        <f t="shared" si="52"/>
        <v>0</v>
      </c>
    </row>
    <row r="250" spans="2:23" ht="12.75" customHeight="1">
      <c r="C250" s="9">
        <f t="array" ref="C250">INDEX(MINVERSE(C240:G244),5,1)</f>
        <v>5.8694493098296747E-9</v>
      </c>
      <c r="D250" s="9">
        <f t="array" ref="D250">INDEX(MINVERSE(C240:G244),5,2)</f>
        <v>-5.7730803909376749E-10</v>
      </c>
      <c r="E250" s="9">
        <f t="array" ref="E250">INDEX(MINVERSE(C240:G244),5,3)</f>
        <v>1.1740100937624803E-11</v>
      </c>
      <c r="F250" s="9">
        <f t="array" ref="F250">INDEX(MINVERSE(C240:G244),5,4)</f>
        <v>-8.0532258309223235E-14</v>
      </c>
      <c r="G250" s="9">
        <f t="array" ref="G250">INDEX(MINVERSE(C240:G244),5,5)</f>
        <v>1.7545759673949796E-16</v>
      </c>
      <c r="K250" s="9">
        <f>Data!B46</f>
        <v>0</v>
      </c>
      <c r="L250" s="9">
        <f t="shared" si="42"/>
        <v>0</v>
      </c>
      <c r="M250" s="9">
        <f t="shared" si="43"/>
        <v>0</v>
      </c>
      <c r="N250" s="9">
        <f t="shared" si="44"/>
        <v>0</v>
      </c>
      <c r="O250" s="9">
        <f t="shared" si="45"/>
        <v>0</v>
      </c>
      <c r="P250" s="9">
        <f t="shared" si="46"/>
        <v>0</v>
      </c>
      <c r="Q250" s="9">
        <f t="shared" si="47"/>
        <v>0</v>
      </c>
      <c r="R250" s="9">
        <f t="shared" si="48"/>
        <v>0</v>
      </c>
      <c r="S250" s="4">
        <f>Data!J46</f>
        <v>0</v>
      </c>
      <c r="T250" s="9">
        <f t="shared" si="49"/>
        <v>0</v>
      </c>
      <c r="U250" s="9">
        <f t="shared" si="50"/>
        <v>0</v>
      </c>
      <c r="V250" s="9">
        <f t="shared" si="51"/>
        <v>0</v>
      </c>
      <c r="W250" s="9">
        <f t="shared" si="52"/>
        <v>0</v>
      </c>
    </row>
    <row r="251" spans="2:23" ht="12.75" customHeight="1">
      <c r="B251" s="16" t="s">
        <v>121</v>
      </c>
      <c r="K251" s="9">
        <f>Data!B47</f>
        <v>0</v>
      </c>
      <c r="L251" s="9">
        <f t="shared" si="42"/>
        <v>0</v>
      </c>
      <c r="M251" s="9">
        <f t="shared" si="43"/>
        <v>0</v>
      </c>
      <c r="N251" s="9">
        <f t="shared" si="44"/>
        <v>0</v>
      </c>
      <c r="O251" s="9">
        <f t="shared" si="45"/>
        <v>0</v>
      </c>
      <c r="P251" s="9">
        <f t="shared" si="46"/>
        <v>0</v>
      </c>
      <c r="Q251" s="9">
        <f t="shared" si="47"/>
        <v>0</v>
      </c>
      <c r="R251" s="9">
        <f t="shared" si="48"/>
        <v>0</v>
      </c>
      <c r="S251" s="4">
        <f>Data!J47</f>
        <v>0</v>
      </c>
      <c r="T251" s="9">
        <f t="shared" si="49"/>
        <v>0</v>
      </c>
      <c r="U251" s="9">
        <f t="shared" si="50"/>
        <v>0</v>
      </c>
      <c r="V251" s="9">
        <f t="shared" si="51"/>
        <v>0</v>
      </c>
      <c r="W251" s="9">
        <f t="shared" si="52"/>
        <v>0</v>
      </c>
    </row>
    <row r="252" spans="2:23" ht="12.75" customHeight="1">
      <c r="C252" s="9">
        <f t="array" ref="C252">INDEX(MMULT(C246:G250,H240:H244),1)</f>
        <v>1.8804574940077146E-2</v>
      </c>
      <c r="D252" s="9">
        <f t="array" ref="D252">INDEX(MMULT(C246:G250,H240:H244),2)</f>
        <v>3.2411926999998286E-2</v>
      </c>
      <c r="E252" s="9">
        <f t="array" ref="E252">INDEX(MMULT(C246:G250,H240:H244),3)</f>
        <v>1.3003974764380644E-4</v>
      </c>
      <c r="F252" s="9">
        <f t="array" ref="F252">INDEX(MMULT(C246:G250,H240:H244),4)</f>
        <v>4.999107799906477E-6</v>
      </c>
      <c r="G252" s="9">
        <f t="array" ref="G252">INDEX(MMULT(C246:G250,H240:H244),5)</f>
        <v>-1.4518008580356192E-8</v>
      </c>
      <c r="K252" s="9">
        <f>Data!B48</f>
        <v>0</v>
      </c>
      <c r="L252" s="9">
        <f t="shared" si="42"/>
        <v>0</v>
      </c>
      <c r="M252" s="9">
        <f t="shared" si="43"/>
        <v>0</v>
      </c>
      <c r="N252" s="9">
        <f t="shared" si="44"/>
        <v>0</v>
      </c>
      <c r="O252" s="9">
        <f t="shared" si="45"/>
        <v>0</v>
      </c>
      <c r="P252" s="9">
        <f t="shared" si="46"/>
        <v>0</v>
      </c>
      <c r="Q252" s="9">
        <f t="shared" si="47"/>
        <v>0</v>
      </c>
      <c r="R252" s="9">
        <f t="shared" si="48"/>
        <v>0</v>
      </c>
      <c r="S252" s="4">
        <f>Data!J48</f>
        <v>0</v>
      </c>
      <c r="T252" s="9">
        <f t="shared" si="49"/>
        <v>0</v>
      </c>
      <c r="U252" s="9">
        <f t="shared" si="50"/>
        <v>0</v>
      </c>
      <c r="V252" s="9">
        <f t="shared" si="51"/>
        <v>0</v>
      </c>
      <c r="W252" s="9">
        <f t="shared" si="52"/>
        <v>0</v>
      </c>
    </row>
    <row r="253" spans="2:23" ht="12.75" customHeight="1">
      <c r="K253" s="9">
        <f>Data!B49</f>
        <v>0</v>
      </c>
      <c r="L253" s="9">
        <f t="shared" si="42"/>
        <v>0</v>
      </c>
      <c r="M253" s="9">
        <f t="shared" si="43"/>
        <v>0</v>
      </c>
      <c r="N253" s="9">
        <f t="shared" si="44"/>
        <v>0</v>
      </c>
      <c r="O253" s="9">
        <f t="shared" si="45"/>
        <v>0</v>
      </c>
      <c r="P253" s="9">
        <f t="shared" si="46"/>
        <v>0</v>
      </c>
      <c r="Q253" s="9">
        <f t="shared" si="47"/>
        <v>0</v>
      </c>
      <c r="R253" s="9">
        <f t="shared" si="48"/>
        <v>0</v>
      </c>
      <c r="S253" s="4">
        <f>Data!J49</f>
        <v>0</v>
      </c>
      <c r="T253" s="9">
        <f t="shared" si="49"/>
        <v>0</v>
      </c>
      <c r="U253" s="9">
        <f t="shared" si="50"/>
        <v>0</v>
      </c>
      <c r="V253" s="9">
        <f t="shared" si="51"/>
        <v>0</v>
      </c>
      <c r="W253" s="9">
        <f t="shared" si="52"/>
        <v>0</v>
      </c>
    </row>
    <row r="254" spans="2:23" ht="12.75" customHeight="1">
      <c r="K254" s="9">
        <f>Data!B50</f>
        <v>0</v>
      </c>
      <c r="L254" s="9">
        <f t="shared" si="42"/>
        <v>0</v>
      </c>
      <c r="M254" s="9">
        <f t="shared" si="43"/>
        <v>0</v>
      </c>
      <c r="N254" s="9">
        <f t="shared" si="44"/>
        <v>0</v>
      </c>
      <c r="O254" s="9">
        <f t="shared" si="45"/>
        <v>0</v>
      </c>
      <c r="P254" s="9">
        <f t="shared" si="46"/>
        <v>0</v>
      </c>
      <c r="Q254" s="9">
        <f t="shared" si="47"/>
        <v>0</v>
      </c>
      <c r="R254" s="9">
        <f t="shared" si="48"/>
        <v>0</v>
      </c>
      <c r="S254" s="4">
        <f>Data!J50</f>
        <v>0</v>
      </c>
      <c r="T254" s="9">
        <f t="shared" si="49"/>
        <v>0</v>
      </c>
      <c r="U254" s="9">
        <f t="shared" si="50"/>
        <v>0</v>
      </c>
      <c r="V254" s="9">
        <f t="shared" si="51"/>
        <v>0</v>
      </c>
      <c r="W254" s="9">
        <f t="shared" si="52"/>
        <v>0</v>
      </c>
    </row>
    <row r="255" spans="2:23" ht="12.75" customHeight="1">
      <c r="B255" s="16" t="s">
        <v>124</v>
      </c>
      <c r="K255" s="9">
        <f>Data!B51</f>
        <v>0</v>
      </c>
      <c r="L255" s="9">
        <f t="shared" si="42"/>
        <v>0</v>
      </c>
      <c r="M255" s="9">
        <f t="shared" si="43"/>
        <v>0</v>
      </c>
      <c r="N255" s="9">
        <f t="shared" si="44"/>
        <v>0</v>
      </c>
      <c r="O255" s="9">
        <f t="shared" si="45"/>
        <v>0</v>
      </c>
      <c r="P255" s="9">
        <f t="shared" si="46"/>
        <v>0</v>
      </c>
      <c r="Q255" s="9">
        <f t="shared" si="47"/>
        <v>0</v>
      </c>
      <c r="R255" s="9">
        <f t="shared" si="48"/>
        <v>0</v>
      </c>
      <c r="S255" s="4">
        <f>Data!J51</f>
        <v>0</v>
      </c>
      <c r="T255" s="9">
        <f t="shared" si="49"/>
        <v>0</v>
      </c>
      <c r="U255" s="9">
        <f t="shared" si="50"/>
        <v>0</v>
      </c>
      <c r="V255" s="9">
        <f t="shared" si="51"/>
        <v>0</v>
      </c>
      <c r="W255" s="9">
        <f t="shared" si="52"/>
        <v>0</v>
      </c>
    </row>
    <row r="256" spans="2:23" ht="12.75" customHeight="1">
      <c r="C256" s="16" t="s">
        <v>116</v>
      </c>
      <c r="D256" s="16" t="s">
        <v>117</v>
      </c>
      <c r="E256" s="16" t="s">
        <v>118</v>
      </c>
      <c r="F256" s="16" t="s">
        <v>119</v>
      </c>
      <c r="G256" s="16" t="s">
        <v>123</v>
      </c>
      <c r="K256" s="9">
        <f>Data!B52</f>
        <v>0</v>
      </c>
      <c r="L256" s="9">
        <f t="shared" si="42"/>
        <v>0</v>
      </c>
      <c r="M256" s="9">
        <f t="shared" si="43"/>
        <v>0</v>
      </c>
      <c r="N256" s="9">
        <f t="shared" si="44"/>
        <v>0</v>
      </c>
      <c r="O256" s="9">
        <f t="shared" si="45"/>
        <v>0</v>
      </c>
      <c r="P256" s="9">
        <f t="shared" si="46"/>
        <v>0</v>
      </c>
      <c r="Q256" s="9">
        <f t="shared" si="47"/>
        <v>0</v>
      </c>
      <c r="R256" s="9">
        <f t="shared" si="48"/>
        <v>0</v>
      </c>
      <c r="S256" s="4">
        <f>Data!J52</f>
        <v>0</v>
      </c>
      <c r="T256" s="9">
        <f t="shared" si="49"/>
        <v>0</v>
      </c>
      <c r="U256" s="9">
        <f t="shared" si="50"/>
        <v>0</v>
      </c>
      <c r="V256" s="9">
        <f t="shared" si="51"/>
        <v>0</v>
      </c>
      <c r="W256" s="9">
        <f t="shared" si="52"/>
        <v>0</v>
      </c>
    </row>
    <row r="257" spans="3:23" ht="12.75" customHeight="1">
      <c r="C257" s="9">
        <f>IF(Data!$R$71=3,C232,IF(Data!$R$71=4,C252,0))</f>
        <v>1.8804574940077146E-2</v>
      </c>
      <c r="D257" s="9">
        <f>IF(Data!$R$71=3,D232,IF(Data!$R$71=4,D252,0))</f>
        <v>3.2411926999998286E-2</v>
      </c>
      <c r="E257" s="9">
        <f>IF(Data!$R$71=3,E232,IF(Data!$R$71=4,E252,0))</f>
        <v>1.3003974764380644E-4</v>
      </c>
      <c r="F257" s="9">
        <f>IF(Data!$R$71=3,F232,IF(Data!$R$71=4,F252,0))</f>
        <v>4.999107799906477E-6</v>
      </c>
      <c r="G257" s="9">
        <f>IF(Data!$R$71=3,G232,IF(Data!$R$71=4,G252,0))</f>
        <v>-1.4518008580356192E-8</v>
      </c>
      <c r="K257" s="9">
        <f>Data!B53</f>
        <v>0</v>
      </c>
      <c r="L257" s="9">
        <f t="shared" si="42"/>
        <v>0</v>
      </c>
      <c r="M257" s="9">
        <f t="shared" si="43"/>
        <v>0</v>
      </c>
      <c r="N257" s="9">
        <f t="shared" si="44"/>
        <v>0</v>
      </c>
      <c r="O257" s="9">
        <f t="shared" si="45"/>
        <v>0</v>
      </c>
      <c r="P257" s="9">
        <f t="shared" si="46"/>
        <v>0</v>
      </c>
      <c r="Q257" s="9">
        <f t="shared" si="47"/>
        <v>0</v>
      </c>
      <c r="R257" s="9">
        <f t="shared" si="48"/>
        <v>0</v>
      </c>
      <c r="S257" s="4">
        <f>Data!J53</f>
        <v>0</v>
      </c>
      <c r="T257" s="9">
        <f t="shared" si="49"/>
        <v>0</v>
      </c>
      <c r="U257" s="9">
        <f t="shared" si="50"/>
        <v>0</v>
      </c>
      <c r="V257" s="9">
        <f t="shared" si="51"/>
        <v>0</v>
      </c>
      <c r="W257" s="9">
        <f t="shared" si="52"/>
        <v>0</v>
      </c>
    </row>
    <row r="258" spans="3:23" ht="12.75" customHeight="1">
      <c r="K258" s="9">
        <f>Data!B54</f>
        <v>0</v>
      </c>
      <c r="L258" s="9">
        <f t="shared" si="42"/>
        <v>0</v>
      </c>
      <c r="M258" s="9">
        <f t="shared" si="43"/>
        <v>0</v>
      </c>
      <c r="N258" s="9">
        <f t="shared" si="44"/>
        <v>0</v>
      </c>
      <c r="O258" s="9">
        <f t="shared" si="45"/>
        <v>0</v>
      </c>
      <c r="P258" s="9">
        <f t="shared" si="46"/>
        <v>0</v>
      </c>
      <c r="Q258" s="9">
        <f t="shared" si="47"/>
        <v>0</v>
      </c>
      <c r="R258" s="9">
        <f t="shared" si="48"/>
        <v>0</v>
      </c>
      <c r="S258" s="4">
        <f>Data!J54</f>
        <v>0</v>
      </c>
      <c r="T258" s="9">
        <f t="shared" si="49"/>
        <v>0</v>
      </c>
      <c r="U258" s="9">
        <f t="shared" si="50"/>
        <v>0</v>
      </c>
      <c r="V258" s="9">
        <f t="shared" si="51"/>
        <v>0</v>
      </c>
      <c r="W258" s="9">
        <f t="shared" si="52"/>
        <v>0</v>
      </c>
    </row>
    <row r="259" spans="3:23" ht="12.75" customHeight="1">
      <c r="K259" s="9">
        <f>Data!B55</f>
        <v>0</v>
      </c>
      <c r="L259" s="9">
        <f t="shared" si="42"/>
        <v>0</v>
      </c>
      <c r="M259" s="9">
        <f t="shared" si="43"/>
        <v>0</v>
      </c>
      <c r="N259" s="9">
        <f t="shared" si="44"/>
        <v>0</v>
      </c>
      <c r="O259" s="9">
        <f t="shared" si="45"/>
        <v>0</v>
      </c>
      <c r="P259" s="9">
        <f t="shared" si="46"/>
        <v>0</v>
      </c>
      <c r="Q259" s="9">
        <f t="shared" si="47"/>
        <v>0</v>
      </c>
      <c r="R259" s="9">
        <f t="shared" si="48"/>
        <v>0</v>
      </c>
      <c r="S259" s="4">
        <f>Data!J55</f>
        <v>0</v>
      </c>
      <c r="T259" s="9">
        <f t="shared" si="49"/>
        <v>0</v>
      </c>
      <c r="U259" s="9">
        <f t="shared" si="50"/>
        <v>0</v>
      </c>
      <c r="V259" s="9">
        <f t="shared" si="51"/>
        <v>0</v>
      </c>
      <c r="W259" s="9">
        <f t="shared" si="52"/>
        <v>0</v>
      </c>
    </row>
    <row r="260" spans="3:23" ht="12.75" customHeight="1">
      <c r="K260" s="9">
        <f>Data!B56</f>
        <v>0</v>
      </c>
      <c r="L260" s="9">
        <f t="shared" si="42"/>
        <v>0</v>
      </c>
      <c r="M260" s="9">
        <f t="shared" si="43"/>
        <v>0</v>
      </c>
      <c r="N260" s="9">
        <f t="shared" si="44"/>
        <v>0</v>
      </c>
      <c r="O260" s="9">
        <f t="shared" si="45"/>
        <v>0</v>
      </c>
      <c r="P260" s="9">
        <f t="shared" si="46"/>
        <v>0</v>
      </c>
      <c r="Q260" s="9">
        <f t="shared" si="47"/>
        <v>0</v>
      </c>
      <c r="R260" s="9">
        <f t="shared" si="48"/>
        <v>0</v>
      </c>
      <c r="S260" s="4">
        <f>Data!J56</f>
        <v>0</v>
      </c>
      <c r="T260" s="9">
        <f t="shared" si="49"/>
        <v>0</v>
      </c>
      <c r="U260" s="9">
        <f t="shared" si="50"/>
        <v>0</v>
      </c>
      <c r="V260" s="9">
        <f t="shared" si="51"/>
        <v>0</v>
      </c>
      <c r="W260" s="9">
        <f t="shared" si="52"/>
        <v>0</v>
      </c>
    </row>
    <row r="261" spans="3:23" ht="12.75" customHeight="1">
      <c r="K261" s="9">
        <f>Data!B57</f>
        <v>0</v>
      </c>
      <c r="L261" s="9">
        <f t="shared" si="42"/>
        <v>0</v>
      </c>
      <c r="M261" s="9">
        <f t="shared" si="43"/>
        <v>0</v>
      </c>
      <c r="N261" s="9">
        <f t="shared" si="44"/>
        <v>0</v>
      </c>
      <c r="O261" s="9">
        <f t="shared" si="45"/>
        <v>0</v>
      </c>
      <c r="P261" s="9">
        <f t="shared" si="46"/>
        <v>0</v>
      </c>
      <c r="Q261" s="9">
        <f t="shared" si="47"/>
        <v>0</v>
      </c>
      <c r="R261" s="9">
        <f t="shared" si="48"/>
        <v>0</v>
      </c>
      <c r="S261" s="4">
        <f>Data!J57</f>
        <v>0</v>
      </c>
      <c r="T261" s="9">
        <f t="shared" si="49"/>
        <v>0</v>
      </c>
      <c r="U261" s="9">
        <f t="shared" si="50"/>
        <v>0</v>
      </c>
      <c r="V261" s="9">
        <f t="shared" si="51"/>
        <v>0</v>
      </c>
      <c r="W261" s="9">
        <f t="shared" si="52"/>
        <v>0</v>
      </c>
    </row>
    <row r="262" spans="3:23" ht="12.75" customHeight="1">
      <c r="K262" s="9">
        <f>Data!B58</f>
        <v>0</v>
      </c>
      <c r="L262" s="9">
        <f t="shared" si="42"/>
        <v>0</v>
      </c>
      <c r="M262" s="9">
        <f t="shared" si="43"/>
        <v>0</v>
      </c>
      <c r="N262" s="9">
        <f t="shared" si="44"/>
        <v>0</v>
      </c>
      <c r="O262" s="9">
        <f t="shared" si="45"/>
        <v>0</v>
      </c>
      <c r="P262" s="9">
        <f t="shared" si="46"/>
        <v>0</v>
      </c>
      <c r="Q262" s="9">
        <f t="shared" si="47"/>
        <v>0</v>
      </c>
      <c r="R262" s="9">
        <f t="shared" si="48"/>
        <v>0</v>
      </c>
      <c r="S262" s="4">
        <f>Data!J58</f>
        <v>0</v>
      </c>
      <c r="T262" s="9">
        <f t="shared" si="49"/>
        <v>0</v>
      </c>
      <c r="U262" s="9">
        <f t="shared" si="50"/>
        <v>0</v>
      </c>
      <c r="V262" s="9">
        <f t="shared" si="51"/>
        <v>0</v>
      </c>
      <c r="W262" s="9">
        <f t="shared" si="52"/>
        <v>0</v>
      </c>
    </row>
    <row r="263" spans="3:23" ht="12.75" customHeight="1">
      <c r="K263" s="9">
        <f>Data!B59</f>
        <v>0</v>
      </c>
      <c r="L263" s="9">
        <f t="shared" si="42"/>
        <v>0</v>
      </c>
      <c r="M263" s="9">
        <f t="shared" si="43"/>
        <v>0</v>
      </c>
      <c r="N263" s="9">
        <f t="shared" si="44"/>
        <v>0</v>
      </c>
      <c r="O263" s="9">
        <f t="shared" si="45"/>
        <v>0</v>
      </c>
      <c r="P263" s="9">
        <f t="shared" si="46"/>
        <v>0</v>
      </c>
      <c r="Q263" s="9">
        <f t="shared" si="47"/>
        <v>0</v>
      </c>
      <c r="R263" s="9">
        <f t="shared" si="48"/>
        <v>0</v>
      </c>
      <c r="S263" s="4">
        <f>Data!J59</f>
        <v>0</v>
      </c>
      <c r="T263" s="9">
        <f t="shared" si="49"/>
        <v>0</v>
      </c>
      <c r="U263" s="9">
        <f t="shared" si="50"/>
        <v>0</v>
      </c>
      <c r="V263" s="9">
        <f t="shared" si="51"/>
        <v>0</v>
      </c>
      <c r="W263" s="9">
        <f t="shared" si="52"/>
        <v>0</v>
      </c>
    </row>
    <row r="264" spans="3:23" ht="12.75" customHeight="1">
      <c r="K264" s="9">
        <f>Data!B60</f>
        <v>0</v>
      </c>
      <c r="L264" s="9">
        <f t="shared" si="42"/>
        <v>0</v>
      </c>
      <c r="M264" s="9">
        <f t="shared" si="43"/>
        <v>0</v>
      </c>
      <c r="N264" s="9">
        <f t="shared" si="44"/>
        <v>0</v>
      </c>
      <c r="O264" s="9">
        <f t="shared" si="45"/>
        <v>0</v>
      </c>
      <c r="P264" s="9">
        <f t="shared" si="46"/>
        <v>0</v>
      </c>
      <c r="Q264" s="9">
        <f t="shared" si="47"/>
        <v>0</v>
      </c>
      <c r="R264" s="9">
        <f t="shared" si="48"/>
        <v>0</v>
      </c>
      <c r="S264" s="4">
        <f>Data!J60</f>
        <v>0</v>
      </c>
      <c r="T264" s="9">
        <f t="shared" si="49"/>
        <v>0</v>
      </c>
      <c r="U264" s="9">
        <f t="shared" si="50"/>
        <v>0</v>
      </c>
      <c r="V264" s="9">
        <f t="shared" si="51"/>
        <v>0</v>
      </c>
      <c r="W264" s="9">
        <f t="shared" si="52"/>
        <v>0</v>
      </c>
    </row>
    <row r="265" spans="3:23" ht="12.75" customHeight="1">
      <c r="K265" s="9">
        <f>Data!B61</f>
        <v>0</v>
      </c>
      <c r="L265" s="9">
        <f t="shared" si="42"/>
        <v>0</v>
      </c>
      <c r="M265" s="9">
        <f t="shared" si="43"/>
        <v>0</v>
      </c>
      <c r="N265" s="9">
        <f t="shared" si="44"/>
        <v>0</v>
      </c>
      <c r="O265" s="9">
        <f t="shared" si="45"/>
        <v>0</v>
      </c>
      <c r="P265" s="9">
        <f t="shared" si="46"/>
        <v>0</v>
      </c>
      <c r="Q265" s="9">
        <f t="shared" si="47"/>
        <v>0</v>
      </c>
      <c r="R265" s="9">
        <f t="shared" si="48"/>
        <v>0</v>
      </c>
      <c r="S265" s="4">
        <f>Data!J61</f>
        <v>0</v>
      </c>
      <c r="T265" s="9">
        <f t="shared" si="49"/>
        <v>0</v>
      </c>
      <c r="U265" s="9">
        <f t="shared" si="50"/>
        <v>0</v>
      </c>
      <c r="V265" s="9">
        <f t="shared" si="51"/>
        <v>0</v>
      </c>
      <c r="W265" s="9">
        <f t="shared" si="52"/>
        <v>0</v>
      </c>
    </row>
    <row r="266" spans="3:23" ht="12.75" customHeight="1">
      <c r="K266" s="9">
        <f>Data!B62</f>
        <v>0</v>
      </c>
      <c r="L266" s="9">
        <f t="shared" si="42"/>
        <v>0</v>
      </c>
      <c r="M266" s="9">
        <f t="shared" si="43"/>
        <v>0</v>
      </c>
      <c r="N266" s="9">
        <f t="shared" si="44"/>
        <v>0</v>
      </c>
      <c r="O266" s="9">
        <f t="shared" si="45"/>
        <v>0</v>
      </c>
      <c r="P266" s="9">
        <f t="shared" si="46"/>
        <v>0</v>
      </c>
      <c r="Q266" s="9">
        <f t="shared" si="47"/>
        <v>0</v>
      </c>
      <c r="R266" s="9">
        <f t="shared" si="48"/>
        <v>0</v>
      </c>
      <c r="S266" s="4">
        <f>Data!J62</f>
        <v>0</v>
      </c>
      <c r="T266" s="9">
        <f t="shared" si="49"/>
        <v>0</v>
      </c>
      <c r="U266" s="9">
        <f t="shared" si="50"/>
        <v>0</v>
      </c>
      <c r="V266" s="9">
        <f t="shared" si="51"/>
        <v>0</v>
      </c>
      <c r="W266" s="9">
        <f t="shared" si="52"/>
        <v>0</v>
      </c>
    </row>
    <row r="267" spans="3:23" ht="12.75" customHeight="1">
      <c r="K267" s="9">
        <f>Data!B63</f>
        <v>0</v>
      </c>
      <c r="L267" s="9">
        <f t="shared" si="42"/>
        <v>0</v>
      </c>
      <c r="M267" s="9">
        <f t="shared" si="43"/>
        <v>0</v>
      </c>
      <c r="N267" s="9">
        <f t="shared" si="44"/>
        <v>0</v>
      </c>
      <c r="O267" s="9">
        <f t="shared" si="45"/>
        <v>0</v>
      </c>
      <c r="P267" s="9">
        <f t="shared" si="46"/>
        <v>0</v>
      </c>
      <c r="Q267" s="9">
        <f t="shared" si="47"/>
        <v>0</v>
      </c>
      <c r="R267" s="9">
        <f t="shared" si="48"/>
        <v>0</v>
      </c>
      <c r="S267" s="4">
        <f>Data!J63</f>
        <v>0</v>
      </c>
      <c r="T267" s="9">
        <f t="shared" si="49"/>
        <v>0</v>
      </c>
      <c r="U267" s="9">
        <f t="shared" si="50"/>
        <v>0</v>
      </c>
      <c r="V267" s="9">
        <f t="shared" si="51"/>
        <v>0</v>
      </c>
      <c r="W267" s="9">
        <f t="shared" si="52"/>
        <v>0</v>
      </c>
    </row>
    <row r="268" spans="3:23" ht="12.75" customHeight="1">
      <c r="K268" s="9">
        <f>Data!B64</f>
        <v>0</v>
      </c>
      <c r="L268" s="9">
        <f t="shared" si="42"/>
        <v>0</v>
      </c>
      <c r="M268" s="9">
        <f t="shared" si="43"/>
        <v>0</v>
      </c>
      <c r="N268" s="9">
        <f t="shared" si="44"/>
        <v>0</v>
      </c>
      <c r="O268" s="9">
        <f t="shared" si="45"/>
        <v>0</v>
      </c>
      <c r="P268" s="9">
        <f t="shared" si="46"/>
        <v>0</v>
      </c>
      <c r="Q268" s="9">
        <f t="shared" si="47"/>
        <v>0</v>
      </c>
      <c r="R268" s="9">
        <f t="shared" si="48"/>
        <v>0</v>
      </c>
      <c r="S268" s="4">
        <f>Data!J64</f>
        <v>0</v>
      </c>
      <c r="T268" s="9">
        <f t="shared" si="49"/>
        <v>0</v>
      </c>
      <c r="U268" s="9">
        <f t="shared" si="50"/>
        <v>0</v>
      </c>
      <c r="V268" s="9">
        <f t="shared" si="51"/>
        <v>0</v>
      </c>
      <c r="W268" s="9">
        <f t="shared" si="52"/>
        <v>0</v>
      </c>
    </row>
    <row r="269" spans="3:23" ht="12.75" customHeight="1">
      <c r="K269" s="9">
        <f>Data!B65</f>
        <v>0</v>
      </c>
      <c r="L269" s="9">
        <f t="shared" si="42"/>
        <v>0</v>
      </c>
      <c r="M269" s="9">
        <f t="shared" si="43"/>
        <v>0</v>
      </c>
      <c r="N269" s="9">
        <f t="shared" si="44"/>
        <v>0</v>
      </c>
      <c r="O269" s="9">
        <f t="shared" si="45"/>
        <v>0</v>
      </c>
      <c r="P269" s="9">
        <f t="shared" si="46"/>
        <v>0</v>
      </c>
      <c r="Q269" s="9">
        <f t="shared" si="47"/>
        <v>0</v>
      </c>
      <c r="R269" s="9">
        <f t="shared" si="48"/>
        <v>0</v>
      </c>
      <c r="S269" s="4">
        <f>Data!J65</f>
        <v>0</v>
      </c>
      <c r="T269" s="9">
        <f t="shared" si="49"/>
        <v>0</v>
      </c>
      <c r="U269" s="9">
        <f t="shared" si="50"/>
        <v>0</v>
      </c>
      <c r="V269" s="9">
        <f t="shared" si="51"/>
        <v>0</v>
      </c>
      <c r="W269" s="9">
        <f t="shared" si="52"/>
        <v>0</v>
      </c>
    </row>
    <row r="270" spans="3:23" ht="12.75" customHeight="1">
      <c r="K270" s="9">
        <f>Data!B66</f>
        <v>0</v>
      </c>
      <c r="L270" s="9">
        <f t="shared" si="42"/>
        <v>0</v>
      </c>
      <c r="M270" s="9">
        <f t="shared" si="43"/>
        <v>0</v>
      </c>
      <c r="N270" s="9">
        <f t="shared" si="44"/>
        <v>0</v>
      </c>
      <c r="O270" s="9">
        <f t="shared" si="45"/>
        <v>0</v>
      </c>
      <c r="P270" s="9">
        <f t="shared" si="46"/>
        <v>0</v>
      </c>
      <c r="Q270" s="9">
        <f t="shared" si="47"/>
        <v>0</v>
      </c>
      <c r="R270" s="9">
        <f t="shared" si="48"/>
        <v>0</v>
      </c>
      <c r="S270" s="4">
        <f>Data!J66</f>
        <v>0</v>
      </c>
      <c r="T270" s="9">
        <f t="shared" si="49"/>
        <v>0</v>
      </c>
      <c r="U270" s="9">
        <f t="shared" si="50"/>
        <v>0</v>
      </c>
      <c r="V270" s="9">
        <f t="shared" si="51"/>
        <v>0</v>
      </c>
      <c r="W270" s="9">
        <f t="shared" si="52"/>
        <v>0</v>
      </c>
    </row>
    <row r="271" spans="3:23" ht="12.75" customHeight="1">
      <c r="K271" s="9">
        <f>Data!B67</f>
        <v>0</v>
      </c>
      <c r="L271" s="9">
        <f t="shared" si="42"/>
        <v>0</v>
      </c>
      <c r="M271" s="9">
        <f t="shared" si="43"/>
        <v>0</v>
      </c>
      <c r="N271" s="9">
        <f t="shared" si="44"/>
        <v>0</v>
      </c>
      <c r="O271" s="9">
        <f t="shared" si="45"/>
        <v>0</v>
      </c>
      <c r="P271" s="9">
        <f t="shared" si="46"/>
        <v>0</v>
      </c>
      <c r="Q271" s="9">
        <f t="shared" si="47"/>
        <v>0</v>
      </c>
      <c r="R271" s="9">
        <f t="shared" si="48"/>
        <v>0</v>
      </c>
      <c r="S271" s="4">
        <f>Data!J67</f>
        <v>0</v>
      </c>
      <c r="T271" s="9">
        <f t="shared" si="49"/>
        <v>0</v>
      </c>
      <c r="U271" s="9">
        <f t="shared" si="50"/>
        <v>0</v>
      </c>
      <c r="V271" s="9">
        <f t="shared" si="51"/>
        <v>0</v>
      </c>
      <c r="W271" s="9">
        <f t="shared" si="52"/>
        <v>0</v>
      </c>
    </row>
    <row r="272" spans="3:23" ht="12.75" customHeight="1">
      <c r="K272" s="9">
        <f>Data!B68</f>
        <v>0</v>
      </c>
      <c r="L272" s="9">
        <f t="shared" si="42"/>
        <v>0</v>
      </c>
      <c r="M272" s="9">
        <f t="shared" si="43"/>
        <v>0</v>
      </c>
      <c r="N272" s="9">
        <f t="shared" si="44"/>
        <v>0</v>
      </c>
      <c r="O272" s="9">
        <f t="shared" si="45"/>
        <v>0</v>
      </c>
      <c r="P272" s="9">
        <f t="shared" si="46"/>
        <v>0</v>
      </c>
      <c r="Q272" s="9">
        <f t="shared" si="47"/>
        <v>0</v>
      </c>
      <c r="R272" s="9">
        <f t="shared" si="48"/>
        <v>0</v>
      </c>
      <c r="S272" s="4">
        <f>Data!J68</f>
        <v>0</v>
      </c>
      <c r="T272" s="9">
        <f t="shared" si="49"/>
        <v>0</v>
      </c>
      <c r="U272" s="9">
        <f t="shared" si="50"/>
        <v>0</v>
      </c>
      <c r="V272" s="9">
        <f t="shared" si="51"/>
        <v>0</v>
      </c>
      <c r="W272" s="9">
        <f t="shared" si="52"/>
        <v>0</v>
      </c>
    </row>
    <row r="273" spans="11:23" ht="12.75" customHeight="1">
      <c r="K273" s="9">
        <f>Data!B69</f>
        <v>0</v>
      </c>
      <c r="L273" s="9">
        <f t="shared" si="42"/>
        <v>0</v>
      </c>
      <c r="M273" s="9">
        <f t="shared" si="43"/>
        <v>0</v>
      </c>
      <c r="N273" s="9">
        <f t="shared" si="44"/>
        <v>0</v>
      </c>
      <c r="O273" s="9">
        <f t="shared" si="45"/>
        <v>0</v>
      </c>
      <c r="P273" s="9">
        <f t="shared" si="46"/>
        <v>0</v>
      </c>
      <c r="Q273" s="9">
        <f t="shared" si="47"/>
        <v>0</v>
      </c>
      <c r="R273" s="9">
        <f t="shared" si="48"/>
        <v>0</v>
      </c>
      <c r="S273" s="4">
        <f>Data!J69</f>
        <v>0</v>
      </c>
      <c r="T273" s="9">
        <f t="shared" si="49"/>
        <v>0</v>
      </c>
      <c r="U273" s="9">
        <f t="shared" si="50"/>
        <v>0</v>
      </c>
      <c r="V273" s="9">
        <f t="shared" si="51"/>
        <v>0</v>
      </c>
      <c r="W273" s="9">
        <f t="shared" si="52"/>
        <v>0</v>
      </c>
    </row>
    <row r="274" spans="11:23" ht="12.75" customHeight="1">
      <c r="K274" s="9">
        <f>Data!B70</f>
        <v>0</v>
      </c>
      <c r="L274" s="9">
        <f t="shared" si="42"/>
        <v>0</v>
      </c>
      <c r="M274" s="9">
        <f t="shared" si="43"/>
        <v>0</v>
      </c>
      <c r="N274" s="9">
        <f t="shared" si="44"/>
        <v>0</v>
      </c>
      <c r="O274" s="9">
        <f t="shared" si="45"/>
        <v>0</v>
      </c>
      <c r="P274" s="9">
        <f t="shared" si="46"/>
        <v>0</v>
      </c>
      <c r="Q274" s="9">
        <f t="shared" si="47"/>
        <v>0</v>
      </c>
      <c r="R274" s="9">
        <f t="shared" si="48"/>
        <v>0</v>
      </c>
      <c r="S274" s="4">
        <f>Data!J70</f>
        <v>0</v>
      </c>
      <c r="T274" s="9">
        <f t="shared" si="49"/>
        <v>0</v>
      </c>
      <c r="U274" s="9">
        <f t="shared" si="50"/>
        <v>0</v>
      </c>
      <c r="V274" s="9">
        <f t="shared" si="51"/>
        <v>0</v>
      </c>
      <c r="W274" s="9">
        <f t="shared" si="52"/>
        <v>0</v>
      </c>
    </row>
    <row r="275" spans="11:23" ht="12.75" customHeight="1">
      <c r="K275" s="9">
        <f>Data!B71</f>
        <v>0</v>
      </c>
      <c r="L275" s="9">
        <f t="shared" si="42"/>
        <v>0</v>
      </c>
      <c r="M275" s="9">
        <f t="shared" si="43"/>
        <v>0</v>
      </c>
      <c r="N275" s="9">
        <f t="shared" si="44"/>
        <v>0</v>
      </c>
      <c r="O275" s="9">
        <f t="shared" si="45"/>
        <v>0</v>
      </c>
      <c r="P275" s="9">
        <f t="shared" si="46"/>
        <v>0</v>
      </c>
      <c r="Q275" s="9">
        <f t="shared" si="47"/>
        <v>0</v>
      </c>
      <c r="R275" s="9">
        <f t="shared" si="48"/>
        <v>0</v>
      </c>
      <c r="S275" s="4">
        <f>Data!J71</f>
        <v>0</v>
      </c>
      <c r="T275" s="9">
        <f t="shared" si="49"/>
        <v>0</v>
      </c>
      <c r="U275" s="9">
        <f t="shared" si="50"/>
        <v>0</v>
      </c>
      <c r="V275" s="9">
        <f t="shared" si="51"/>
        <v>0</v>
      </c>
      <c r="W275" s="9">
        <f t="shared" si="52"/>
        <v>0</v>
      </c>
    </row>
    <row r="276" spans="11:23" ht="12.75" customHeight="1">
      <c r="K276" s="9">
        <f>Data!B72</f>
        <v>0</v>
      </c>
      <c r="L276" s="9">
        <f t="shared" si="42"/>
        <v>0</v>
      </c>
      <c r="M276" s="9">
        <f t="shared" si="43"/>
        <v>0</v>
      </c>
      <c r="N276" s="9">
        <f t="shared" si="44"/>
        <v>0</v>
      </c>
      <c r="O276" s="9">
        <f t="shared" si="45"/>
        <v>0</v>
      </c>
      <c r="P276" s="9">
        <f t="shared" si="46"/>
        <v>0</v>
      </c>
      <c r="Q276" s="9">
        <f t="shared" si="47"/>
        <v>0</v>
      </c>
      <c r="R276" s="9">
        <f t="shared" si="48"/>
        <v>0</v>
      </c>
      <c r="S276" s="4">
        <f>Data!J72</f>
        <v>0</v>
      </c>
      <c r="T276" s="9">
        <f t="shared" si="49"/>
        <v>0</v>
      </c>
      <c r="U276" s="9">
        <f t="shared" si="50"/>
        <v>0</v>
      </c>
      <c r="V276" s="9">
        <f t="shared" si="51"/>
        <v>0</v>
      </c>
      <c r="W276" s="9">
        <f t="shared" si="52"/>
        <v>0</v>
      </c>
    </row>
    <row r="277" spans="11:23" ht="12.75" customHeight="1">
      <c r="K277" s="9">
        <f>Data!B73</f>
        <v>0</v>
      </c>
      <c r="L277" s="9">
        <f t="shared" si="42"/>
        <v>0</v>
      </c>
      <c r="M277" s="9">
        <f t="shared" si="43"/>
        <v>0</v>
      </c>
      <c r="N277" s="9">
        <f t="shared" si="44"/>
        <v>0</v>
      </c>
      <c r="O277" s="9">
        <f t="shared" si="45"/>
        <v>0</v>
      </c>
      <c r="P277" s="9">
        <f t="shared" si="46"/>
        <v>0</v>
      </c>
      <c r="Q277" s="9">
        <f t="shared" si="47"/>
        <v>0</v>
      </c>
      <c r="R277" s="9">
        <f t="shared" si="48"/>
        <v>0</v>
      </c>
      <c r="S277" s="4">
        <f>Data!J73</f>
        <v>0</v>
      </c>
      <c r="T277" s="9">
        <f t="shared" si="49"/>
        <v>0</v>
      </c>
      <c r="U277" s="9">
        <f t="shared" si="50"/>
        <v>0</v>
      </c>
      <c r="V277" s="9">
        <f t="shared" si="51"/>
        <v>0</v>
      </c>
      <c r="W277" s="9">
        <f t="shared" si="52"/>
        <v>0</v>
      </c>
    </row>
    <row r="278" spans="11:23" ht="12.75" customHeight="1">
      <c r="K278" s="9">
        <f>Data!B74</f>
        <v>0</v>
      </c>
      <c r="L278" s="9">
        <f t="shared" si="42"/>
        <v>0</v>
      </c>
      <c r="M278" s="9">
        <f t="shared" si="43"/>
        <v>0</v>
      </c>
      <c r="N278" s="9">
        <f t="shared" si="44"/>
        <v>0</v>
      </c>
      <c r="O278" s="9">
        <f t="shared" si="45"/>
        <v>0</v>
      </c>
      <c r="P278" s="9">
        <f t="shared" si="46"/>
        <v>0</v>
      </c>
      <c r="Q278" s="9">
        <f t="shared" si="47"/>
        <v>0</v>
      </c>
      <c r="R278" s="9">
        <f t="shared" si="48"/>
        <v>0</v>
      </c>
      <c r="S278" s="4">
        <f>Data!J74</f>
        <v>0</v>
      </c>
      <c r="T278" s="9">
        <f t="shared" si="49"/>
        <v>0</v>
      </c>
      <c r="U278" s="9">
        <f t="shared" si="50"/>
        <v>0</v>
      </c>
      <c r="V278" s="9">
        <f t="shared" si="51"/>
        <v>0</v>
      </c>
      <c r="W278" s="9">
        <f t="shared" si="52"/>
        <v>0</v>
      </c>
    </row>
    <row r="279" spans="11:23" ht="12.75" customHeight="1">
      <c r="K279" s="9">
        <f>Data!B75</f>
        <v>0</v>
      </c>
      <c r="L279" s="9">
        <f t="shared" si="42"/>
        <v>0</v>
      </c>
      <c r="M279" s="9">
        <f t="shared" si="43"/>
        <v>0</v>
      </c>
      <c r="N279" s="9">
        <f t="shared" si="44"/>
        <v>0</v>
      </c>
      <c r="O279" s="9">
        <f t="shared" si="45"/>
        <v>0</v>
      </c>
      <c r="P279" s="9">
        <f t="shared" si="46"/>
        <v>0</v>
      </c>
      <c r="Q279" s="9">
        <f t="shared" si="47"/>
        <v>0</v>
      </c>
      <c r="R279" s="9">
        <f t="shared" si="48"/>
        <v>0</v>
      </c>
      <c r="S279" s="4">
        <f>Data!J75</f>
        <v>0</v>
      </c>
      <c r="T279" s="9">
        <f t="shared" si="49"/>
        <v>0</v>
      </c>
      <c r="U279" s="9">
        <f t="shared" si="50"/>
        <v>0</v>
      </c>
      <c r="V279" s="9">
        <f t="shared" si="51"/>
        <v>0</v>
      </c>
      <c r="W279" s="9">
        <f t="shared" si="52"/>
        <v>0</v>
      </c>
    </row>
    <row r="280" spans="11:23" ht="12.75" customHeight="1">
      <c r="K280" s="9">
        <f>Data!B76</f>
        <v>0</v>
      </c>
      <c r="L280" s="9">
        <f t="shared" si="42"/>
        <v>0</v>
      </c>
      <c r="M280" s="9">
        <f t="shared" si="43"/>
        <v>0</v>
      </c>
      <c r="N280" s="9">
        <f t="shared" si="44"/>
        <v>0</v>
      </c>
      <c r="O280" s="9">
        <f t="shared" si="45"/>
        <v>0</v>
      </c>
      <c r="P280" s="9">
        <f t="shared" si="46"/>
        <v>0</v>
      </c>
      <c r="Q280" s="9">
        <f t="shared" si="47"/>
        <v>0</v>
      </c>
      <c r="R280" s="9">
        <f t="shared" si="48"/>
        <v>0</v>
      </c>
      <c r="S280" s="4">
        <f>Data!J76</f>
        <v>0</v>
      </c>
      <c r="T280" s="9">
        <f t="shared" si="49"/>
        <v>0</v>
      </c>
      <c r="U280" s="9">
        <f t="shared" si="50"/>
        <v>0</v>
      </c>
      <c r="V280" s="9">
        <f t="shared" si="51"/>
        <v>0</v>
      </c>
      <c r="W280" s="9">
        <f t="shared" si="52"/>
        <v>0</v>
      </c>
    </row>
    <row r="281" spans="11:23" ht="12.75" customHeight="1">
      <c r="K281" s="9">
        <f>Data!B77</f>
        <v>0</v>
      </c>
      <c r="L281" s="9">
        <f t="shared" si="42"/>
        <v>0</v>
      </c>
      <c r="M281" s="9">
        <f t="shared" si="43"/>
        <v>0</v>
      </c>
      <c r="N281" s="9">
        <f t="shared" si="44"/>
        <v>0</v>
      </c>
      <c r="O281" s="9">
        <f t="shared" si="45"/>
        <v>0</v>
      </c>
      <c r="P281" s="9">
        <f t="shared" si="46"/>
        <v>0</v>
      </c>
      <c r="Q281" s="9">
        <f t="shared" si="47"/>
        <v>0</v>
      </c>
      <c r="R281" s="9">
        <f t="shared" si="48"/>
        <v>0</v>
      </c>
      <c r="S281" s="4">
        <f>Data!J77</f>
        <v>0</v>
      </c>
      <c r="T281" s="9">
        <f t="shared" si="49"/>
        <v>0</v>
      </c>
      <c r="U281" s="9">
        <f t="shared" si="50"/>
        <v>0</v>
      </c>
      <c r="V281" s="9">
        <f t="shared" si="51"/>
        <v>0</v>
      </c>
      <c r="W281" s="9">
        <f t="shared" si="52"/>
        <v>0</v>
      </c>
    </row>
    <row r="282" spans="11:23" ht="12.75" customHeight="1">
      <c r="K282" s="9">
        <f>Data!B78</f>
        <v>0</v>
      </c>
      <c r="L282" s="9">
        <f t="shared" si="42"/>
        <v>0</v>
      </c>
      <c r="M282" s="9">
        <f t="shared" si="43"/>
        <v>0</v>
      </c>
      <c r="N282" s="9">
        <f t="shared" si="44"/>
        <v>0</v>
      </c>
      <c r="O282" s="9">
        <f t="shared" si="45"/>
        <v>0</v>
      </c>
      <c r="P282" s="9">
        <f t="shared" si="46"/>
        <v>0</v>
      </c>
      <c r="Q282" s="9">
        <f t="shared" si="47"/>
        <v>0</v>
      </c>
      <c r="R282" s="9">
        <f t="shared" si="48"/>
        <v>0</v>
      </c>
      <c r="S282" s="4">
        <f>Data!J78</f>
        <v>0</v>
      </c>
      <c r="T282" s="9">
        <f t="shared" si="49"/>
        <v>0</v>
      </c>
      <c r="U282" s="9">
        <f t="shared" si="50"/>
        <v>0</v>
      </c>
      <c r="V282" s="9">
        <f t="shared" si="51"/>
        <v>0</v>
      </c>
      <c r="W282" s="9">
        <f t="shared" si="52"/>
        <v>0</v>
      </c>
    </row>
    <row r="283" spans="11:23" ht="12.75" customHeight="1">
      <c r="K283" s="9">
        <f>Data!B79</f>
        <v>0</v>
      </c>
      <c r="L283" s="9">
        <f t="shared" si="42"/>
        <v>0</v>
      </c>
      <c r="M283" s="9">
        <f t="shared" si="43"/>
        <v>0</v>
      </c>
      <c r="N283" s="9">
        <f t="shared" si="44"/>
        <v>0</v>
      </c>
      <c r="O283" s="9">
        <f t="shared" si="45"/>
        <v>0</v>
      </c>
      <c r="P283" s="9">
        <f t="shared" si="46"/>
        <v>0</v>
      </c>
      <c r="Q283" s="9">
        <f t="shared" si="47"/>
        <v>0</v>
      </c>
      <c r="R283" s="9">
        <f t="shared" si="48"/>
        <v>0</v>
      </c>
      <c r="S283" s="4">
        <f>Data!J79</f>
        <v>0</v>
      </c>
      <c r="T283" s="9">
        <f t="shared" si="49"/>
        <v>0</v>
      </c>
      <c r="U283" s="9">
        <f t="shared" si="50"/>
        <v>0</v>
      </c>
      <c r="V283" s="9">
        <f t="shared" si="51"/>
        <v>0</v>
      </c>
      <c r="W283" s="9">
        <f t="shared" si="52"/>
        <v>0</v>
      </c>
    </row>
    <row r="284" spans="11:23" ht="12.75" customHeight="1">
      <c r="K284" s="9">
        <f>Data!B80</f>
        <v>0</v>
      </c>
      <c r="L284" s="9">
        <f t="shared" si="42"/>
        <v>0</v>
      </c>
      <c r="M284" s="9">
        <f t="shared" si="43"/>
        <v>0</v>
      </c>
      <c r="N284" s="9">
        <f t="shared" si="44"/>
        <v>0</v>
      </c>
      <c r="O284" s="9">
        <f t="shared" si="45"/>
        <v>0</v>
      </c>
      <c r="P284" s="9">
        <f t="shared" si="46"/>
        <v>0</v>
      </c>
      <c r="Q284" s="9">
        <f t="shared" si="47"/>
        <v>0</v>
      </c>
      <c r="R284" s="9">
        <f t="shared" si="48"/>
        <v>0</v>
      </c>
      <c r="S284" s="4">
        <f>Data!J80</f>
        <v>0</v>
      </c>
      <c r="T284" s="9">
        <f t="shared" si="49"/>
        <v>0</v>
      </c>
      <c r="U284" s="9">
        <f t="shared" si="50"/>
        <v>0</v>
      </c>
      <c r="V284" s="9">
        <f t="shared" si="51"/>
        <v>0</v>
      </c>
      <c r="W284" s="9">
        <f t="shared" si="52"/>
        <v>0</v>
      </c>
    </row>
    <row r="285" spans="11:23" ht="12.75" customHeight="1">
      <c r="K285" s="9">
        <f>Data!B81</f>
        <v>0</v>
      </c>
      <c r="L285" s="9">
        <f t="shared" si="42"/>
        <v>0</v>
      </c>
      <c r="M285" s="9">
        <f t="shared" si="43"/>
        <v>0</v>
      </c>
      <c r="N285" s="9">
        <f t="shared" si="44"/>
        <v>0</v>
      </c>
      <c r="O285" s="9">
        <f t="shared" si="45"/>
        <v>0</v>
      </c>
      <c r="P285" s="9">
        <f t="shared" si="46"/>
        <v>0</v>
      </c>
      <c r="Q285" s="9">
        <f t="shared" si="47"/>
        <v>0</v>
      </c>
      <c r="R285" s="9">
        <f t="shared" si="48"/>
        <v>0</v>
      </c>
      <c r="S285" s="4">
        <f>Data!J81</f>
        <v>0</v>
      </c>
      <c r="T285" s="9">
        <f t="shared" si="49"/>
        <v>0</v>
      </c>
      <c r="U285" s="9">
        <f t="shared" si="50"/>
        <v>0</v>
      </c>
      <c r="V285" s="9">
        <f t="shared" si="51"/>
        <v>0</v>
      </c>
      <c r="W285" s="9">
        <f t="shared" si="52"/>
        <v>0</v>
      </c>
    </row>
    <row r="286" spans="11:23" ht="12.75" customHeight="1">
      <c r="K286" s="9">
        <f>Data!B82</f>
        <v>0</v>
      </c>
      <c r="L286" s="9">
        <f t="shared" si="42"/>
        <v>0</v>
      </c>
      <c r="M286" s="9">
        <f t="shared" si="43"/>
        <v>0</v>
      </c>
      <c r="N286" s="9">
        <f t="shared" si="44"/>
        <v>0</v>
      </c>
      <c r="O286" s="9">
        <f t="shared" si="45"/>
        <v>0</v>
      </c>
      <c r="P286" s="9">
        <f t="shared" si="46"/>
        <v>0</v>
      </c>
      <c r="Q286" s="9">
        <f t="shared" si="47"/>
        <v>0</v>
      </c>
      <c r="R286" s="9">
        <f t="shared" si="48"/>
        <v>0</v>
      </c>
      <c r="S286" s="4">
        <f>Data!J82</f>
        <v>0</v>
      </c>
      <c r="T286" s="9">
        <f t="shared" si="49"/>
        <v>0</v>
      </c>
      <c r="U286" s="9">
        <f t="shared" si="50"/>
        <v>0</v>
      </c>
      <c r="V286" s="9">
        <f t="shared" si="51"/>
        <v>0</v>
      </c>
      <c r="W286" s="9">
        <f t="shared" si="52"/>
        <v>0</v>
      </c>
    </row>
    <row r="287" spans="11:23" ht="12.75" customHeight="1">
      <c r="K287" s="9">
        <f>Data!B83</f>
        <v>0</v>
      </c>
      <c r="L287" s="9">
        <f t="shared" si="42"/>
        <v>0</v>
      </c>
      <c r="M287" s="9">
        <f t="shared" si="43"/>
        <v>0</v>
      </c>
      <c r="N287" s="9">
        <f t="shared" si="44"/>
        <v>0</v>
      </c>
      <c r="O287" s="9">
        <f t="shared" si="45"/>
        <v>0</v>
      </c>
      <c r="P287" s="9">
        <f t="shared" si="46"/>
        <v>0</v>
      </c>
      <c r="Q287" s="9">
        <f t="shared" si="47"/>
        <v>0</v>
      </c>
      <c r="R287" s="9">
        <f t="shared" si="48"/>
        <v>0</v>
      </c>
      <c r="S287" s="4">
        <f>Data!J83</f>
        <v>0</v>
      </c>
      <c r="T287" s="9">
        <f t="shared" si="49"/>
        <v>0</v>
      </c>
      <c r="U287" s="9">
        <f t="shared" si="50"/>
        <v>0</v>
      </c>
      <c r="V287" s="9">
        <f t="shared" si="51"/>
        <v>0</v>
      </c>
      <c r="W287" s="9">
        <f t="shared" si="52"/>
        <v>0</v>
      </c>
    </row>
    <row r="288" spans="11:23" ht="12.75" customHeight="1">
      <c r="K288" s="9">
        <f>Data!B84</f>
        <v>0</v>
      </c>
      <c r="L288" s="9">
        <f t="shared" si="42"/>
        <v>0</v>
      </c>
      <c r="M288" s="9">
        <f t="shared" si="43"/>
        <v>0</v>
      </c>
      <c r="N288" s="9">
        <f t="shared" si="44"/>
        <v>0</v>
      </c>
      <c r="O288" s="9">
        <f t="shared" si="45"/>
        <v>0</v>
      </c>
      <c r="P288" s="9">
        <f t="shared" si="46"/>
        <v>0</v>
      </c>
      <c r="Q288" s="9">
        <f t="shared" si="47"/>
        <v>0</v>
      </c>
      <c r="R288" s="9">
        <f t="shared" si="48"/>
        <v>0</v>
      </c>
      <c r="S288" s="4">
        <f>Data!J84</f>
        <v>0</v>
      </c>
      <c r="T288" s="9">
        <f t="shared" si="49"/>
        <v>0</v>
      </c>
      <c r="U288" s="9">
        <f t="shared" si="50"/>
        <v>0</v>
      </c>
      <c r="V288" s="9">
        <f t="shared" si="51"/>
        <v>0</v>
      </c>
      <c r="W288" s="9">
        <f t="shared" si="52"/>
        <v>0</v>
      </c>
    </row>
    <row r="289" spans="11:23" ht="12.75" customHeight="1">
      <c r="K289" s="9">
        <f>Data!B85</f>
        <v>0</v>
      </c>
      <c r="L289" s="9">
        <f t="shared" si="42"/>
        <v>0</v>
      </c>
      <c r="M289" s="9">
        <f t="shared" si="43"/>
        <v>0</v>
      </c>
      <c r="N289" s="9">
        <f t="shared" si="44"/>
        <v>0</v>
      </c>
      <c r="O289" s="9">
        <f t="shared" si="45"/>
        <v>0</v>
      </c>
      <c r="P289" s="9">
        <f t="shared" si="46"/>
        <v>0</v>
      </c>
      <c r="Q289" s="9">
        <f t="shared" si="47"/>
        <v>0</v>
      </c>
      <c r="R289" s="9">
        <f t="shared" si="48"/>
        <v>0</v>
      </c>
      <c r="S289" s="4">
        <f>Data!J85</f>
        <v>0</v>
      </c>
      <c r="T289" s="9">
        <f t="shared" si="49"/>
        <v>0</v>
      </c>
      <c r="U289" s="9">
        <f t="shared" si="50"/>
        <v>0</v>
      </c>
      <c r="V289" s="9">
        <f t="shared" si="51"/>
        <v>0</v>
      </c>
      <c r="W289" s="9">
        <f t="shared" si="52"/>
        <v>0</v>
      </c>
    </row>
    <row r="290" spans="11:23" ht="12.75" customHeight="1">
      <c r="K290" s="9">
        <f>Data!B86</f>
        <v>0</v>
      </c>
      <c r="L290" s="9">
        <f t="shared" si="42"/>
        <v>0</v>
      </c>
      <c r="M290" s="9">
        <f t="shared" si="43"/>
        <v>0</v>
      </c>
      <c r="N290" s="9">
        <f t="shared" si="44"/>
        <v>0</v>
      </c>
      <c r="O290" s="9">
        <f t="shared" si="45"/>
        <v>0</v>
      </c>
      <c r="P290" s="9">
        <f t="shared" si="46"/>
        <v>0</v>
      </c>
      <c r="Q290" s="9">
        <f t="shared" si="47"/>
        <v>0</v>
      </c>
      <c r="R290" s="9">
        <f t="shared" si="48"/>
        <v>0</v>
      </c>
      <c r="S290" s="4">
        <f>Data!J86</f>
        <v>0</v>
      </c>
      <c r="T290" s="9">
        <f t="shared" si="49"/>
        <v>0</v>
      </c>
      <c r="U290" s="9">
        <f t="shared" si="50"/>
        <v>0</v>
      </c>
      <c r="V290" s="9">
        <f t="shared" si="51"/>
        <v>0</v>
      </c>
      <c r="W290" s="9">
        <f t="shared" si="52"/>
        <v>0</v>
      </c>
    </row>
    <row r="291" spans="11:23" ht="12.75" customHeight="1">
      <c r="K291" s="9">
        <f>Data!B87</f>
        <v>0</v>
      </c>
      <c r="L291" s="9">
        <f t="shared" si="42"/>
        <v>0</v>
      </c>
      <c r="M291" s="9">
        <f t="shared" si="43"/>
        <v>0</v>
      </c>
      <c r="N291" s="9">
        <f t="shared" si="44"/>
        <v>0</v>
      </c>
      <c r="O291" s="9">
        <f t="shared" si="45"/>
        <v>0</v>
      </c>
      <c r="P291" s="9">
        <f t="shared" si="46"/>
        <v>0</v>
      </c>
      <c r="Q291" s="9">
        <f t="shared" si="47"/>
        <v>0</v>
      </c>
      <c r="R291" s="9">
        <f t="shared" si="48"/>
        <v>0</v>
      </c>
      <c r="S291" s="4">
        <f>Data!J87</f>
        <v>0</v>
      </c>
      <c r="T291" s="9">
        <f t="shared" si="49"/>
        <v>0</v>
      </c>
      <c r="U291" s="9">
        <f t="shared" si="50"/>
        <v>0</v>
      </c>
      <c r="V291" s="9">
        <f t="shared" si="51"/>
        <v>0</v>
      </c>
      <c r="W291" s="9">
        <f t="shared" si="52"/>
        <v>0</v>
      </c>
    </row>
    <row r="292" spans="11:23" ht="12.75" customHeight="1">
      <c r="K292" s="9">
        <f>Data!B88</f>
        <v>0</v>
      </c>
      <c r="L292" s="9">
        <f t="shared" si="42"/>
        <v>0</v>
      </c>
      <c r="M292" s="9">
        <f t="shared" si="43"/>
        <v>0</v>
      </c>
      <c r="N292" s="9">
        <f t="shared" si="44"/>
        <v>0</v>
      </c>
      <c r="O292" s="9">
        <f t="shared" si="45"/>
        <v>0</v>
      </c>
      <c r="P292" s="9">
        <f t="shared" si="46"/>
        <v>0</v>
      </c>
      <c r="Q292" s="9">
        <f t="shared" si="47"/>
        <v>0</v>
      </c>
      <c r="R292" s="9">
        <f t="shared" si="48"/>
        <v>0</v>
      </c>
      <c r="S292" s="4">
        <f>Data!J88</f>
        <v>0</v>
      </c>
      <c r="T292" s="9">
        <f t="shared" si="49"/>
        <v>0</v>
      </c>
      <c r="U292" s="9">
        <f t="shared" si="50"/>
        <v>0</v>
      </c>
      <c r="V292" s="9">
        <f t="shared" si="51"/>
        <v>0</v>
      </c>
      <c r="W292" s="9">
        <f t="shared" si="52"/>
        <v>0</v>
      </c>
    </row>
    <row r="293" spans="11:23" ht="12.75" customHeight="1">
      <c r="K293" s="9">
        <f>Data!B89</f>
        <v>0</v>
      </c>
      <c r="L293" s="9">
        <f t="shared" si="42"/>
        <v>0</v>
      </c>
      <c r="M293" s="9">
        <f t="shared" si="43"/>
        <v>0</v>
      </c>
      <c r="N293" s="9">
        <f t="shared" si="44"/>
        <v>0</v>
      </c>
      <c r="O293" s="9">
        <f t="shared" si="45"/>
        <v>0</v>
      </c>
      <c r="P293" s="9">
        <f t="shared" si="46"/>
        <v>0</v>
      </c>
      <c r="Q293" s="9">
        <f t="shared" si="47"/>
        <v>0</v>
      </c>
      <c r="R293" s="9">
        <f t="shared" si="48"/>
        <v>0</v>
      </c>
      <c r="S293" s="4">
        <f>Data!J89</f>
        <v>0</v>
      </c>
      <c r="T293" s="9">
        <f t="shared" si="49"/>
        <v>0</v>
      </c>
      <c r="U293" s="9">
        <f t="shared" si="50"/>
        <v>0</v>
      </c>
      <c r="V293" s="9">
        <f t="shared" si="51"/>
        <v>0</v>
      </c>
      <c r="W293" s="9">
        <f t="shared" si="52"/>
        <v>0</v>
      </c>
    </row>
    <row r="294" spans="11:23" ht="12.75" customHeight="1">
      <c r="K294" s="9">
        <f>Data!B90</f>
        <v>0</v>
      </c>
      <c r="L294" s="9">
        <f t="shared" si="42"/>
        <v>0</v>
      </c>
      <c r="M294" s="9">
        <f t="shared" si="43"/>
        <v>0</v>
      </c>
      <c r="N294" s="9">
        <f t="shared" si="44"/>
        <v>0</v>
      </c>
      <c r="O294" s="9">
        <f t="shared" si="45"/>
        <v>0</v>
      </c>
      <c r="P294" s="9">
        <f t="shared" si="46"/>
        <v>0</v>
      </c>
      <c r="Q294" s="9">
        <f t="shared" si="47"/>
        <v>0</v>
      </c>
      <c r="R294" s="9">
        <f t="shared" si="48"/>
        <v>0</v>
      </c>
      <c r="S294" s="4">
        <f>Data!J90</f>
        <v>0</v>
      </c>
      <c r="T294" s="9">
        <f t="shared" si="49"/>
        <v>0</v>
      </c>
      <c r="U294" s="9">
        <f t="shared" si="50"/>
        <v>0</v>
      </c>
      <c r="V294" s="9">
        <f t="shared" si="51"/>
        <v>0</v>
      </c>
      <c r="W294" s="9">
        <f t="shared" si="52"/>
        <v>0</v>
      </c>
    </row>
    <row r="295" spans="11:23" ht="12.75" customHeight="1">
      <c r="K295" s="9">
        <f>Data!B91</f>
        <v>0</v>
      </c>
      <c r="L295" s="9">
        <f t="shared" si="42"/>
        <v>0</v>
      </c>
      <c r="M295" s="9">
        <f t="shared" si="43"/>
        <v>0</v>
      </c>
      <c r="N295" s="9">
        <f t="shared" si="44"/>
        <v>0</v>
      </c>
      <c r="O295" s="9">
        <f t="shared" si="45"/>
        <v>0</v>
      </c>
      <c r="P295" s="9">
        <f t="shared" si="46"/>
        <v>0</v>
      </c>
      <c r="Q295" s="9">
        <f t="shared" si="47"/>
        <v>0</v>
      </c>
      <c r="R295" s="9">
        <f t="shared" si="48"/>
        <v>0</v>
      </c>
      <c r="S295" s="4">
        <f>Data!J91</f>
        <v>0</v>
      </c>
      <c r="T295" s="9">
        <f t="shared" si="49"/>
        <v>0</v>
      </c>
      <c r="U295" s="9">
        <f t="shared" si="50"/>
        <v>0</v>
      </c>
      <c r="V295" s="9">
        <f t="shared" si="51"/>
        <v>0</v>
      </c>
      <c r="W295" s="9">
        <f t="shared" si="52"/>
        <v>0</v>
      </c>
    </row>
    <row r="296" spans="11:23" ht="12.75" customHeight="1">
      <c r="K296" s="9">
        <f>Data!B92</f>
        <v>0</v>
      </c>
      <c r="L296" s="9">
        <f t="shared" si="42"/>
        <v>0</v>
      </c>
      <c r="M296" s="9">
        <f t="shared" si="43"/>
        <v>0</v>
      </c>
      <c r="N296" s="9">
        <f t="shared" si="44"/>
        <v>0</v>
      </c>
      <c r="O296" s="9">
        <f t="shared" si="45"/>
        <v>0</v>
      </c>
      <c r="P296" s="9">
        <f t="shared" si="46"/>
        <v>0</v>
      </c>
      <c r="Q296" s="9">
        <f t="shared" si="47"/>
        <v>0</v>
      </c>
      <c r="R296" s="9">
        <f t="shared" si="48"/>
        <v>0</v>
      </c>
      <c r="S296" s="4">
        <f>Data!J92</f>
        <v>0</v>
      </c>
      <c r="T296" s="9">
        <f t="shared" si="49"/>
        <v>0</v>
      </c>
      <c r="U296" s="9">
        <f t="shared" si="50"/>
        <v>0</v>
      </c>
      <c r="V296" s="9">
        <f t="shared" si="51"/>
        <v>0</v>
      </c>
      <c r="W296" s="9">
        <f t="shared" si="52"/>
        <v>0</v>
      </c>
    </row>
    <row r="297" spans="11:23" ht="12.75" customHeight="1">
      <c r="K297" s="9">
        <f>Data!B93</f>
        <v>0</v>
      </c>
      <c r="L297" s="9">
        <f t="shared" si="42"/>
        <v>0</v>
      </c>
      <c r="M297" s="9">
        <f t="shared" si="43"/>
        <v>0</v>
      </c>
      <c r="N297" s="9">
        <f t="shared" si="44"/>
        <v>0</v>
      </c>
      <c r="O297" s="9">
        <f t="shared" si="45"/>
        <v>0</v>
      </c>
      <c r="P297" s="9">
        <f t="shared" si="46"/>
        <v>0</v>
      </c>
      <c r="Q297" s="9">
        <f t="shared" si="47"/>
        <v>0</v>
      </c>
      <c r="R297" s="9">
        <f t="shared" si="48"/>
        <v>0</v>
      </c>
      <c r="S297" s="4">
        <f>Data!J93</f>
        <v>0</v>
      </c>
      <c r="T297" s="9">
        <f t="shared" si="49"/>
        <v>0</v>
      </c>
      <c r="U297" s="9">
        <f t="shared" si="50"/>
        <v>0</v>
      </c>
      <c r="V297" s="9">
        <f t="shared" si="51"/>
        <v>0</v>
      </c>
      <c r="W297" s="9">
        <f t="shared" si="52"/>
        <v>0</v>
      </c>
    </row>
    <row r="298" spans="11:23" ht="12.75" customHeight="1">
      <c r="K298" s="9">
        <f>Data!B94</f>
        <v>0</v>
      </c>
      <c r="L298" s="9">
        <f t="shared" si="42"/>
        <v>0</v>
      </c>
      <c r="M298" s="9">
        <f t="shared" si="43"/>
        <v>0</v>
      </c>
      <c r="N298" s="9">
        <f t="shared" si="44"/>
        <v>0</v>
      </c>
      <c r="O298" s="9">
        <f t="shared" si="45"/>
        <v>0</v>
      </c>
      <c r="P298" s="9">
        <f t="shared" si="46"/>
        <v>0</v>
      </c>
      <c r="Q298" s="9">
        <f t="shared" si="47"/>
        <v>0</v>
      </c>
      <c r="R298" s="9">
        <f t="shared" si="48"/>
        <v>0</v>
      </c>
      <c r="S298" s="4">
        <f>Data!J94</f>
        <v>0</v>
      </c>
      <c r="T298" s="9">
        <f t="shared" si="49"/>
        <v>0</v>
      </c>
      <c r="U298" s="9">
        <f t="shared" si="50"/>
        <v>0</v>
      </c>
      <c r="V298" s="9">
        <f t="shared" si="51"/>
        <v>0</v>
      </c>
      <c r="W298" s="9">
        <f t="shared" si="52"/>
        <v>0</v>
      </c>
    </row>
    <row r="299" spans="11:23" ht="12.75" customHeight="1">
      <c r="K299" s="9">
        <f>Data!B95</f>
        <v>0</v>
      </c>
      <c r="L299" s="9">
        <f t="shared" si="42"/>
        <v>0</v>
      </c>
      <c r="M299" s="9">
        <f t="shared" si="43"/>
        <v>0</v>
      </c>
      <c r="N299" s="9">
        <f t="shared" si="44"/>
        <v>0</v>
      </c>
      <c r="O299" s="9">
        <f t="shared" si="45"/>
        <v>0</v>
      </c>
      <c r="P299" s="9">
        <f t="shared" si="46"/>
        <v>0</v>
      </c>
      <c r="Q299" s="9">
        <f t="shared" si="47"/>
        <v>0</v>
      </c>
      <c r="R299" s="9">
        <f t="shared" si="48"/>
        <v>0</v>
      </c>
      <c r="S299" s="4">
        <f>Data!J95</f>
        <v>0</v>
      </c>
      <c r="T299" s="9">
        <f t="shared" si="49"/>
        <v>0</v>
      </c>
      <c r="U299" s="9">
        <f t="shared" si="50"/>
        <v>0</v>
      </c>
      <c r="V299" s="9">
        <f t="shared" si="51"/>
        <v>0</v>
      </c>
      <c r="W299" s="9">
        <f t="shared" si="52"/>
        <v>0</v>
      </c>
    </row>
    <row r="300" spans="11:23" ht="12.75" customHeight="1">
      <c r="K300" s="9">
        <f>Data!B96</f>
        <v>0</v>
      </c>
      <c r="L300" s="9">
        <f t="shared" si="42"/>
        <v>0</v>
      </c>
      <c r="M300" s="9">
        <f t="shared" si="43"/>
        <v>0</v>
      </c>
      <c r="N300" s="9">
        <f t="shared" si="44"/>
        <v>0</v>
      </c>
      <c r="O300" s="9">
        <f t="shared" si="45"/>
        <v>0</v>
      </c>
      <c r="P300" s="9">
        <f t="shared" si="46"/>
        <v>0</v>
      </c>
      <c r="Q300" s="9">
        <f t="shared" si="47"/>
        <v>0</v>
      </c>
      <c r="R300" s="9">
        <f t="shared" si="48"/>
        <v>0</v>
      </c>
      <c r="S300" s="4">
        <f>Data!J96</f>
        <v>0</v>
      </c>
      <c r="T300" s="9">
        <f t="shared" si="49"/>
        <v>0</v>
      </c>
      <c r="U300" s="9">
        <f t="shared" si="50"/>
        <v>0</v>
      </c>
      <c r="V300" s="9">
        <f t="shared" si="51"/>
        <v>0</v>
      </c>
      <c r="W300" s="9">
        <f t="shared" si="52"/>
        <v>0</v>
      </c>
    </row>
    <row r="301" spans="11:23" ht="12.75" customHeight="1">
      <c r="K301" s="9">
        <f>Data!B97</f>
        <v>0</v>
      </c>
      <c r="L301" s="9">
        <f t="shared" si="42"/>
        <v>0</v>
      </c>
      <c r="M301" s="9">
        <f t="shared" si="43"/>
        <v>0</v>
      </c>
      <c r="N301" s="9">
        <f t="shared" si="44"/>
        <v>0</v>
      </c>
      <c r="O301" s="9">
        <f t="shared" si="45"/>
        <v>0</v>
      </c>
      <c r="P301" s="9">
        <f t="shared" si="46"/>
        <v>0</v>
      </c>
      <c r="Q301" s="9">
        <f t="shared" si="47"/>
        <v>0</v>
      </c>
      <c r="R301" s="9">
        <f t="shared" si="48"/>
        <v>0</v>
      </c>
      <c r="S301" s="4">
        <f>Data!J97</f>
        <v>0</v>
      </c>
      <c r="T301" s="9">
        <f t="shared" si="49"/>
        <v>0</v>
      </c>
      <c r="U301" s="9">
        <f t="shared" si="50"/>
        <v>0</v>
      </c>
      <c r="V301" s="9">
        <f t="shared" si="51"/>
        <v>0</v>
      </c>
      <c r="W301" s="9">
        <f t="shared" si="52"/>
        <v>0</v>
      </c>
    </row>
    <row r="302" spans="11:23" ht="12.75" customHeight="1">
      <c r="K302" s="9">
        <f>Data!B98</f>
        <v>0</v>
      </c>
      <c r="L302" s="9">
        <f t="shared" si="42"/>
        <v>0</v>
      </c>
      <c r="M302" s="9">
        <f t="shared" si="43"/>
        <v>0</v>
      </c>
      <c r="N302" s="9">
        <f t="shared" si="44"/>
        <v>0</v>
      </c>
      <c r="O302" s="9">
        <f t="shared" si="45"/>
        <v>0</v>
      </c>
      <c r="P302" s="9">
        <f t="shared" si="46"/>
        <v>0</v>
      </c>
      <c r="Q302" s="9">
        <f t="shared" si="47"/>
        <v>0</v>
      </c>
      <c r="R302" s="9">
        <f t="shared" si="48"/>
        <v>0</v>
      </c>
      <c r="S302" s="4">
        <f>Data!J98</f>
        <v>0</v>
      </c>
      <c r="T302" s="9">
        <f t="shared" si="49"/>
        <v>0</v>
      </c>
      <c r="U302" s="9">
        <f t="shared" si="50"/>
        <v>0</v>
      </c>
      <c r="V302" s="9">
        <f t="shared" si="51"/>
        <v>0</v>
      </c>
      <c r="W302" s="9">
        <f t="shared" si="52"/>
        <v>0</v>
      </c>
    </row>
    <row r="303" spans="11:23" ht="12.75" customHeight="1">
      <c r="K303" s="9">
        <f>Data!B99</f>
        <v>0</v>
      </c>
      <c r="L303" s="9">
        <f t="shared" si="42"/>
        <v>0</v>
      </c>
      <c r="M303" s="9">
        <f t="shared" si="43"/>
        <v>0</v>
      </c>
      <c r="N303" s="9">
        <f t="shared" si="44"/>
        <v>0</v>
      </c>
      <c r="O303" s="9">
        <f t="shared" si="45"/>
        <v>0</v>
      </c>
      <c r="P303" s="9">
        <f t="shared" si="46"/>
        <v>0</v>
      </c>
      <c r="Q303" s="9">
        <f t="shared" si="47"/>
        <v>0</v>
      </c>
      <c r="R303" s="9">
        <f t="shared" si="48"/>
        <v>0</v>
      </c>
      <c r="S303" s="4">
        <f>Data!J99</f>
        <v>0</v>
      </c>
      <c r="T303" s="9">
        <f t="shared" si="49"/>
        <v>0</v>
      </c>
      <c r="U303" s="9">
        <f t="shared" si="50"/>
        <v>0</v>
      </c>
      <c r="V303" s="9">
        <f t="shared" si="51"/>
        <v>0</v>
      </c>
      <c r="W303" s="9">
        <f t="shared" si="52"/>
        <v>0</v>
      </c>
    </row>
    <row r="304" spans="11:23" ht="12.75" customHeight="1">
      <c r="K304" s="9">
        <f>Data!B100</f>
        <v>0</v>
      </c>
      <c r="L304" s="9">
        <f t="shared" si="42"/>
        <v>0</v>
      </c>
      <c r="M304" s="9">
        <f t="shared" si="43"/>
        <v>0</v>
      </c>
      <c r="N304" s="9">
        <f t="shared" si="44"/>
        <v>0</v>
      </c>
      <c r="O304" s="9">
        <f t="shared" si="45"/>
        <v>0</v>
      </c>
      <c r="P304" s="9">
        <f t="shared" si="46"/>
        <v>0</v>
      </c>
      <c r="Q304" s="9">
        <f t="shared" si="47"/>
        <v>0</v>
      </c>
      <c r="R304" s="9">
        <f t="shared" si="48"/>
        <v>0</v>
      </c>
      <c r="S304" s="4">
        <f>Data!J100</f>
        <v>0</v>
      </c>
      <c r="T304" s="9">
        <f t="shared" si="49"/>
        <v>0</v>
      </c>
      <c r="U304" s="9">
        <f t="shared" si="50"/>
        <v>0</v>
      </c>
      <c r="V304" s="9">
        <f t="shared" si="51"/>
        <v>0</v>
      </c>
      <c r="W304" s="9">
        <f t="shared" si="52"/>
        <v>0</v>
      </c>
    </row>
    <row r="305" spans="2:28" ht="12.75" customHeight="1">
      <c r="K305" s="9">
        <f>Data!B101</f>
        <v>0</v>
      </c>
      <c r="L305" s="9">
        <f t="shared" si="42"/>
        <v>0</v>
      </c>
      <c r="M305" s="9">
        <f t="shared" si="43"/>
        <v>0</v>
      </c>
      <c r="N305" s="9">
        <f t="shared" si="44"/>
        <v>0</v>
      </c>
      <c r="O305" s="9">
        <f t="shared" si="45"/>
        <v>0</v>
      </c>
      <c r="P305" s="9">
        <f t="shared" si="46"/>
        <v>0</v>
      </c>
      <c r="Q305" s="9">
        <f t="shared" si="47"/>
        <v>0</v>
      </c>
      <c r="R305" s="9">
        <f t="shared" si="48"/>
        <v>0</v>
      </c>
      <c r="S305" s="4">
        <f>Data!J101</f>
        <v>0</v>
      </c>
      <c r="T305" s="9">
        <f t="shared" si="49"/>
        <v>0</v>
      </c>
      <c r="U305" s="9">
        <f t="shared" si="50"/>
        <v>0</v>
      </c>
      <c r="V305" s="9">
        <f t="shared" si="51"/>
        <v>0</v>
      </c>
      <c r="W305" s="9">
        <f t="shared" si="52"/>
        <v>0</v>
      </c>
    </row>
    <row r="306" spans="2:28" ht="12.75" customHeight="1">
      <c r="K306" s="9">
        <f>Data!B102</f>
        <v>0</v>
      </c>
      <c r="L306" s="9">
        <f t="shared" si="42"/>
        <v>0</v>
      </c>
      <c r="M306" s="9">
        <f t="shared" si="43"/>
        <v>0</v>
      </c>
      <c r="N306" s="9">
        <f t="shared" si="44"/>
        <v>0</v>
      </c>
      <c r="O306" s="9">
        <f t="shared" si="45"/>
        <v>0</v>
      </c>
      <c r="P306" s="9">
        <f t="shared" si="46"/>
        <v>0</v>
      </c>
      <c r="Q306" s="9">
        <f t="shared" si="47"/>
        <v>0</v>
      </c>
      <c r="R306" s="9">
        <f t="shared" si="48"/>
        <v>0</v>
      </c>
      <c r="S306" s="4">
        <f>Data!J102</f>
        <v>0</v>
      </c>
      <c r="T306" s="9">
        <f t="shared" si="49"/>
        <v>0</v>
      </c>
      <c r="U306" s="9">
        <f t="shared" si="50"/>
        <v>0</v>
      </c>
      <c r="V306" s="9">
        <f t="shared" si="51"/>
        <v>0</v>
      </c>
      <c r="W306" s="9">
        <f t="shared" si="52"/>
        <v>0</v>
      </c>
    </row>
    <row r="307" spans="2:28" ht="12.75" customHeight="1">
      <c r="K307" s="9">
        <f>Data!B103</f>
        <v>0</v>
      </c>
      <c r="L307" s="9">
        <f t="shared" si="42"/>
        <v>0</v>
      </c>
      <c r="M307" s="9">
        <f t="shared" si="43"/>
        <v>0</v>
      </c>
      <c r="N307" s="9">
        <f t="shared" si="44"/>
        <v>0</v>
      </c>
      <c r="O307" s="9">
        <f t="shared" si="45"/>
        <v>0</v>
      </c>
      <c r="P307" s="9">
        <f t="shared" si="46"/>
        <v>0</v>
      </c>
      <c r="Q307" s="9">
        <f t="shared" si="47"/>
        <v>0</v>
      </c>
      <c r="R307" s="9">
        <f t="shared" si="48"/>
        <v>0</v>
      </c>
      <c r="S307" s="4">
        <f>Data!J103</f>
        <v>0</v>
      </c>
      <c r="T307" s="9">
        <f t="shared" si="49"/>
        <v>0</v>
      </c>
      <c r="U307" s="9">
        <f t="shared" si="50"/>
        <v>0</v>
      </c>
      <c r="V307" s="9">
        <f t="shared" si="51"/>
        <v>0</v>
      </c>
      <c r="W307" s="9">
        <f t="shared" si="52"/>
        <v>0</v>
      </c>
    </row>
    <row r="308" spans="2:28" ht="12.75" customHeight="1">
      <c r="K308" s="9">
        <f>Data!B104</f>
        <v>0</v>
      </c>
      <c r="L308" s="9">
        <f t="shared" si="42"/>
        <v>0</v>
      </c>
      <c r="M308" s="9">
        <f t="shared" si="43"/>
        <v>0</v>
      </c>
      <c r="N308" s="9">
        <f t="shared" si="44"/>
        <v>0</v>
      </c>
      <c r="O308" s="9">
        <f t="shared" si="45"/>
        <v>0</v>
      </c>
      <c r="P308" s="9">
        <f t="shared" si="46"/>
        <v>0</v>
      </c>
      <c r="Q308" s="9">
        <f t="shared" si="47"/>
        <v>0</v>
      </c>
      <c r="R308" s="9">
        <f t="shared" si="48"/>
        <v>0</v>
      </c>
      <c r="S308" s="4">
        <f>Data!J104</f>
        <v>0</v>
      </c>
      <c r="T308" s="9">
        <f t="shared" si="49"/>
        <v>0</v>
      </c>
      <c r="U308" s="9">
        <f t="shared" si="50"/>
        <v>0</v>
      </c>
      <c r="V308" s="9">
        <f t="shared" si="51"/>
        <v>0</v>
      </c>
      <c r="W308" s="9">
        <f t="shared" si="52"/>
        <v>0</v>
      </c>
    </row>
    <row r="309" spans="2:28" ht="12.75" customHeight="1">
      <c r="K309" s="9">
        <f>Data!B105</f>
        <v>0</v>
      </c>
      <c r="L309" s="9">
        <f t="shared" si="42"/>
        <v>0</v>
      </c>
      <c r="M309" s="9">
        <f t="shared" si="43"/>
        <v>0</v>
      </c>
      <c r="N309" s="9">
        <f t="shared" si="44"/>
        <v>0</v>
      </c>
      <c r="O309" s="9">
        <f t="shared" si="45"/>
        <v>0</v>
      </c>
      <c r="P309" s="9">
        <f t="shared" si="46"/>
        <v>0</v>
      </c>
      <c r="Q309" s="9">
        <f t="shared" si="47"/>
        <v>0</v>
      </c>
      <c r="R309" s="9">
        <f t="shared" si="48"/>
        <v>0</v>
      </c>
      <c r="S309" s="4">
        <f>Data!J105</f>
        <v>0</v>
      </c>
      <c r="T309" s="9">
        <f t="shared" si="49"/>
        <v>0</v>
      </c>
      <c r="U309" s="9">
        <f t="shared" si="50"/>
        <v>0</v>
      </c>
      <c r="V309" s="9">
        <f t="shared" si="51"/>
        <v>0</v>
      </c>
      <c r="W309" s="9">
        <f t="shared" si="52"/>
        <v>0</v>
      </c>
    </row>
    <row r="310" spans="2:28" ht="12.75" customHeight="1">
      <c r="K310" s="9">
        <f>Data!B106</f>
        <v>0</v>
      </c>
      <c r="L310" s="9">
        <f t="shared" si="42"/>
        <v>0</v>
      </c>
      <c r="M310" s="9">
        <f t="shared" si="43"/>
        <v>0</v>
      </c>
      <c r="N310" s="9">
        <f t="shared" si="44"/>
        <v>0</v>
      </c>
      <c r="O310" s="9">
        <f t="shared" si="45"/>
        <v>0</v>
      </c>
      <c r="P310" s="9">
        <f t="shared" si="46"/>
        <v>0</v>
      </c>
      <c r="Q310" s="9">
        <f t="shared" si="47"/>
        <v>0</v>
      </c>
      <c r="R310" s="9">
        <f t="shared" si="48"/>
        <v>0</v>
      </c>
      <c r="S310" s="4">
        <f>Data!J106</f>
        <v>0</v>
      </c>
      <c r="T310" s="9">
        <f t="shared" si="49"/>
        <v>0</v>
      </c>
      <c r="U310" s="9">
        <f t="shared" si="50"/>
        <v>0</v>
      </c>
      <c r="V310" s="9">
        <f t="shared" si="51"/>
        <v>0</v>
      </c>
      <c r="W310" s="9">
        <f t="shared" si="52"/>
        <v>0</v>
      </c>
    </row>
    <row r="311" spans="2:28" ht="12.75" customHeight="1">
      <c r="K311" s="9">
        <f>Data!B107</f>
        <v>0</v>
      </c>
      <c r="L311" s="9">
        <f t="shared" si="42"/>
        <v>0</v>
      </c>
      <c r="M311" s="9">
        <f t="shared" si="43"/>
        <v>0</v>
      </c>
      <c r="N311" s="9">
        <f t="shared" si="44"/>
        <v>0</v>
      </c>
      <c r="O311" s="9">
        <f t="shared" si="45"/>
        <v>0</v>
      </c>
      <c r="P311" s="9">
        <f t="shared" si="46"/>
        <v>0</v>
      </c>
      <c r="Q311" s="9">
        <f t="shared" si="47"/>
        <v>0</v>
      </c>
      <c r="R311" s="9">
        <f t="shared" si="48"/>
        <v>0</v>
      </c>
      <c r="S311" s="4">
        <f>Data!J107</f>
        <v>0</v>
      </c>
      <c r="T311" s="9">
        <f t="shared" si="49"/>
        <v>0</v>
      </c>
      <c r="U311" s="9">
        <f t="shared" si="50"/>
        <v>0</v>
      </c>
      <c r="V311" s="9">
        <f t="shared" si="51"/>
        <v>0</v>
      </c>
      <c r="W311" s="9">
        <f t="shared" si="52"/>
        <v>0</v>
      </c>
    </row>
    <row r="312" spans="2:28" ht="12.75" customHeight="1">
      <c r="K312" s="9">
        <f>Data!B108</f>
        <v>0</v>
      </c>
      <c r="L312" s="9">
        <f t="shared" si="42"/>
        <v>0</v>
      </c>
      <c r="M312" s="9">
        <f t="shared" si="43"/>
        <v>0</v>
      </c>
      <c r="N312" s="9">
        <f t="shared" si="44"/>
        <v>0</v>
      </c>
      <c r="O312" s="9">
        <f t="shared" si="45"/>
        <v>0</v>
      </c>
      <c r="P312" s="9">
        <f t="shared" si="46"/>
        <v>0</v>
      </c>
      <c r="Q312" s="9">
        <f t="shared" si="47"/>
        <v>0</v>
      </c>
      <c r="R312" s="9">
        <f t="shared" si="48"/>
        <v>0</v>
      </c>
      <c r="S312" s="4">
        <f>Data!J108</f>
        <v>0</v>
      </c>
      <c r="T312" s="9">
        <f t="shared" si="49"/>
        <v>0</v>
      </c>
      <c r="U312" s="9">
        <f t="shared" si="50"/>
        <v>0</v>
      </c>
      <c r="V312" s="9">
        <f t="shared" si="51"/>
        <v>0</v>
      </c>
      <c r="W312" s="9">
        <f t="shared" si="52"/>
        <v>0</v>
      </c>
    </row>
    <row r="313" spans="2:28" ht="12.75" customHeight="1">
      <c r="K313" s="9">
        <f>Data!B109</f>
        <v>0</v>
      </c>
      <c r="L313" s="9">
        <f t="shared" si="42"/>
        <v>0</v>
      </c>
      <c r="M313" s="9">
        <f t="shared" si="43"/>
        <v>0</v>
      </c>
      <c r="N313" s="9">
        <f t="shared" si="44"/>
        <v>0</v>
      </c>
      <c r="O313" s="9">
        <f t="shared" si="45"/>
        <v>0</v>
      </c>
      <c r="P313" s="9">
        <f t="shared" si="46"/>
        <v>0</v>
      </c>
      <c r="Q313" s="9">
        <f t="shared" si="47"/>
        <v>0</v>
      </c>
      <c r="R313" s="9">
        <f t="shared" si="48"/>
        <v>0</v>
      </c>
      <c r="S313" s="4">
        <f>Data!J109</f>
        <v>0</v>
      </c>
      <c r="T313" s="9">
        <f t="shared" si="49"/>
        <v>0</v>
      </c>
      <c r="U313" s="9">
        <f t="shared" si="50"/>
        <v>0</v>
      </c>
      <c r="V313" s="9">
        <f t="shared" si="51"/>
        <v>0</v>
      </c>
      <c r="W313" s="9">
        <f t="shared" si="52"/>
        <v>0</v>
      </c>
    </row>
    <row r="314" spans="2:28" ht="12.75" customHeight="1">
      <c r="K314" s="9">
        <f>Data!B110</f>
        <v>0</v>
      </c>
      <c r="L314" s="9">
        <f t="shared" si="42"/>
        <v>0</v>
      </c>
      <c r="M314" s="9">
        <f t="shared" si="43"/>
        <v>0</v>
      </c>
      <c r="N314" s="9">
        <f t="shared" si="44"/>
        <v>0</v>
      </c>
      <c r="O314" s="9">
        <f t="shared" si="45"/>
        <v>0</v>
      </c>
      <c r="P314" s="9">
        <f t="shared" si="46"/>
        <v>0</v>
      </c>
      <c r="Q314" s="9">
        <f t="shared" si="47"/>
        <v>0</v>
      </c>
      <c r="R314" s="9">
        <f t="shared" si="48"/>
        <v>0</v>
      </c>
      <c r="S314" s="4">
        <f>Data!J110</f>
        <v>0</v>
      </c>
      <c r="T314" s="9">
        <f t="shared" si="49"/>
        <v>0</v>
      </c>
      <c r="U314" s="9">
        <f t="shared" si="50"/>
        <v>0</v>
      </c>
      <c r="V314" s="9">
        <f t="shared" si="51"/>
        <v>0</v>
      </c>
      <c r="W314" s="9">
        <f t="shared" si="52"/>
        <v>0</v>
      </c>
    </row>
    <row r="315" spans="2:28" ht="12.75" customHeight="1">
      <c r="K315" s="9">
        <f>Data!B111</f>
        <v>0</v>
      </c>
      <c r="L315" s="9">
        <f t="shared" si="42"/>
        <v>0</v>
      </c>
      <c r="M315" s="9">
        <f t="shared" si="43"/>
        <v>0</v>
      </c>
      <c r="N315" s="9">
        <f t="shared" si="44"/>
        <v>0</v>
      </c>
      <c r="O315" s="9">
        <f t="shared" si="45"/>
        <v>0</v>
      </c>
      <c r="P315" s="9">
        <f t="shared" si="46"/>
        <v>0</v>
      </c>
      <c r="Q315" s="9">
        <f t="shared" si="47"/>
        <v>0</v>
      </c>
      <c r="R315" s="9">
        <f t="shared" si="48"/>
        <v>0</v>
      </c>
      <c r="S315" s="4">
        <f>Data!J111</f>
        <v>0</v>
      </c>
      <c r="T315" s="9">
        <f t="shared" si="49"/>
        <v>0</v>
      </c>
      <c r="U315" s="9">
        <f t="shared" si="50"/>
        <v>0</v>
      </c>
      <c r="V315" s="9">
        <f t="shared" si="51"/>
        <v>0</v>
      </c>
      <c r="W315" s="9">
        <f t="shared" si="52"/>
        <v>0</v>
      </c>
    </row>
    <row r="316" spans="2:28" ht="12.75" customHeight="1">
      <c r="J316" s="16" t="s">
        <v>125</v>
      </c>
      <c r="K316" s="9">
        <f t="shared" ref="K316:W316" si="62">SUM(K215:K315)</f>
        <v>2575</v>
      </c>
      <c r="L316" s="9">
        <f t="shared" si="62"/>
        <v>395975</v>
      </c>
      <c r="M316" s="9">
        <f t="shared" si="62"/>
        <v>69826375</v>
      </c>
      <c r="N316" s="9">
        <f t="shared" si="62"/>
        <v>13223654375</v>
      </c>
      <c r="O316" s="9">
        <f t="shared" si="62"/>
        <v>2614009234375</v>
      </c>
      <c r="P316" s="9">
        <f t="shared" si="62"/>
        <v>531479992484375</v>
      </c>
      <c r="Q316" s="9">
        <f t="shared" si="62"/>
        <v>1.1020800321648438E+17</v>
      </c>
      <c r="R316" s="9">
        <f t="shared" si="62"/>
        <v>2.3185907458565235E+19</v>
      </c>
      <c r="S316" s="75">
        <f t="shared" si="62"/>
        <v>292.49295911949685</v>
      </c>
      <c r="T316" s="9">
        <f t="shared" si="62"/>
        <v>50119.203993710697</v>
      </c>
      <c r="U316" s="9">
        <f t="shared" si="62"/>
        <v>9341937.0500000026</v>
      </c>
      <c r="V316" s="9">
        <f t="shared" si="62"/>
        <v>1826767316.3545601</v>
      </c>
      <c r="W316" s="9">
        <f t="shared" si="62"/>
        <v>368415750846.53308</v>
      </c>
    </row>
    <row r="317" spans="2:28" ht="12.75" customHeight="1"/>
    <row r="318" spans="2:28" ht="12.75" customHeight="1">
      <c r="B318" s="16" t="s">
        <v>128</v>
      </c>
      <c r="K318" s="16" t="s">
        <v>97</v>
      </c>
      <c r="L318" s="16" t="s">
        <v>98</v>
      </c>
      <c r="M318" s="16" t="s">
        <v>99</v>
      </c>
      <c r="N318" s="16" t="s">
        <v>100</v>
      </c>
      <c r="O318" s="16" t="s">
        <v>101</v>
      </c>
      <c r="P318" s="16" t="s">
        <v>102</v>
      </c>
      <c r="Q318" s="16" t="s">
        <v>103</v>
      </c>
      <c r="R318" s="16" t="s">
        <v>104</v>
      </c>
      <c r="S318" s="16" t="s">
        <v>105</v>
      </c>
      <c r="T318" s="16" t="s">
        <v>106</v>
      </c>
      <c r="U318" s="16" t="s">
        <v>107</v>
      </c>
      <c r="V318" s="16" t="s">
        <v>108</v>
      </c>
      <c r="W318" s="16" t="s">
        <v>109</v>
      </c>
      <c r="Y318" s="16" t="s">
        <v>110</v>
      </c>
      <c r="Z318" s="16" t="s">
        <v>111</v>
      </c>
      <c r="AA318" s="16" t="s">
        <v>112</v>
      </c>
    </row>
    <row r="319" spans="2:28" ht="12.75" customHeight="1">
      <c r="K319" s="9">
        <f>Data!B11</f>
        <v>0</v>
      </c>
      <c r="L319" s="9">
        <f t="shared" ref="L319:L419" si="63">(K319)^2</f>
        <v>0</v>
      </c>
      <c r="M319" s="9">
        <f t="shared" ref="M319:M419" si="64">K319^3</f>
        <v>0</v>
      </c>
      <c r="N319" s="9">
        <f t="shared" ref="N319:N419" si="65">K319^4</f>
        <v>0</v>
      </c>
      <c r="O319" s="9">
        <f t="shared" ref="O319:O419" si="66">K319^5</f>
        <v>0</v>
      </c>
      <c r="P319" s="9">
        <f t="shared" ref="P319:P419" si="67">K319^6</f>
        <v>0</v>
      </c>
      <c r="Q319" s="9">
        <f t="shared" ref="Q319:Q419" si="68">K319^7</f>
        <v>0</v>
      </c>
      <c r="R319" s="9">
        <f t="shared" ref="R319:R419" si="69">K319^8</f>
        <v>0</v>
      </c>
      <c r="S319" s="4">
        <f>Data!N11</f>
        <v>0</v>
      </c>
      <c r="T319" s="9">
        <f t="shared" ref="T319:T419" si="70">S319*K319</f>
        <v>0</v>
      </c>
      <c r="U319" s="9">
        <f t="shared" ref="U319:U419" si="71">S319*L319</f>
        <v>0</v>
      </c>
      <c r="V319" s="9">
        <f t="shared" ref="V319:V419" si="72">S319*M319</f>
        <v>0</v>
      </c>
      <c r="W319" s="9">
        <f t="shared" ref="W319:W419" si="73">S319*N319</f>
        <v>0</v>
      </c>
      <c r="Y319" s="9">
        <f>0</f>
        <v>0</v>
      </c>
      <c r="Z319" s="9">
        <f>$C336+$D336*Y319+$E336*Y319^2+$F336*Y319^3</f>
        <v>0.45103703712231891</v>
      </c>
      <c r="AA319" s="9">
        <f>$C356+$D356*Y319+$E356*Y319^2+$F356*Y319^3+$G356*Y319^4</f>
        <v>9.781071733709723E-2</v>
      </c>
      <c r="AB319" s="9">
        <f>IF(Data!$R$72=3,Z319,IF(Data!$R$72=4,AA319,0))</f>
        <v>9.781071733709723E-2</v>
      </c>
    </row>
    <row r="320" spans="2:28" ht="12.75" customHeight="1">
      <c r="B320" s="16" t="s">
        <v>113</v>
      </c>
      <c r="K320" s="9">
        <f>Data!B12</f>
        <v>10</v>
      </c>
      <c r="L320" s="9">
        <f t="shared" si="63"/>
        <v>100</v>
      </c>
      <c r="M320" s="9">
        <f t="shared" si="64"/>
        <v>1000</v>
      </c>
      <c r="N320" s="9">
        <f t="shared" si="65"/>
        <v>10000</v>
      </c>
      <c r="O320" s="9">
        <f t="shared" si="66"/>
        <v>100000</v>
      </c>
      <c r="P320" s="9">
        <f t="shared" si="67"/>
        <v>1000000</v>
      </c>
      <c r="Q320" s="9">
        <f t="shared" si="68"/>
        <v>10000000</v>
      </c>
      <c r="R320" s="9">
        <f t="shared" si="69"/>
        <v>100000000</v>
      </c>
      <c r="S320" s="4">
        <f>Data!N12</f>
        <v>0.32704402515723269</v>
      </c>
      <c r="T320" s="9">
        <f t="shared" si="70"/>
        <v>3.2704402515723268</v>
      </c>
      <c r="U320" s="9">
        <f t="shared" si="71"/>
        <v>32.704402515723267</v>
      </c>
      <c r="V320" s="9">
        <f t="shared" si="72"/>
        <v>327.04402515723268</v>
      </c>
      <c r="W320" s="9">
        <f t="shared" si="73"/>
        <v>3270.4402515723268</v>
      </c>
      <c r="Y320" s="9">
        <f>Y319+MAX(Data!$B$11:$B$34)/20</f>
        <v>11.5</v>
      </c>
      <c r="Z320" s="9">
        <f>$C336+$D336*Y320+$E336*Y320^2+$F336*Y320^3</f>
        <v>0.48304819607641497</v>
      </c>
      <c r="AA320" s="9">
        <f>$C356+$D356*Y320+$E356*Y320^2+$F356*Y320^3+$G356*Y320^4</f>
        <v>0.44311095163427772</v>
      </c>
      <c r="AB320" s="9">
        <f>IF(Data!$R$72=3,Z320,IF(Data!$R$72=4,AA320,0))</f>
        <v>0.44311095163427772</v>
      </c>
    </row>
    <row r="321" spans="2:28" ht="12.75" customHeight="1">
      <c r="K321" s="9">
        <f>Data!B13</f>
        <v>20</v>
      </c>
      <c r="L321" s="9">
        <f t="shared" si="63"/>
        <v>400</v>
      </c>
      <c r="M321" s="9">
        <f t="shared" si="64"/>
        <v>8000</v>
      </c>
      <c r="N321" s="9">
        <f t="shared" si="65"/>
        <v>160000</v>
      </c>
      <c r="O321" s="9">
        <f t="shared" si="66"/>
        <v>3200000</v>
      </c>
      <c r="P321" s="9">
        <f t="shared" si="67"/>
        <v>64000000</v>
      </c>
      <c r="Q321" s="9">
        <f t="shared" si="68"/>
        <v>1280000000</v>
      </c>
      <c r="R321" s="9">
        <f t="shared" si="69"/>
        <v>25600000000</v>
      </c>
      <c r="S321" s="4">
        <f>Data!N13</f>
        <v>0.80503144654088055</v>
      </c>
      <c r="T321" s="9">
        <f t="shared" si="70"/>
        <v>16.10062893081761</v>
      </c>
      <c r="U321" s="9">
        <f t="shared" si="71"/>
        <v>322.01257861635224</v>
      </c>
      <c r="V321" s="9">
        <f t="shared" si="72"/>
        <v>6440.2515723270444</v>
      </c>
      <c r="W321" s="9">
        <f t="shared" si="73"/>
        <v>128805.03144654089</v>
      </c>
      <c r="Y321" s="9">
        <f>Y320+MAX(Data!$B$11:$B$34)/20</f>
        <v>23</v>
      </c>
      <c r="Z321" s="9">
        <f>$C336+$D336*Y321+$E336*Y321^2+$F336*Y321^3</f>
        <v>0.72826703145572858</v>
      </c>
      <c r="AA321" s="9">
        <f>$C356+$D356*Y321+$E356*Y321^2+$F356*Y321^3+$G356*Y321^4</f>
        <v>0.85638274020109473</v>
      </c>
      <c r="AB321" s="9">
        <f>IF(Data!$R$72=3,Z321,IF(Data!$R$72=4,AA321,0))</f>
        <v>0.85638274020109473</v>
      </c>
    </row>
    <row r="322" spans="2:28" ht="12.75" customHeight="1">
      <c r="B322" s="16" t="s">
        <v>114</v>
      </c>
      <c r="H322" s="16" t="s">
        <v>115</v>
      </c>
      <c r="K322" s="9">
        <f>Data!B14</f>
        <v>25</v>
      </c>
      <c r="L322" s="9">
        <f t="shared" si="63"/>
        <v>625</v>
      </c>
      <c r="M322" s="9">
        <f t="shared" si="64"/>
        <v>15625</v>
      </c>
      <c r="N322" s="9">
        <f t="shared" si="65"/>
        <v>390625</v>
      </c>
      <c r="O322" s="9">
        <f t="shared" si="66"/>
        <v>9765625</v>
      </c>
      <c r="P322" s="9">
        <f t="shared" si="67"/>
        <v>244140625</v>
      </c>
      <c r="Q322" s="9">
        <f t="shared" si="68"/>
        <v>6103515625</v>
      </c>
      <c r="R322" s="9">
        <f t="shared" si="69"/>
        <v>152587890625</v>
      </c>
      <c r="S322" s="4">
        <f>Data!N14</f>
        <v>1</v>
      </c>
      <c r="T322" s="9">
        <f t="shared" si="70"/>
        <v>25</v>
      </c>
      <c r="U322" s="9">
        <f t="shared" si="71"/>
        <v>625</v>
      </c>
      <c r="V322" s="9">
        <f t="shared" si="72"/>
        <v>15625</v>
      </c>
      <c r="W322" s="9">
        <f t="shared" si="73"/>
        <v>390625</v>
      </c>
      <c r="Y322" s="9">
        <f>Y321+MAX(Data!$B$11:$B$34)/20</f>
        <v>34.5</v>
      </c>
      <c r="Z322" s="9">
        <f>$C336+$D336*Y322+$E336*Y322^2+$F336*Y322^3</f>
        <v>1.1769623857940852</v>
      </c>
      <c r="AA322" s="9">
        <f>$C356+$D356*Y322+$E356*Y322^2+$F356*Y322^3+$G356*Y322^4</f>
        <v>1.365471710552844</v>
      </c>
      <c r="AB322" s="9">
        <f>IF(Data!$R$72=3,Z322,IF(Data!$R$72=4,AA322,0))</f>
        <v>1.365471710552844</v>
      </c>
    </row>
    <row r="323" spans="2:28" ht="12.75" customHeight="1">
      <c r="C323" s="16" t="s">
        <v>116</v>
      </c>
      <c r="D323" s="16" t="s">
        <v>117</v>
      </c>
      <c r="E323" s="16" t="s">
        <v>118</v>
      </c>
      <c r="F323" s="16" t="s">
        <v>119</v>
      </c>
      <c r="K323" s="9">
        <f>Data!B15</f>
        <v>30</v>
      </c>
      <c r="L323" s="9">
        <f t="shared" si="63"/>
        <v>900</v>
      </c>
      <c r="M323" s="9">
        <f t="shared" si="64"/>
        <v>27000</v>
      </c>
      <c r="N323" s="9">
        <f t="shared" si="65"/>
        <v>810000</v>
      </c>
      <c r="O323" s="9">
        <f t="shared" si="66"/>
        <v>24300000</v>
      </c>
      <c r="P323" s="9">
        <f t="shared" si="67"/>
        <v>729000000</v>
      </c>
      <c r="Q323" s="9">
        <f t="shared" si="68"/>
        <v>21870000000</v>
      </c>
      <c r="R323" s="9">
        <f t="shared" si="69"/>
        <v>656100000000</v>
      </c>
      <c r="S323" s="4">
        <f>Data!N15</f>
        <v>1.2756289308176101</v>
      </c>
      <c r="T323" s="9">
        <f t="shared" si="70"/>
        <v>38.268867924528301</v>
      </c>
      <c r="U323" s="9">
        <f t="shared" si="71"/>
        <v>1148.066037735849</v>
      </c>
      <c r="V323" s="9">
        <f t="shared" si="72"/>
        <v>34441.981132075474</v>
      </c>
      <c r="W323" s="9">
        <f t="shared" si="73"/>
        <v>1033259.4339622642</v>
      </c>
      <c r="Y323" s="9">
        <f>Y322+MAX(Data!$B$11:$B$34)/20</f>
        <v>46</v>
      </c>
      <c r="Z323" s="9">
        <f>$C336+$D336*Y323+$E336*Y323^2+$F336*Y323^3</f>
        <v>1.8194031016253107</v>
      </c>
      <c r="AA323" s="9">
        <f>$C356+$D356*Y323+$E356*Y323^2+$F356*Y323^3+$G356*Y323^4</f>
        <v>1.9937911766138847</v>
      </c>
      <c r="AB323" s="9">
        <f>IF(Data!$R$72=3,Z323,IF(Data!$R$72=4,AA323,0))</f>
        <v>1.9937911766138847</v>
      </c>
    </row>
    <row r="324" spans="2:28" ht="12.75" customHeight="1">
      <c r="C324" s="9">
        <f>$E$3</f>
        <v>24</v>
      </c>
      <c r="D324" s="9">
        <f t="shared" ref="D324:F324" si="74">K420</f>
        <v>2575</v>
      </c>
      <c r="E324" s="9">
        <f t="shared" si="74"/>
        <v>395975</v>
      </c>
      <c r="F324" s="9">
        <f t="shared" si="74"/>
        <v>69826375</v>
      </c>
      <c r="H324" s="75">
        <f>S420</f>
        <v>252.68855503144655</v>
      </c>
      <c r="K324" s="9">
        <f>Data!B16</f>
        <v>35</v>
      </c>
      <c r="L324" s="9">
        <f t="shared" si="63"/>
        <v>1225</v>
      </c>
      <c r="M324" s="9">
        <f t="shared" si="64"/>
        <v>42875</v>
      </c>
      <c r="N324" s="9">
        <f t="shared" si="65"/>
        <v>1500625</v>
      </c>
      <c r="O324" s="9">
        <f t="shared" si="66"/>
        <v>52521875</v>
      </c>
      <c r="P324" s="9">
        <f t="shared" si="67"/>
        <v>1838265625</v>
      </c>
      <c r="Q324" s="9">
        <f t="shared" si="68"/>
        <v>64339296875</v>
      </c>
      <c r="R324" s="9">
        <f t="shared" si="69"/>
        <v>2251875390625</v>
      </c>
      <c r="S324" s="4">
        <f>Data!N16</f>
        <v>1.465566037735849</v>
      </c>
      <c r="T324" s="9">
        <f t="shared" si="70"/>
        <v>51.294811320754718</v>
      </c>
      <c r="U324" s="9">
        <f t="shared" si="71"/>
        <v>1795.318396226415</v>
      </c>
      <c r="V324" s="9">
        <f t="shared" si="72"/>
        <v>62836.143867924526</v>
      </c>
      <c r="W324" s="9">
        <f t="shared" si="73"/>
        <v>2199265.0353773586</v>
      </c>
      <c r="Y324" s="9">
        <f>Y323+MAX(Data!$B$11:$B$34)/20</f>
        <v>57.5</v>
      </c>
      <c r="Z324" s="9">
        <f>$C336+$D336*Y324+$E336*Y324^2+$F336*Y324^3</f>
        <v>2.6458580214832308</v>
      </c>
      <c r="AA324" s="9">
        <f>$C356+$D356*Y324+$E356*Y324^2+$F356*Y324^3+$G356*Y324^4</f>
        <v>2.76032213871764</v>
      </c>
      <c r="AB324" s="9">
        <f>IF(Data!$R$72=3,Z324,IF(Data!$R$72=4,AA324,0))</f>
        <v>2.76032213871764</v>
      </c>
    </row>
    <row r="325" spans="2:28" ht="12.75" customHeight="1">
      <c r="C325" s="9">
        <f t="shared" ref="C325:F325" si="75">K420</f>
        <v>2575</v>
      </c>
      <c r="D325" s="9">
        <f t="shared" si="75"/>
        <v>395975</v>
      </c>
      <c r="E325" s="9">
        <f t="shared" si="75"/>
        <v>69826375</v>
      </c>
      <c r="F325" s="9">
        <f t="shared" si="75"/>
        <v>13223654375</v>
      </c>
      <c r="H325" s="9">
        <f>T420</f>
        <v>43234.100817610066</v>
      </c>
      <c r="K325" s="9">
        <f>Data!B17</f>
        <v>45</v>
      </c>
      <c r="L325" s="9">
        <f t="shared" si="63"/>
        <v>2025</v>
      </c>
      <c r="M325" s="9">
        <f t="shared" si="64"/>
        <v>91125</v>
      </c>
      <c r="N325" s="9">
        <f t="shared" si="65"/>
        <v>4100625</v>
      </c>
      <c r="O325" s="9">
        <f t="shared" si="66"/>
        <v>184528125</v>
      </c>
      <c r="P325" s="9">
        <f t="shared" si="67"/>
        <v>8303765625</v>
      </c>
      <c r="Q325" s="9">
        <f t="shared" si="68"/>
        <v>373669453125</v>
      </c>
      <c r="R325" s="9">
        <f t="shared" si="69"/>
        <v>16815125390625</v>
      </c>
      <c r="S325" s="4">
        <f>Data!N17</f>
        <v>1.9567610062893084</v>
      </c>
      <c r="T325" s="9">
        <f t="shared" si="70"/>
        <v>88.054245283018872</v>
      </c>
      <c r="U325" s="9">
        <f t="shared" si="71"/>
        <v>3962.4410377358495</v>
      </c>
      <c r="V325" s="9">
        <f t="shared" si="72"/>
        <v>178309.84669811322</v>
      </c>
      <c r="W325" s="9">
        <f t="shared" si="73"/>
        <v>8023943.1014150949</v>
      </c>
      <c r="Y325" s="9">
        <f>Y324+MAX(Data!$B$11:$B$34)/20</f>
        <v>69</v>
      </c>
      <c r="Z325" s="9">
        <f>$C336+$D336*Y325+$E336*Y325^2+$F336*Y325^3</f>
        <v>3.6465959879016707</v>
      </c>
      <c r="AA325" s="9">
        <f>$C356+$D356*Y325+$E356*Y325^2+$F356*Y325^3+$G356*Y325^4</f>
        <v>3.6796132836065967</v>
      </c>
      <c r="AB325" s="9">
        <f>IF(Data!$R$72=3,Z325,IF(Data!$R$72=4,AA325,0))</f>
        <v>3.6796132836065967</v>
      </c>
    </row>
    <row r="326" spans="2:28" ht="12.75" customHeight="1">
      <c r="C326" s="9">
        <f t="shared" ref="C326:F326" si="76">L420</f>
        <v>395975</v>
      </c>
      <c r="D326" s="9">
        <f t="shared" si="76"/>
        <v>69826375</v>
      </c>
      <c r="E326" s="9">
        <f t="shared" si="76"/>
        <v>13223654375</v>
      </c>
      <c r="F326" s="9">
        <f t="shared" si="76"/>
        <v>2614009234375</v>
      </c>
      <c r="H326" s="9">
        <f>U420</f>
        <v>8064218.4562106933</v>
      </c>
      <c r="K326" s="9">
        <f>Data!B18</f>
        <v>60</v>
      </c>
      <c r="L326" s="9">
        <f t="shared" si="63"/>
        <v>3600</v>
      </c>
      <c r="M326" s="9">
        <f t="shared" si="64"/>
        <v>216000</v>
      </c>
      <c r="N326" s="9">
        <f t="shared" si="65"/>
        <v>12960000</v>
      </c>
      <c r="O326" s="9">
        <f t="shared" si="66"/>
        <v>777600000</v>
      </c>
      <c r="P326" s="9">
        <f t="shared" si="67"/>
        <v>46656000000</v>
      </c>
      <c r="Q326" s="9">
        <f t="shared" si="68"/>
        <v>2799360000000</v>
      </c>
      <c r="R326" s="9">
        <f t="shared" si="69"/>
        <v>167961600000000</v>
      </c>
      <c r="S326" s="4">
        <f>Data!N18</f>
        <v>3.0410377358490566</v>
      </c>
      <c r="T326" s="9">
        <f t="shared" si="70"/>
        <v>182.46226415094338</v>
      </c>
      <c r="U326" s="9">
        <f t="shared" si="71"/>
        <v>10947.735849056604</v>
      </c>
      <c r="V326" s="9">
        <f t="shared" si="72"/>
        <v>656864.15094339626</v>
      </c>
      <c r="W326" s="9">
        <f t="shared" si="73"/>
        <v>39411849.056603774</v>
      </c>
      <c r="Y326" s="9">
        <f>Y325+MAX(Data!$B$11:$B$34)/20</f>
        <v>80.5</v>
      </c>
      <c r="Z326" s="9">
        <f>$C336+$D336*Y326+$E336*Y326^2+$F336*Y326^3</f>
        <v>4.8118858434144576</v>
      </c>
      <c r="AA326" s="9">
        <f>$C356+$D356*Y326+$E356*Y326^2+$F356*Y326^3+$G356*Y326^4</f>
        <v>4.7617809844323045</v>
      </c>
      <c r="AB326" s="9">
        <f>IF(Data!$R$72=3,Z326,IF(Data!$R$72=4,AA326,0))</f>
        <v>4.7617809844323045</v>
      </c>
    </row>
    <row r="327" spans="2:28" ht="12.75" customHeight="1">
      <c r="C327" s="9">
        <f t="shared" ref="C327:F327" si="77">M420</f>
        <v>69826375</v>
      </c>
      <c r="D327" s="9">
        <f t="shared" si="77"/>
        <v>13223654375</v>
      </c>
      <c r="E327" s="9">
        <f t="shared" si="77"/>
        <v>2614009234375</v>
      </c>
      <c r="F327" s="9">
        <f t="shared" si="77"/>
        <v>531479992484375</v>
      </c>
      <c r="H327" s="9">
        <f>V420</f>
        <v>1578488984.0440254</v>
      </c>
      <c r="K327" s="9">
        <f>Data!B19</f>
        <v>70</v>
      </c>
      <c r="L327" s="9">
        <f t="shared" si="63"/>
        <v>4900</v>
      </c>
      <c r="M327" s="9">
        <f t="shared" si="64"/>
        <v>343000</v>
      </c>
      <c r="N327" s="9">
        <f t="shared" si="65"/>
        <v>24010000</v>
      </c>
      <c r="O327" s="9">
        <f t="shared" si="66"/>
        <v>1680700000</v>
      </c>
      <c r="P327" s="9">
        <f t="shared" si="67"/>
        <v>117649000000</v>
      </c>
      <c r="Q327" s="9">
        <f t="shared" si="68"/>
        <v>8235430000000</v>
      </c>
      <c r="R327" s="9">
        <f t="shared" si="69"/>
        <v>576480100000000</v>
      </c>
      <c r="S327" s="4">
        <f>Data!N19</f>
        <v>3.7555031446540879</v>
      </c>
      <c r="T327" s="9">
        <f t="shared" si="70"/>
        <v>262.88522012578613</v>
      </c>
      <c r="U327" s="9">
        <f t="shared" si="71"/>
        <v>18401.96540880503</v>
      </c>
      <c r="V327" s="9">
        <f t="shared" si="72"/>
        <v>1288137.5786163521</v>
      </c>
      <c r="W327" s="9">
        <f t="shared" si="73"/>
        <v>90169630.503144652</v>
      </c>
      <c r="Y327" s="9">
        <f>Y326+MAX(Data!$B$11:$B$34)/20</f>
        <v>92</v>
      </c>
      <c r="Z327" s="9">
        <f>$C336+$D336*Y327+$E336*Y327^2+$F336*Y327^3</f>
        <v>6.1319964305554153</v>
      </c>
      <c r="AA327" s="9">
        <f>$C356+$D356*Y327+$E356*Y327^2+$F356*Y327^3+$G356*Y327^4</f>
        <v>6.0125093007553785</v>
      </c>
      <c r="AB327" s="9">
        <f>IF(Data!$R$72=3,Z327,IF(Data!$R$72=4,AA327,0))</f>
        <v>6.0125093007553785</v>
      </c>
    </row>
    <row r="328" spans="2:28" ht="12.75" customHeight="1">
      <c r="K328" s="9">
        <f>Data!B20</f>
        <v>80</v>
      </c>
      <c r="L328" s="9">
        <f t="shared" si="63"/>
        <v>6400</v>
      </c>
      <c r="M328" s="9">
        <f t="shared" si="64"/>
        <v>512000</v>
      </c>
      <c r="N328" s="9">
        <f t="shared" si="65"/>
        <v>40960000</v>
      </c>
      <c r="O328" s="9">
        <f t="shared" si="66"/>
        <v>3276800000</v>
      </c>
      <c r="P328" s="9">
        <f t="shared" si="67"/>
        <v>262144000000</v>
      </c>
      <c r="Q328" s="9">
        <f t="shared" si="68"/>
        <v>20971520000000</v>
      </c>
      <c r="R328" s="9">
        <f t="shared" si="69"/>
        <v>1677721600000000</v>
      </c>
      <c r="S328" s="4">
        <f>Data!N20</f>
        <v>4.5863207547169811</v>
      </c>
      <c r="T328" s="9">
        <f t="shared" si="70"/>
        <v>366.90566037735846</v>
      </c>
      <c r="U328" s="9">
        <f t="shared" si="71"/>
        <v>29352.452830188678</v>
      </c>
      <c r="V328" s="9">
        <f t="shared" si="72"/>
        <v>2348196.2264150945</v>
      </c>
      <c r="W328" s="9">
        <f t="shared" si="73"/>
        <v>187855698.11320755</v>
      </c>
      <c r="Y328" s="9">
        <f>Y327+MAX(Data!$B$11:$B$34)/20</f>
        <v>103.5</v>
      </c>
      <c r="Z328" s="9">
        <f>$C336+$D336*Y328+$E336*Y328^2+$F336*Y328^3</f>
        <v>7.5971965918583697</v>
      </c>
      <c r="AA328" s="9">
        <f>$C356+$D356*Y328+$E356*Y328^2+$F356*Y328^3+$G356*Y328^4</f>
        <v>7.4330499785454975</v>
      </c>
      <c r="AB328" s="9">
        <f>IF(Data!$R$72=3,Z328,IF(Data!$R$72=4,AA328,0))</f>
        <v>7.4330499785454975</v>
      </c>
    </row>
    <row r="329" spans="2:28" ht="12.75" customHeight="1">
      <c r="B329" s="16" t="s">
        <v>120</v>
      </c>
      <c r="K329" s="9">
        <f>Data!B21</f>
        <v>90</v>
      </c>
      <c r="L329" s="9">
        <f t="shared" si="63"/>
        <v>8100</v>
      </c>
      <c r="M329" s="9">
        <f t="shared" si="64"/>
        <v>729000</v>
      </c>
      <c r="N329" s="9">
        <f t="shared" si="65"/>
        <v>65610000</v>
      </c>
      <c r="O329" s="9">
        <f t="shared" si="66"/>
        <v>5904900000</v>
      </c>
      <c r="P329" s="9">
        <f t="shared" si="67"/>
        <v>531441000000</v>
      </c>
      <c r="Q329" s="9">
        <f t="shared" si="68"/>
        <v>47829690000000</v>
      </c>
      <c r="R329" s="9">
        <f t="shared" si="69"/>
        <v>4304672100000000</v>
      </c>
      <c r="S329" s="4">
        <f>Data!N21</f>
        <v>5.4768867924528299</v>
      </c>
      <c r="T329" s="9">
        <f t="shared" si="70"/>
        <v>492.91981132075472</v>
      </c>
      <c r="U329" s="9">
        <f t="shared" si="71"/>
        <v>44362.783018867922</v>
      </c>
      <c r="V329" s="9">
        <f t="shared" si="72"/>
        <v>3992650.4716981133</v>
      </c>
      <c r="W329" s="9">
        <f t="shared" si="73"/>
        <v>359338542.4528302</v>
      </c>
      <c r="Y329" s="9">
        <f>Y328+MAX(Data!$B$11:$B$34)/20</f>
        <v>115</v>
      </c>
      <c r="Z329" s="9">
        <f>$C336+$D336*Y329+$E336*Y329^2+$F336*Y329^3</f>
        <v>9.1977551698571478</v>
      </c>
      <c r="AA329" s="9">
        <f>$C356+$D356*Y329+$E356*Y329^2+$F356*Y329^3+$G356*Y329^4</f>
        <v>9.0202224501813983</v>
      </c>
      <c r="AB329" s="9">
        <f>IF(Data!$R$72=3,Z329,IF(Data!$R$72=4,AA329,0))</f>
        <v>9.0202224501813983</v>
      </c>
    </row>
    <row r="330" spans="2:28" ht="12.75" customHeight="1">
      <c r="C330" s="9">
        <f t="array" ref="C330">INDEX(MINVERSE(C324:F327),1,1)</f>
        <v>0.46312745481234169</v>
      </c>
      <c r="D330" s="9">
        <f t="array" ref="D330">INDEX(MINVERSE(C324:F327),1,2)</f>
        <v>-1.5650310726818707E-2</v>
      </c>
      <c r="E330" s="9">
        <f t="array" ref="E330">INDEX(MINVERSE(C324:F327),1,3)</f>
        <v>1.3785237739564503E-4</v>
      </c>
      <c r="F330" s="9">
        <f t="array" ref="F330">INDEX(MINVERSE(C324:F327),1,4)</f>
        <v>-3.4946113031327479E-7</v>
      </c>
      <c r="K330" s="9">
        <f>Data!B22</f>
        <v>95</v>
      </c>
      <c r="L330" s="9">
        <f t="shared" si="63"/>
        <v>9025</v>
      </c>
      <c r="M330" s="9">
        <f t="shared" si="64"/>
        <v>857375</v>
      </c>
      <c r="N330" s="9">
        <f t="shared" si="65"/>
        <v>81450625</v>
      </c>
      <c r="O330" s="9">
        <f t="shared" si="66"/>
        <v>7737809375</v>
      </c>
      <c r="P330" s="9">
        <f t="shared" si="67"/>
        <v>735091890625</v>
      </c>
      <c r="Q330" s="9">
        <f t="shared" si="68"/>
        <v>69833729609375</v>
      </c>
      <c r="R330" s="9">
        <f t="shared" si="69"/>
        <v>6634204312890625</v>
      </c>
      <c r="S330" s="4">
        <f>Data!N22</f>
        <v>6.2194732704402513</v>
      </c>
      <c r="T330" s="9">
        <f t="shared" si="70"/>
        <v>590.84996069182387</v>
      </c>
      <c r="U330" s="9">
        <f t="shared" si="71"/>
        <v>56130.746265723268</v>
      </c>
      <c r="V330" s="9">
        <f t="shared" si="72"/>
        <v>5332420.8952437108</v>
      </c>
      <c r="W330" s="9">
        <f t="shared" si="73"/>
        <v>506579985.04815251</v>
      </c>
      <c r="Y330" s="9">
        <f>Y329+MAX(Data!$B$11:$B$34)/20</f>
        <v>126.5</v>
      </c>
      <c r="Z330" s="9">
        <f>$C336+$D336*Y330+$E336*Y330^2+$F336*Y330^3</f>
        <v>10.923941007085576</v>
      </c>
      <c r="AA330" s="9">
        <f>$C356+$D356*Y330+$E356*Y330^2+$F356*Y330^3+$G356*Y330^4</f>
        <v>10.766413834450894</v>
      </c>
      <c r="AB330" s="9">
        <f>IF(Data!$R$72=3,Z330,IF(Data!$R$72=4,AA330,0))</f>
        <v>10.766413834450894</v>
      </c>
    </row>
    <row r="331" spans="2:28" ht="12.75" customHeight="1">
      <c r="C331" s="9">
        <f t="array" ref="C331">INDEX(MINVERSE(C324:F327),2,1)</f>
        <v>-1.5650310726818495E-2</v>
      </c>
      <c r="D331" s="9">
        <f t="array" ref="D331">INDEX(MINVERSE(C324:F327),2,2)</f>
        <v>7.5083784511237859E-4</v>
      </c>
      <c r="E331" s="9">
        <f t="array" ref="E331">INDEX(MINVERSE(C324:F327),2,3)</f>
        <v>-7.5539846938499131E-6</v>
      </c>
      <c r="F331" s="9">
        <f t="array" ref="F331">INDEX(MINVERSE(C324:F327),2,4)</f>
        <v>2.0527903609867874E-8</v>
      </c>
      <c r="K331" s="9">
        <f>Data!B23</f>
        <v>100</v>
      </c>
      <c r="L331" s="9">
        <f t="shared" si="63"/>
        <v>10000</v>
      </c>
      <c r="M331" s="9">
        <f t="shared" si="64"/>
        <v>1000000</v>
      </c>
      <c r="N331" s="9">
        <f t="shared" si="65"/>
        <v>100000000</v>
      </c>
      <c r="O331" s="9">
        <f t="shared" si="66"/>
        <v>10000000000</v>
      </c>
      <c r="P331" s="9">
        <f t="shared" si="67"/>
        <v>1000000000000</v>
      </c>
      <c r="Q331" s="9">
        <f t="shared" si="68"/>
        <v>100000000000000</v>
      </c>
      <c r="R331" s="9">
        <f t="shared" si="69"/>
        <v>1E+16</v>
      </c>
      <c r="S331" s="4">
        <f>Data!N23</f>
        <v>6.8394701257861632</v>
      </c>
      <c r="T331" s="9">
        <f t="shared" si="70"/>
        <v>683.9470125786163</v>
      </c>
      <c r="U331" s="9">
        <f t="shared" si="71"/>
        <v>68394.701257861627</v>
      </c>
      <c r="V331" s="9">
        <f t="shared" si="72"/>
        <v>6839470.1257861629</v>
      </c>
      <c r="W331" s="9">
        <f t="shared" si="73"/>
        <v>683947012.57861626</v>
      </c>
      <c r="Y331" s="9">
        <f>Y330+MAX(Data!$B$11:$B$34)/20</f>
        <v>138</v>
      </c>
      <c r="Z331" s="9">
        <f>$C336+$D336*Y331+$E336*Y331^2+$F336*Y331^3</f>
        <v>12.766022946077474</v>
      </c>
      <c r="AA331" s="9">
        <f>$C356+$D356*Y331+$E356*Y331^2+$F356*Y331^3+$G356*Y331^4</f>
        <v>12.659578936550846</v>
      </c>
      <c r="AB331" s="9">
        <f>IF(Data!$R$72=3,Z331,IF(Data!$R$72=4,AA331,0))</f>
        <v>12.659578936550846</v>
      </c>
    </row>
    <row r="332" spans="2:28" ht="12.75" customHeight="1">
      <c r="C332" s="9">
        <f t="array" ref="C332">INDEX(MINVERSE(C324:F327),3,1)</f>
        <v>1.378523773956414E-4</v>
      </c>
      <c r="D332" s="9">
        <f t="array" ref="D332">INDEX(MINVERSE(C324:F327),3,2)</f>
        <v>-7.5539846938498479E-6</v>
      </c>
      <c r="E332" s="9">
        <f t="array" ref="E332">INDEX(MINVERSE(C324:F327),3,3)</f>
        <v>8.1529530874115494E-8</v>
      </c>
      <c r="F332" s="9">
        <f t="array" ref="F332">INDEX(MINVERSE(C324:F327),3,4)</f>
        <v>-2.3115337805678613E-10</v>
      </c>
      <c r="K332" s="9">
        <f>Data!B24</f>
        <v>115</v>
      </c>
      <c r="L332" s="9">
        <f t="shared" si="63"/>
        <v>13225</v>
      </c>
      <c r="M332" s="9">
        <f t="shared" si="64"/>
        <v>1520875</v>
      </c>
      <c r="N332" s="9">
        <f t="shared" si="65"/>
        <v>174900625</v>
      </c>
      <c r="O332" s="9">
        <f t="shared" si="66"/>
        <v>20113571875</v>
      </c>
      <c r="P332" s="9">
        <f t="shared" si="67"/>
        <v>2313060765625</v>
      </c>
      <c r="Q332" s="9">
        <f t="shared" si="68"/>
        <v>266001988046875</v>
      </c>
      <c r="R332" s="9">
        <f t="shared" si="69"/>
        <v>3.0590228625390624E+16</v>
      </c>
      <c r="S332" s="4">
        <f>Data!N24</f>
        <v>9.2265770440251575</v>
      </c>
      <c r="T332" s="9">
        <f t="shared" si="70"/>
        <v>1061.0563600628932</v>
      </c>
      <c r="U332" s="9">
        <f t="shared" si="71"/>
        <v>122021.48140723271</v>
      </c>
      <c r="V332" s="9">
        <f t="shared" si="72"/>
        <v>14032470.361831762</v>
      </c>
      <c r="W332" s="9">
        <f t="shared" si="73"/>
        <v>1613734091.6106527</v>
      </c>
      <c r="Y332" s="9">
        <f>Y331+MAX(Data!$B$11:$B$34)/20</f>
        <v>149.5</v>
      </c>
      <c r="Z332" s="9">
        <f>$C336+$D336*Y332+$E336*Y332^2+$F336*Y332^3</f>
        <v>14.714269829366675</v>
      </c>
      <c r="AA332" s="9">
        <f>$C356+$D356*Y332+$E356*Y332^2+$F356*Y332^3+$G356*Y332^4</f>
        <v>14.68324024808719</v>
      </c>
      <c r="AB332" s="9">
        <f>IF(Data!$R$72=3,Z332,IF(Data!$R$72=4,AA332,0))</f>
        <v>14.68324024808719</v>
      </c>
    </row>
    <row r="333" spans="2:28" ht="12.75" customHeight="1">
      <c r="C333" s="9">
        <f t="array" ref="C333">INDEX(MINVERSE(C324:F327),4,1)</f>
        <v>-3.4946113031326151E-7</v>
      </c>
      <c r="D333" s="9">
        <f t="array" ref="D333">INDEX(MINVERSE(C324:F327),4,2)</f>
        <v>2.0527903609867582E-8</v>
      </c>
      <c r="E333" s="9">
        <f t="array" ref="E333">INDEX(MINVERSE(C324:F327),4,3)</f>
        <v>-2.3115337805678496E-10</v>
      </c>
      <c r="F333" s="9">
        <f t="array" ref="F333">INDEX(MINVERSE(C324:F327),4,4)</f>
        <v>6.7393838228240676E-13</v>
      </c>
      <c r="K333" s="9">
        <f>Data!B25</f>
        <v>125</v>
      </c>
      <c r="L333" s="9">
        <f t="shared" si="63"/>
        <v>15625</v>
      </c>
      <c r="M333" s="9">
        <f t="shared" si="64"/>
        <v>1953125</v>
      </c>
      <c r="N333" s="9">
        <f t="shared" si="65"/>
        <v>244140625</v>
      </c>
      <c r="O333" s="9">
        <f t="shared" si="66"/>
        <v>30517578125</v>
      </c>
      <c r="P333" s="9">
        <f t="shared" si="67"/>
        <v>3814697265625</v>
      </c>
      <c r="Q333" s="9">
        <f t="shared" si="68"/>
        <v>476837158203125</v>
      </c>
      <c r="R333" s="9">
        <f t="shared" si="69"/>
        <v>5.9604644775390624E+16</v>
      </c>
      <c r="S333" s="4">
        <f>Data!N25</f>
        <v>10.702048742138365</v>
      </c>
      <c r="T333" s="9">
        <f t="shared" si="70"/>
        <v>1337.7560927672955</v>
      </c>
      <c r="U333" s="9">
        <f t="shared" si="71"/>
        <v>167219.51159591196</v>
      </c>
      <c r="V333" s="9">
        <f t="shared" si="72"/>
        <v>20902438.949488994</v>
      </c>
      <c r="W333" s="9">
        <f t="shared" si="73"/>
        <v>2612804868.6861243</v>
      </c>
      <c r="Y333" s="9">
        <f>Y332+MAX(Data!$B$11:$B$34)/20</f>
        <v>161</v>
      </c>
      <c r="Z333" s="9">
        <f>$C336+$D336*Y333+$E336*Y333^2+$F336*Y333^3</f>
        <v>16.758950499487007</v>
      </c>
      <c r="AA333" s="9">
        <f>$C356+$D356*Y333+$E356*Y333^2+$F356*Y333^3+$G356*Y333^4</f>
        <v>16.816487947074926</v>
      </c>
      <c r="AB333" s="9">
        <f>IF(Data!$R$72=3,Z333,IF(Data!$R$72=4,AA333,0))</f>
        <v>16.816487947074926</v>
      </c>
    </row>
    <row r="334" spans="2:28" ht="12.75" customHeight="1">
      <c r="K334" s="9">
        <f>Data!B26</f>
        <v>140</v>
      </c>
      <c r="L334" s="9">
        <f t="shared" si="63"/>
        <v>19600</v>
      </c>
      <c r="M334" s="9">
        <f t="shared" si="64"/>
        <v>2744000</v>
      </c>
      <c r="N334" s="9">
        <f t="shared" si="65"/>
        <v>384160000</v>
      </c>
      <c r="O334" s="9">
        <f t="shared" si="66"/>
        <v>53782400000</v>
      </c>
      <c r="P334" s="9">
        <f t="shared" si="67"/>
        <v>7529536000000</v>
      </c>
      <c r="Q334" s="9">
        <f t="shared" si="68"/>
        <v>1054135040000000</v>
      </c>
      <c r="R334" s="9">
        <f t="shared" si="69"/>
        <v>1.475789056E+17</v>
      </c>
      <c r="S334" s="4">
        <f>Data!N26</f>
        <v>12.955822327044025</v>
      </c>
      <c r="T334" s="9">
        <f t="shared" si="70"/>
        <v>1813.8151257861634</v>
      </c>
      <c r="U334" s="9">
        <f t="shared" si="71"/>
        <v>253934.11761006288</v>
      </c>
      <c r="V334" s="9">
        <f t="shared" si="72"/>
        <v>35550776.465408802</v>
      </c>
      <c r="W334" s="9">
        <f t="shared" si="73"/>
        <v>4977108705.1572323</v>
      </c>
      <c r="Y334" s="9">
        <f>Y333+MAX(Data!$B$11:$B$34)/20</f>
        <v>172.5</v>
      </c>
      <c r="Z334" s="9">
        <f>$C336+$D336*Y334+$E336*Y334^2+$F336*Y334^3</f>
        <v>18.890333798972279</v>
      </c>
      <c r="AA334" s="9">
        <f>$C356+$D356*Y334+$E356*Y334^2+$F356*Y334^3+$G356*Y334^4</f>
        <v>19.033979897938103</v>
      </c>
      <c r="AB334" s="9">
        <f>IF(Data!$R$72=3,Z334,IF(Data!$R$72=4,AA334,0))</f>
        <v>19.033979897938103</v>
      </c>
    </row>
    <row r="335" spans="2:28" ht="12.75" customHeight="1">
      <c r="B335" s="16" t="s">
        <v>121</v>
      </c>
      <c r="K335" s="9">
        <f>Data!B27</f>
        <v>150</v>
      </c>
      <c r="L335" s="9">
        <f t="shared" si="63"/>
        <v>22500</v>
      </c>
      <c r="M335" s="9">
        <f t="shared" si="64"/>
        <v>3375000</v>
      </c>
      <c r="N335" s="9">
        <f t="shared" si="65"/>
        <v>506250000</v>
      </c>
      <c r="O335" s="9">
        <f t="shared" si="66"/>
        <v>75937500000</v>
      </c>
      <c r="P335" s="9">
        <f t="shared" si="67"/>
        <v>11390625000000</v>
      </c>
      <c r="Q335" s="9">
        <f t="shared" si="68"/>
        <v>1708593750000000</v>
      </c>
      <c r="R335" s="9">
        <f t="shared" si="69"/>
        <v>2.562890625E+17</v>
      </c>
      <c r="S335" s="4">
        <f>Data!N27</f>
        <v>14.862740566037736</v>
      </c>
      <c r="T335" s="9">
        <f t="shared" si="70"/>
        <v>2229.4110849056606</v>
      </c>
      <c r="U335" s="9">
        <f t="shared" si="71"/>
        <v>334411.6627358491</v>
      </c>
      <c r="V335" s="9">
        <f t="shared" si="72"/>
        <v>50161749.410377361</v>
      </c>
      <c r="W335" s="9">
        <f t="shared" si="73"/>
        <v>7524262411.5566044</v>
      </c>
      <c r="Y335" s="9">
        <f>Y334+MAX(Data!$B$11:$B$34)/20</f>
        <v>184</v>
      </c>
      <c r="Z335" s="9">
        <f>$C336+$D336*Y335+$E336*Y335^2+$F336*Y335^3</f>
        <v>21.098688570356337</v>
      </c>
      <c r="AA335" s="9">
        <f>$C356+$D356*Y335+$E356*Y335^2+$F356*Y335^3+$G356*Y335^4</f>
        <v>21.305941651509855</v>
      </c>
      <c r="AB335" s="9">
        <f>IF(Data!$R$72=3,Z335,IF(Data!$R$72=4,AA335,0))</f>
        <v>21.305941651509855</v>
      </c>
    </row>
    <row r="336" spans="2:28" ht="12.75" customHeight="1">
      <c r="C336" s="9">
        <f t="array" ref="C336">INDEX(MMULT(C330:F333,H324:H327),1)</f>
        <v>0.45103703712231891</v>
      </c>
      <c r="D336" s="9">
        <f t="array" ref="D336">INDEX(MMULT(C330:F333,H324:H327),2)</f>
        <v>-6.7683824707742701E-3</v>
      </c>
      <c r="E336" s="9">
        <f t="array" ref="E336">INDEX(MMULT(C330:F333,H324:H327),3)</f>
        <v>8.4286893720753042E-4</v>
      </c>
      <c r="F336" s="9">
        <f t="array" ref="F336">INDEX(MMULT(C330:F333,H324:H327),4)</f>
        <v>-1.0663989990602248E-6</v>
      </c>
      <c r="K336" s="9">
        <f>Data!B28</f>
        <v>160</v>
      </c>
      <c r="L336" s="9">
        <f t="shared" si="63"/>
        <v>25600</v>
      </c>
      <c r="M336" s="9">
        <f t="shared" si="64"/>
        <v>4096000</v>
      </c>
      <c r="N336" s="9">
        <f t="shared" si="65"/>
        <v>655360000</v>
      </c>
      <c r="O336" s="9">
        <f t="shared" si="66"/>
        <v>104857600000</v>
      </c>
      <c r="P336" s="9">
        <f t="shared" si="67"/>
        <v>16777216000000</v>
      </c>
      <c r="Q336" s="9">
        <f t="shared" si="68"/>
        <v>2684354560000000</v>
      </c>
      <c r="R336" s="9">
        <f t="shared" si="69"/>
        <v>4.294967296E+17</v>
      </c>
      <c r="S336" s="4">
        <f>Data!N28</f>
        <v>16.870287735849057</v>
      </c>
      <c r="T336" s="9">
        <f t="shared" si="70"/>
        <v>2699.2460377358493</v>
      </c>
      <c r="U336" s="9">
        <f t="shared" si="71"/>
        <v>431879.36603773589</v>
      </c>
      <c r="V336" s="9">
        <f t="shared" si="72"/>
        <v>69100698.566037744</v>
      </c>
      <c r="W336" s="9">
        <f t="shared" si="73"/>
        <v>11056111770.566038</v>
      </c>
      <c r="Y336" s="9">
        <f>Y335+MAX(Data!$B$11:$B$34)/20</f>
        <v>195.5</v>
      </c>
      <c r="Z336" s="9">
        <f>$C336+$D336*Y336+$E336*Y336^2+$F336*Y336^3</f>
        <v>23.374283656172999</v>
      </c>
      <c r="AA336" s="9">
        <f>$C356+$D356*Y336+$E356*Y336^2+$F356*Y336^3+$G356*Y336^4</f>
        <v>23.598166445032373</v>
      </c>
      <c r="AB336" s="9">
        <f>IF(Data!$R$72=3,Z336,IF(Data!$R$72=4,AA336,0))</f>
        <v>23.598166445032373</v>
      </c>
    </row>
    <row r="337" spans="2:28" ht="12.75" customHeight="1">
      <c r="K337" s="9">
        <f>Data!B29</f>
        <v>175</v>
      </c>
      <c r="L337" s="9">
        <f t="shared" si="63"/>
        <v>30625</v>
      </c>
      <c r="M337" s="9">
        <f t="shared" si="64"/>
        <v>5359375</v>
      </c>
      <c r="N337" s="9">
        <f t="shared" si="65"/>
        <v>937890625</v>
      </c>
      <c r="O337" s="9">
        <f t="shared" si="66"/>
        <v>164130859375</v>
      </c>
      <c r="P337" s="9">
        <f t="shared" si="67"/>
        <v>28722900390625</v>
      </c>
      <c r="Q337" s="9">
        <f t="shared" si="68"/>
        <v>5026507568359375</v>
      </c>
      <c r="R337" s="9">
        <f t="shared" si="69"/>
        <v>8.7963882446289062E+17</v>
      </c>
      <c r="S337" s="4">
        <f>Data!N29</f>
        <v>19.667772012578617</v>
      </c>
      <c r="T337" s="9">
        <f t="shared" si="70"/>
        <v>3441.8601022012581</v>
      </c>
      <c r="U337" s="9">
        <f t="shared" si="71"/>
        <v>602325.51788522012</v>
      </c>
      <c r="V337" s="9">
        <f t="shared" si="72"/>
        <v>105406965.62991352</v>
      </c>
      <c r="W337" s="9">
        <f t="shared" si="73"/>
        <v>18446218985.234867</v>
      </c>
      <c r="Y337" s="9">
        <f>Y336+MAX(Data!$B$11:$B$34)/20</f>
        <v>207</v>
      </c>
      <c r="Z337" s="9">
        <f>$C336+$D336*Y337+$E336*Y337^2+$F336*Y337^3</f>
        <v>25.707387898956078</v>
      </c>
      <c r="AA337" s="9">
        <f>$C356+$D356*Y337+$E356*Y337^2+$F356*Y337^3+$G356*Y337^4</f>
        <v>25.872015202156895</v>
      </c>
      <c r="AB337" s="9">
        <f>IF(Data!$R$72=3,Z337,IF(Data!$R$72=4,AA337,0))</f>
        <v>25.872015202156895</v>
      </c>
    </row>
    <row r="338" spans="2:28" ht="12.75" customHeight="1">
      <c r="K338" s="9">
        <f>Data!B30</f>
        <v>190</v>
      </c>
      <c r="L338" s="9">
        <f t="shared" si="63"/>
        <v>36100</v>
      </c>
      <c r="M338" s="9">
        <f t="shared" si="64"/>
        <v>6859000</v>
      </c>
      <c r="N338" s="9">
        <f t="shared" si="65"/>
        <v>1303210000</v>
      </c>
      <c r="O338" s="9">
        <f t="shared" si="66"/>
        <v>247609900000</v>
      </c>
      <c r="P338" s="9">
        <f t="shared" si="67"/>
        <v>47045881000000</v>
      </c>
      <c r="Q338" s="9">
        <f t="shared" si="68"/>
        <v>8938717390000000</v>
      </c>
      <c r="R338" s="9">
        <f t="shared" si="69"/>
        <v>1.6983563041E+18</v>
      </c>
      <c r="S338" s="4">
        <f>Data!N30</f>
        <v>22.329407232704405</v>
      </c>
      <c r="T338" s="9">
        <f t="shared" si="70"/>
        <v>4242.5873742138365</v>
      </c>
      <c r="U338" s="9">
        <f t="shared" si="71"/>
        <v>806091.60110062896</v>
      </c>
      <c r="V338" s="9">
        <f t="shared" si="72"/>
        <v>153157404.2091195</v>
      </c>
      <c r="W338" s="9">
        <f t="shared" si="73"/>
        <v>29099906799.732708</v>
      </c>
      <c r="Y338" s="9">
        <f>Y337+MAX(Data!$B$11:$B$34)/20</f>
        <v>218.5</v>
      </c>
      <c r="Z338" s="9">
        <f>$C336+$D336*Y338+$E336*Y338^2+$F336*Y338^3</f>
        <v>28.088270141239423</v>
      </c>
      <c r="AA338" s="9">
        <f>$C356+$D356*Y338+$E356*Y338^2+$F356*Y338^3+$G356*Y338^4</f>
        <v>28.084416532943749</v>
      </c>
      <c r="AB338" s="9">
        <f>IF(Data!$R$72=3,Z338,IF(Data!$R$72=4,AA338,0))</f>
        <v>28.084416532943749</v>
      </c>
    </row>
    <row r="339" spans="2:28" ht="12.75" customHeight="1">
      <c r="K339" s="9">
        <f>Data!B31</f>
        <v>200</v>
      </c>
      <c r="L339" s="9">
        <f t="shared" si="63"/>
        <v>40000</v>
      </c>
      <c r="M339" s="9">
        <f t="shared" si="64"/>
        <v>8000000</v>
      </c>
      <c r="N339" s="9">
        <f t="shared" si="65"/>
        <v>1600000000</v>
      </c>
      <c r="O339" s="9">
        <f t="shared" si="66"/>
        <v>320000000000</v>
      </c>
      <c r="P339" s="9">
        <f t="shared" si="67"/>
        <v>64000000000000</v>
      </c>
      <c r="Q339" s="9">
        <f t="shared" si="68"/>
        <v>1.28E+16</v>
      </c>
      <c r="R339" s="9">
        <f t="shared" si="69"/>
        <v>2.56E+18</v>
      </c>
      <c r="S339" s="4">
        <f>Data!N31</f>
        <v>24.27154559748428</v>
      </c>
      <c r="T339" s="9">
        <f t="shared" si="70"/>
        <v>4854.3091194968565</v>
      </c>
      <c r="U339" s="9">
        <f t="shared" si="71"/>
        <v>970861.8238993712</v>
      </c>
      <c r="V339" s="9">
        <f t="shared" si="72"/>
        <v>194172364.77987424</v>
      </c>
      <c r="W339" s="9">
        <f t="shared" si="73"/>
        <v>38834472955.974846</v>
      </c>
      <c r="Y339" s="9">
        <f>Y338+MAX(Data!$B$11:$B$34)/20</f>
        <v>230</v>
      </c>
      <c r="Z339" s="9">
        <f>$C336+$D336*Y339+$E336*Y339^2+$F336*Y339^3</f>
        <v>30.507199225556839</v>
      </c>
      <c r="AA339" s="9">
        <f>$C356+$D356*Y339+$E356*Y339^2+$F356*Y339^3+$G356*Y339^4</f>
        <v>30.1878667338623</v>
      </c>
      <c r="AB339" s="9">
        <f>IF(Data!$R$72=3,Z339,IF(Data!$R$72=4,AA339,0))</f>
        <v>30.1878667338623</v>
      </c>
    </row>
    <row r="340" spans="2:28" ht="12.75" customHeight="1">
      <c r="B340" s="16" t="s">
        <v>122</v>
      </c>
      <c r="K340" s="9">
        <f>Data!B32</f>
        <v>210</v>
      </c>
      <c r="L340" s="9">
        <f t="shared" si="63"/>
        <v>44100</v>
      </c>
      <c r="M340" s="9">
        <f t="shared" si="64"/>
        <v>9261000</v>
      </c>
      <c r="N340" s="9">
        <f t="shared" si="65"/>
        <v>1944810000</v>
      </c>
      <c r="O340" s="9">
        <f t="shared" si="66"/>
        <v>408410100000</v>
      </c>
      <c r="P340" s="9">
        <f t="shared" si="67"/>
        <v>85766121000000</v>
      </c>
      <c r="Q340" s="9">
        <f t="shared" si="68"/>
        <v>1.801088541E+16</v>
      </c>
      <c r="R340" s="9">
        <f t="shared" si="69"/>
        <v>3.7822859360999997E+18</v>
      </c>
      <c r="S340" s="4">
        <f>Data!N32</f>
        <v>26.329407232704405</v>
      </c>
      <c r="T340" s="9">
        <f t="shared" si="70"/>
        <v>5529.1755188679253</v>
      </c>
      <c r="U340" s="9">
        <f t="shared" si="71"/>
        <v>1161126.8589622641</v>
      </c>
      <c r="V340" s="9">
        <f t="shared" si="72"/>
        <v>243836640.38207549</v>
      </c>
      <c r="W340" s="9">
        <f t="shared" si="73"/>
        <v>51205694480.235855</v>
      </c>
      <c r="Y340" s="9">
        <f>Y339+MAX(Data!$B$11:$B$34)/20</f>
        <v>241.5</v>
      </c>
      <c r="Z340" s="9">
        <f>$C336+$D336*Y340+$E336*Y340^2+$F336*Y340^3</f>
        <v>32.954443994442158</v>
      </c>
      <c r="AA340" s="9">
        <f>$C356+$D356*Y340+$E356*Y340^2+$F356*Y340^3+$G356*Y340^4</f>
        <v>32.130429787790995</v>
      </c>
      <c r="AB340" s="9">
        <f>IF(Data!$R$72=3,Z340,IF(Data!$R$72=4,AA340,0))</f>
        <v>32.130429787790995</v>
      </c>
    </row>
    <row r="341" spans="2:28" ht="12.75" customHeight="1">
      <c r="K341" s="9">
        <f>Data!B33</f>
        <v>220</v>
      </c>
      <c r="L341" s="9">
        <f t="shared" si="63"/>
        <v>48400</v>
      </c>
      <c r="M341" s="9">
        <f t="shared" si="64"/>
        <v>10648000</v>
      </c>
      <c r="N341" s="9">
        <f t="shared" si="65"/>
        <v>2342560000</v>
      </c>
      <c r="O341" s="9">
        <f t="shared" si="66"/>
        <v>515363200000</v>
      </c>
      <c r="P341" s="9">
        <f t="shared" si="67"/>
        <v>113379904000000</v>
      </c>
      <c r="Q341" s="9">
        <f t="shared" si="68"/>
        <v>2.494357888E+16</v>
      </c>
      <c r="R341" s="9">
        <f t="shared" si="69"/>
        <v>5.4875873536E+18</v>
      </c>
      <c r="S341" s="4">
        <f>Data!N33</f>
        <v>28.364627358490569</v>
      </c>
      <c r="T341" s="9">
        <f t="shared" si="70"/>
        <v>6240.2180188679249</v>
      </c>
      <c r="U341" s="9">
        <f t="shared" si="71"/>
        <v>1372847.9641509436</v>
      </c>
      <c r="V341" s="9">
        <f t="shared" si="72"/>
        <v>302026552.11320758</v>
      </c>
      <c r="W341" s="9">
        <f t="shared" si="73"/>
        <v>66445841464.90567</v>
      </c>
      <c r="Y341" s="9">
        <f>Y340+MAX(Data!$B$11:$B$34)/20</f>
        <v>253</v>
      </c>
      <c r="Z341" s="9">
        <f>$C336+$D336*Y341+$E336*Y341^2+$F336*Y341^3</f>
        <v>35.420273290429222</v>
      </c>
      <c r="AA341" s="9">
        <f>$C356+$D356*Y341+$E356*Y341^2+$F356*Y341^3+$G356*Y341^4</f>
        <v>33.855737364017351</v>
      </c>
      <c r="AB341" s="9">
        <f>IF(Data!$R$72=3,Z341,IF(Data!$R$72=4,AA341,0))</f>
        <v>33.855737364017351</v>
      </c>
    </row>
    <row r="342" spans="2:28" ht="12.75" customHeight="1">
      <c r="B342" s="16" t="s">
        <v>114</v>
      </c>
      <c r="H342" s="16" t="s">
        <v>115</v>
      </c>
      <c r="K342" s="9">
        <f>Data!B34</f>
        <v>230</v>
      </c>
      <c r="L342" s="9">
        <f t="shared" si="63"/>
        <v>52900</v>
      </c>
      <c r="M342" s="9">
        <f t="shared" si="64"/>
        <v>12167000</v>
      </c>
      <c r="N342" s="9">
        <f t="shared" si="65"/>
        <v>2798410000</v>
      </c>
      <c r="O342" s="9">
        <f t="shared" si="66"/>
        <v>643634300000</v>
      </c>
      <c r="P342" s="9">
        <f t="shared" si="67"/>
        <v>148035889000000</v>
      </c>
      <c r="Q342" s="9">
        <f t="shared" si="68"/>
        <v>3.404825447E+16</v>
      </c>
      <c r="R342" s="9">
        <f t="shared" si="69"/>
        <v>7.8310985280999997E+18</v>
      </c>
      <c r="S342" s="4">
        <f>Data!N34</f>
        <v>30.35959591194969</v>
      </c>
      <c r="T342" s="9">
        <f t="shared" si="70"/>
        <v>6982.7070597484289</v>
      </c>
      <c r="U342" s="9">
        <f t="shared" si="71"/>
        <v>1606022.6237421385</v>
      </c>
      <c r="V342" s="9">
        <f t="shared" si="72"/>
        <v>369385203.46069187</v>
      </c>
      <c r="W342" s="9">
        <f t="shared" si="73"/>
        <v>84958596795.959137</v>
      </c>
      <c r="Y342" s="9">
        <f>Y341+MAX(Data!$B$11:$B$34)/20</f>
        <v>264.5</v>
      </c>
      <c r="Z342" s="9">
        <f>$C336+$D336*Y342+$E336*Y342^2+$F336*Y342^3</f>
        <v>37.894955956051831</v>
      </c>
      <c r="AA342" s="9">
        <f>$C356+$D356*Y342+$E356*Y342^2+$F356*Y342^3+$G356*Y342^4</f>
        <v>35.302988818237928</v>
      </c>
      <c r="AB342" s="9">
        <f>IF(Data!$R$72=3,Z342,IF(Data!$R$72=4,AA342,0))</f>
        <v>35.302988818237928</v>
      </c>
    </row>
    <row r="343" spans="2:28" ht="12.75" customHeight="1">
      <c r="C343" s="16" t="s">
        <v>116</v>
      </c>
      <c r="D343" s="16" t="s">
        <v>117</v>
      </c>
      <c r="E343" s="16" t="s">
        <v>118</v>
      </c>
      <c r="F343" s="16" t="s">
        <v>119</v>
      </c>
      <c r="G343" s="16" t="s">
        <v>123</v>
      </c>
      <c r="K343" s="9">
        <f>Data!B35</f>
        <v>0</v>
      </c>
      <c r="L343" s="9">
        <f t="shared" si="63"/>
        <v>0</v>
      </c>
      <c r="M343" s="9">
        <f t="shared" si="64"/>
        <v>0</v>
      </c>
      <c r="N343" s="9">
        <f t="shared" si="65"/>
        <v>0</v>
      </c>
      <c r="O343" s="9">
        <f t="shared" si="66"/>
        <v>0</v>
      </c>
      <c r="P343" s="9">
        <f t="shared" si="67"/>
        <v>0</v>
      </c>
      <c r="Q343" s="9">
        <f t="shared" si="68"/>
        <v>0</v>
      </c>
      <c r="R343" s="9">
        <f t="shared" si="69"/>
        <v>0</v>
      </c>
      <c r="S343" s="4">
        <f>Data!K35</f>
        <v>0</v>
      </c>
      <c r="T343" s="9">
        <f t="shared" si="70"/>
        <v>0</v>
      </c>
      <c r="U343" s="9">
        <f t="shared" si="71"/>
        <v>0</v>
      </c>
      <c r="V343" s="9">
        <f t="shared" si="72"/>
        <v>0</v>
      </c>
      <c r="W343" s="9">
        <f t="shared" si="73"/>
        <v>0</v>
      </c>
    </row>
    <row r="344" spans="2:28" ht="12.75" customHeight="1">
      <c r="C344" s="9">
        <f>$E$3</f>
        <v>24</v>
      </c>
      <c r="D344" s="9">
        <f t="shared" ref="D344:G344" si="78">K420</f>
        <v>2575</v>
      </c>
      <c r="E344" s="9">
        <f t="shared" si="78"/>
        <v>395975</v>
      </c>
      <c r="F344" s="9">
        <f t="shared" si="78"/>
        <v>69826375</v>
      </c>
      <c r="G344" s="9">
        <f t="shared" si="78"/>
        <v>13223654375</v>
      </c>
      <c r="H344" s="75">
        <f>S420</f>
        <v>252.68855503144655</v>
      </c>
      <c r="K344" s="9">
        <f>Data!B36</f>
        <v>0</v>
      </c>
      <c r="L344" s="9">
        <f t="shared" si="63"/>
        <v>0</v>
      </c>
      <c r="M344" s="9">
        <f t="shared" si="64"/>
        <v>0</v>
      </c>
      <c r="N344" s="9">
        <f t="shared" si="65"/>
        <v>0</v>
      </c>
      <c r="O344" s="9">
        <f t="shared" si="66"/>
        <v>0</v>
      </c>
      <c r="P344" s="9">
        <f t="shared" si="67"/>
        <v>0</v>
      </c>
      <c r="Q344" s="9">
        <f t="shared" si="68"/>
        <v>0</v>
      </c>
      <c r="R344" s="9">
        <f t="shared" si="69"/>
        <v>0</v>
      </c>
      <c r="S344" s="4">
        <f>Data!K36</f>
        <v>0</v>
      </c>
      <c r="T344" s="9">
        <f t="shared" si="70"/>
        <v>0</v>
      </c>
      <c r="U344" s="9">
        <f t="shared" si="71"/>
        <v>0</v>
      </c>
      <c r="V344" s="9">
        <f t="shared" si="72"/>
        <v>0</v>
      </c>
      <c r="W344" s="9">
        <f t="shared" si="73"/>
        <v>0</v>
      </c>
    </row>
    <row r="345" spans="2:28" ht="12.75" customHeight="1">
      <c r="C345" s="9">
        <f t="shared" ref="C345:G345" si="79">K420</f>
        <v>2575</v>
      </c>
      <c r="D345" s="9">
        <f t="shared" si="79"/>
        <v>395975</v>
      </c>
      <c r="E345" s="9">
        <f t="shared" si="79"/>
        <v>69826375</v>
      </c>
      <c r="F345" s="9">
        <f t="shared" si="79"/>
        <v>13223654375</v>
      </c>
      <c r="G345" s="9">
        <f t="shared" si="79"/>
        <v>2614009234375</v>
      </c>
      <c r="H345" s="9">
        <f>T420</f>
        <v>43234.100817610066</v>
      </c>
      <c r="K345" s="9">
        <f>Data!B37</f>
        <v>0</v>
      </c>
      <c r="L345" s="9">
        <f t="shared" si="63"/>
        <v>0</v>
      </c>
      <c r="M345" s="9">
        <f t="shared" si="64"/>
        <v>0</v>
      </c>
      <c r="N345" s="9">
        <f t="shared" si="65"/>
        <v>0</v>
      </c>
      <c r="O345" s="9">
        <f t="shared" si="66"/>
        <v>0</v>
      </c>
      <c r="P345" s="9">
        <f t="shared" si="67"/>
        <v>0</v>
      </c>
      <c r="Q345" s="9">
        <f t="shared" si="68"/>
        <v>0</v>
      </c>
      <c r="R345" s="9">
        <f t="shared" si="69"/>
        <v>0</v>
      </c>
      <c r="S345" s="4">
        <f>Data!K37</f>
        <v>0</v>
      </c>
      <c r="T345" s="9">
        <f t="shared" si="70"/>
        <v>0</v>
      </c>
      <c r="U345" s="9">
        <f t="shared" si="71"/>
        <v>0</v>
      </c>
      <c r="V345" s="9">
        <f t="shared" si="72"/>
        <v>0</v>
      </c>
      <c r="W345" s="9">
        <f t="shared" si="73"/>
        <v>0</v>
      </c>
    </row>
    <row r="346" spans="2:28" ht="12.75" customHeight="1">
      <c r="C346" s="9">
        <f t="shared" ref="C346:G346" si="80">L420</f>
        <v>395975</v>
      </c>
      <c r="D346" s="9">
        <f t="shared" si="80"/>
        <v>69826375</v>
      </c>
      <c r="E346" s="9">
        <f t="shared" si="80"/>
        <v>13223654375</v>
      </c>
      <c r="F346" s="9">
        <f t="shared" si="80"/>
        <v>2614009234375</v>
      </c>
      <c r="G346" s="9">
        <f t="shared" si="80"/>
        <v>531479992484375</v>
      </c>
      <c r="H346" s="9">
        <f>U420</f>
        <v>8064218.4562106933</v>
      </c>
      <c r="K346" s="9">
        <f>Data!B38</f>
        <v>0</v>
      </c>
      <c r="L346" s="9">
        <f t="shared" si="63"/>
        <v>0</v>
      </c>
      <c r="M346" s="9">
        <f t="shared" si="64"/>
        <v>0</v>
      </c>
      <c r="N346" s="9">
        <f t="shared" si="65"/>
        <v>0</v>
      </c>
      <c r="O346" s="9">
        <f t="shared" si="66"/>
        <v>0</v>
      </c>
      <c r="P346" s="9">
        <f t="shared" si="67"/>
        <v>0</v>
      </c>
      <c r="Q346" s="9">
        <f t="shared" si="68"/>
        <v>0</v>
      </c>
      <c r="R346" s="9">
        <f t="shared" si="69"/>
        <v>0</v>
      </c>
      <c r="S346" s="4">
        <f>Data!K38</f>
        <v>0</v>
      </c>
      <c r="T346" s="9">
        <f t="shared" si="70"/>
        <v>0</v>
      </c>
      <c r="U346" s="9">
        <f t="shared" si="71"/>
        <v>0</v>
      </c>
      <c r="V346" s="9">
        <f t="shared" si="72"/>
        <v>0</v>
      </c>
      <c r="W346" s="9">
        <f t="shared" si="73"/>
        <v>0</v>
      </c>
    </row>
    <row r="347" spans="2:28" ht="12.75" customHeight="1">
      <c r="C347" s="9">
        <f t="shared" ref="C347:G347" si="81">M420</f>
        <v>69826375</v>
      </c>
      <c r="D347" s="9">
        <f t="shared" si="81"/>
        <v>13223654375</v>
      </c>
      <c r="E347" s="9">
        <f t="shared" si="81"/>
        <v>2614009234375</v>
      </c>
      <c r="F347" s="9">
        <f t="shared" si="81"/>
        <v>531479992484375</v>
      </c>
      <c r="G347" s="9">
        <f t="shared" si="81"/>
        <v>1.1020800321648438E+17</v>
      </c>
      <c r="H347" s="9">
        <f>V420</f>
        <v>1578488984.0440254</v>
      </c>
      <c r="K347" s="9">
        <f>Data!B39</f>
        <v>0</v>
      </c>
      <c r="L347" s="9">
        <f t="shared" si="63"/>
        <v>0</v>
      </c>
      <c r="M347" s="9">
        <f t="shared" si="64"/>
        <v>0</v>
      </c>
      <c r="N347" s="9">
        <f t="shared" si="65"/>
        <v>0</v>
      </c>
      <c r="O347" s="9">
        <f t="shared" si="66"/>
        <v>0</v>
      </c>
      <c r="P347" s="9">
        <f t="shared" si="67"/>
        <v>0</v>
      </c>
      <c r="Q347" s="9">
        <f t="shared" si="68"/>
        <v>0</v>
      </c>
      <c r="R347" s="9">
        <f t="shared" si="69"/>
        <v>0</v>
      </c>
      <c r="S347" s="4">
        <f>Data!K39</f>
        <v>0</v>
      </c>
      <c r="T347" s="9">
        <f t="shared" si="70"/>
        <v>0</v>
      </c>
      <c r="U347" s="9">
        <f t="shared" si="71"/>
        <v>0</v>
      </c>
      <c r="V347" s="9">
        <f t="shared" si="72"/>
        <v>0</v>
      </c>
      <c r="W347" s="9">
        <f t="shared" si="73"/>
        <v>0</v>
      </c>
    </row>
    <row r="348" spans="2:28" ht="12.75" customHeight="1">
      <c r="C348" s="9">
        <f t="shared" ref="C348:G348" si="82">N420</f>
        <v>13223654375</v>
      </c>
      <c r="D348" s="9">
        <f t="shared" si="82"/>
        <v>2614009234375</v>
      </c>
      <c r="E348" s="9">
        <f t="shared" si="82"/>
        <v>531479992484375</v>
      </c>
      <c r="F348" s="9">
        <f t="shared" si="82"/>
        <v>1.1020800321648438E+17</v>
      </c>
      <c r="G348" s="9">
        <f t="shared" si="82"/>
        <v>2.3185907458565235E+19</v>
      </c>
      <c r="H348" s="9">
        <f>W420</f>
        <v>318653835215.41473</v>
      </c>
      <c r="K348" s="9">
        <f>Data!B40</f>
        <v>0</v>
      </c>
      <c r="L348" s="9">
        <f t="shared" si="63"/>
        <v>0</v>
      </c>
      <c r="M348" s="9">
        <f t="shared" si="64"/>
        <v>0</v>
      </c>
      <c r="N348" s="9">
        <f t="shared" si="65"/>
        <v>0</v>
      </c>
      <c r="O348" s="9">
        <f t="shared" si="66"/>
        <v>0</v>
      </c>
      <c r="P348" s="9">
        <f t="shared" si="67"/>
        <v>0</v>
      </c>
      <c r="Q348" s="9">
        <f t="shared" si="68"/>
        <v>0</v>
      </c>
      <c r="R348" s="9">
        <f t="shared" si="69"/>
        <v>0</v>
      </c>
      <c r="S348" s="4">
        <f>Data!K40</f>
        <v>0</v>
      </c>
      <c r="T348" s="9">
        <f t="shared" si="70"/>
        <v>0</v>
      </c>
      <c r="U348" s="9">
        <f t="shared" si="71"/>
        <v>0</v>
      </c>
      <c r="V348" s="9">
        <f t="shared" si="72"/>
        <v>0</v>
      </c>
      <c r="W348" s="9">
        <f t="shared" si="73"/>
        <v>0</v>
      </c>
    </row>
    <row r="349" spans="2:28" ht="12.75" customHeight="1">
      <c r="B349" s="16" t="s">
        <v>120</v>
      </c>
      <c r="K349" s="9">
        <f>Data!B41</f>
        <v>0</v>
      </c>
      <c r="L349" s="9">
        <f t="shared" si="63"/>
        <v>0</v>
      </c>
      <c r="M349" s="9">
        <f t="shared" si="64"/>
        <v>0</v>
      </c>
      <c r="N349" s="9">
        <f t="shared" si="65"/>
        <v>0</v>
      </c>
      <c r="O349" s="9">
        <f t="shared" si="66"/>
        <v>0</v>
      </c>
      <c r="P349" s="9">
        <f t="shared" si="67"/>
        <v>0</v>
      </c>
      <c r="Q349" s="9">
        <f t="shared" si="68"/>
        <v>0</v>
      </c>
      <c r="R349" s="9">
        <f t="shared" si="69"/>
        <v>0</v>
      </c>
      <c r="S349" s="4">
        <f>Data!K41</f>
        <v>0</v>
      </c>
      <c r="T349" s="9">
        <f t="shared" si="70"/>
        <v>0</v>
      </c>
      <c r="U349" s="9">
        <f t="shared" si="71"/>
        <v>0</v>
      </c>
      <c r="V349" s="9">
        <f t="shared" si="72"/>
        <v>0</v>
      </c>
      <c r="W349" s="9">
        <f t="shared" si="73"/>
        <v>0</v>
      </c>
    </row>
    <row r="350" spans="2:28" ht="12.75" customHeight="1">
      <c r="C350" s="9">
        <f t="array" ref="C350">INDEX(MINVERSE(C344:G348),1,1)</f>
        <v>0.6594736708831318</v>
      </c>
      <c r="D350" s="9">
        <f t="array" ref="D350">INDEX(MINVERSE(C344:G348),1,2)</f>
        <v>-3.4962556731477787E-2</v>
      </c>
      <c r="E350" s="9">
        <f t="array" ref="E350">INDEX(MINVERSE(C344:G348),1,3)</f>
        <v>5.305850297641191E-4</v>
      </c>
      <c r="F350" s="9">
        <f t="array" ref="F350">INDEX(MINVERSE(C344:G348),1,4)</f>
        <v>-3.0434454133311139E-6</v>
      </c>
      <c r="G350" s="9">
        <f t="array" ref="G350">INDEX(MINVERSE(C344:G348),1,5)</f>
        <v>5.8694493098315334E-9</v>
      </c>
      <c r="K350" s="9">
        <f>Data!B42</f>
        <v>0</v>
      </c>
      <c r="L350" s="9">
        <f t="shared" si="63"/>
        <v>0</v>
      </c>
      <c r="M350" s="9">
        <f t="shared" si="64"/>
        <v>0</v>
      </c>
      <c r="N350" s="9">
        <f t="shared" si="65"/>
        <v>0</v>
      </c>
      <c r="O350" s="9">
        <f t="shared" si="66"/>
        <v>0</v>
      </c>
      <c r="P350" s="9">
        <f t="shared" si="67"/>
        <v>0</v>
      </c>
      <c r="Q350" s="9">
        <f t="shared" si="68"/>
        <v>0</v>
      </c>
      <c r="R350" s="9">
        <f t="shared" si="69"/>
        <v>0</v>
      </c>
      <c r="S350" s="4">
        <f>Data!K42</f>
        <v>0</v>
      </c>
      <c r="T350" s="9">
        <f t="shared" si="70"/>
        <v>0</v>
      </c>
      <c r="U350" s="9">
        <f t="shared" si="71"/>
        <v>0</v>
      </c>
      <c r="V350" s="9">
        <f t="shared" si="72"/>
        <v>0</v>
      </c>
      <c r="W350" s="9">
        <f t="shared" si="73"/>
        <v>0</v>
      </c>
    </row>
    <row r="351" spans="2:28" ht="12.75" customHeight="1">
      <c r="C351" s="9">
        <f t="array" ref="C351">INDEX(MINVERSE(C344:G348),2,1)</f>
        <v>-3.4962556731473936E-2</v>
      </c>
      <c r="D351" s="9">
        <f t="array" ref="D351">INDEX(MINVERSE(C344:G348),2,2)</f>
        <v>2.650354185218147E-3</v>
      </c>
      <c r="E351" s="9">
        <f t="array" ref="E351">INDEX(MINVERSE(C344:G348),2,3)</f>
        <v>-4.6182432689335302E-5</v>
      </c>
      <c r="F351" s="9">
        <f t="array" ref="F351">INDEX(MINVERSE(C344:G348),2,4)</f>
        <v>2.8550315114689659E-7</v>
      </c>
      <c r="G351" s="9">
        <f t="array" ref="G351">INDEX(MINVERSE(C344:G348),2,5)</f>
        <v>-5.7730803909388961E-10</v>
      </c>
      <c r="K351" s="9">
        <f>Data!B43</f>
        <v>0</v>
      </c>
      <c r="L351" s="9">
        <f t="shared" si="63"/>
        <v>0</v>
      </c>
      <c r="M351" s="9">
        <f t="shared" si="64"/>
        <v>0</v>
      </c>
      <c r="N351" s="9">
        <f t="shared" si="65"/>
        <v>0</v>
      </c>
      <c r="O351" s="9">
        <f t="shared" si="66"/>
        <v>0</v>
      </c>
      <c r="P351" s="9">
        <f t="shared" si="67"/>
        <v>0</v>
      </c>
      <c r="Q351" s="9">
        <f t="shared" si="68"/>
        <v>0</v>
      </c>
      <c r="R351" s="9">
        <f t="shared" si="69"/>
        <v>0</v>
      </c>
      <c r="S351" s="4">
        <f>Data!K43</f>
        <v>0</v>
      </c>
      <c r="T351" s="9">
        <f t="shared" si="70"/>
        <v>0</v>
      </c>
      <c r="U351" s="9">
        <f t="shared" si="71"/>
        <v>0</v>
      </c>
      <c r="V351" s="9">
        <f t="shared" si="72"/>
        <v>0</v>
      </c>
      <c r="W351" s="9">
        <f t="shared" si="73"/>
        <v>0</v>
      </c>
    </row>
    <row r="352" spans="2:28" ht="12.75" customHeight="1">
      <c r="C352" s="9">
        <f t="array" ref="C352">INDEX(MINVERSE(C344:G348),3,1)</f>
        <v>5.3058502976399842E-4</v>
      </c>
      <c r="D352" s="9">
        <f t="array" ref="D352">INDEX(MINVERSE(C344:G348),3,2)</f>
        <v>-4.6182432689331195E-5</v>
      </c>
      <c r="E352" s="9">
        <f t="array" ref="E352">INDEX(MINVERSE(C344:G348),3,3)</f>
        <v>8.670752843034765E-7</v>
      </c>
      <c r="F352" s="9">
        <f t="array" ref="F352">INDEX(MINVERSE(C344:G348),3,4)</f>
        <v>-5.6196737889967544E-9</v>
      </c>
      <c r="G352" s="9">
        <f t="array" ref="G352">INDEX(MINVERSE(C344:G348),3,5)</f>
        <v>1.1740100937626084E-11</v>
      </c>
      <c r="K352" s="9">
        <f>Data!B44</f>
        <v>0</v>
      </c>
      <c r="L352" s="9">
        <f t="shared" si="63"/>
        <v>0</v>
      </c>
      <c r="M352" s="9">
        <f t="shared" si="64"/>
        <v>0</v>
      </c>
      <c r="N352" s="9">
        <f t="shared" si="65"/>
        <v>0</v>
      </c>
      <c r="O352" s="9">
        <f t="shared" si="66"/>
        <v>0</v>
      </c>
      <c r="P352" s="9">
        <f t="shared" si="67"/>
        <v>0</v>
      </c>
      <c r="Q352" s="9">
        <f t="shared" si="68"/>
        <v>0</v>
      </c>
      <c r="R352" s="9">
        <f t="shared" si="69"/>
        <v>0</v>
      </c>
      <c r="S352" s="4">
        <f>Data!K44</f>
        <v>0</v>
      </c>
      <c r="T352" s="9">
        <f t="shared" si="70"/>
        <v>0</v>
      </c>
      <c r="U352" s="9">
        <f t="shared" si="71"/>
        <v>0</v>
      </c>
      <c r="V352" s="9">
        <f t="shared" si="72"/>
        <v>0</v>
      </c>
      <c r="W352" s="9">
        <f t="shared" si="73"/>
        <v>0</v>
      </c>
    </row>
    <row r="353" spans="2:23" ht="12.75" customHeight="1">
      <c r="C353" s="9">
        <f t="array" ref="C353">INDEX(MINVERSE(C344:G348),4,1)</f>
        <v>-3.0434454133301199E-6</v>
      </c>
      <c r="D353" s="9">
        <f t="array" ref="D353">INDEX(MINVERSE(C344:G348),4,2)</f>
        <v>2.8550315114685005E-7</v>
      </c>
      <c r="E353" s="9">
        <f t="array" ref="E353">INDEX(MINVERSE(C344:G348),4,3)</f>
        <v>-5.6196737889963979E-9</v>
      </c>
      <c r="F353" s="9">
        <f t="array" ref="F353">INDEX(MINVERSE(C344:G348),4,4)</f>
        <v>3.7636969615479374E-11</v>
      </c>
      <c r="G353" s="9">
        <f t="array" ref="G353">INDEX(MINVERSE(C344:G348),4,5)</f>
        <v>-8.0532258309226781E-14</v>
      </c>
      <c r="K353" s="9">
        <f>Data!B45</f>
        <v>0</v>
      </c>
      <c r="L353" s="9">
        <f t="shared" si="63"/>
        <v>0</v>
      </c>
      <c r="M353" s="9">
        <f t="shared" si="64"/>
        <v>0</v>
      </c>
      <c r="N353" s="9">
        <f t="shared" si="65"/>
        <v>0</v>
      </c>
      <c r="O353" s="9">
        <f t="shared" si="66"/>
        <v>0</v>
      </c>
      <c r="P353" s="9">
        <f t="shared" si="67"/>
        <v>0</v>
      </c>
      <c r="Q353" s="9">
        <f t="shared" si="68"/>
        <v>0</v>
      </c>
      <c r="R353" s="9">
        <f t="shared" si="69"/>
        <v>0</v>
      </c>
      <c r="S353" s="4">
        <f>Data!K45</f>
        <v>0</v>
      </c>
      <c r="T353" s="9">
        <f t="shared" si="70"/>
        <v>0</v>
      </c>
      <c r="U353" s="9">
        <f t="shared" si="71"/>
        <v>0</v>
      </c>
      <c r="V353" s="9">
        <f t="shared" si="72"/>
        <v>0</v>
      </c>
      <c r="W353" s="9">
        <f t="shared" si="73"/>
        <v>0</v>
      </c>
    </row>
    <row r="354" spans="2:23" ht="12.75" customHeight="1">
      <c r="C354" s="9">
        <f t="array" ref="C354">INDEX(MINVERSE(C344:G348),5,1)</f>
        <v>5.8694493098296747E-9</v>
      </c>
      <c r="D354" s="9">
        <f t="array" ref="D354">INDEX(MINVERSE(C344:G348),5,2)</f>
        <v>-5.7730803909376749E-10</v>
      </c>
      <c r="E354" s="9">
        <f t="array" ref="E354">INDEX(MINVERSE(C344:G348),5,3)</f>
        <v>1.1740100937624803E-11</v>
      </c>
      <c r="F354" s="9">
        <f t="array" ref="F354">INDEX(MINVERSE(C344:G348),5,4)</f>
        <v>-8.0532258309223235E-14</v>
      </c>
      <c r="G354" s="9">
        <f t="array" ref="G354">INDEX(MINVERSE(C344:G348),5,5)</f>
        <v>1.7545759673949796E-16</v>
      </c>
      <c r="K354" s="9">
        <f>Data!B46</f>
        <v>0</v>
      </c>
      <c r="L354" s="9">
        <f t="shared" si="63"/>
        <v>0</v>
      </c>
      <c r="M354" s="9">
        <f t="shared" si="64"/>
        <v>0</v>
      </c>
      <c r="N354" s="9">
        <f t="shared" si="65"/>
        <v>0</v>
      </c>
      <c r="O354" s="9">
        <f t="shared" si="66"/>
        <v>0</v>
      </c>
      <c r="P354" s="9">
        <f t="shared" si="67"/>
        <v>0</v>
      </c>
      <c r="Q354" s="9">
        <f t="shared" si="68"/>
        <v>0</v>
      </c>
      <c r="R354" s="9">
        <f t="shared" si="69"/>
        <v>0</v>
      </c>
      <c r="S354" s="4">
        <f>Data!K46</f>
        <v>0</v>
      </c>
      <c r="T354" s="9">
        <f t="shared" si="70"/>
        <v>0</v>
      </c>
      <c r="U354" s="9">
        <f t="shared" si="71"/>
        <v>0</v>
      </c>
      <c r="V354" s="9">
        <f t="shared" si="72"/>
        <v>0</v>
      </c>
      <c r="W354" s="9">
        <f t="shared" si="73"/>
        <v>0</v>
      </c>
    </row>
    <row r="355" spans="2:23" ht="12.75" customHeight="1">
      <c r="B355" s="16" t="s">
        <v>121</v>
      </c>
      <c r="K355" s="9">
        <f>Data!B47</f>
        <v>0</v>
      </c>
      <c r="L355" s="9">
        <f t="shared" si="63"/>
        <v>0</v>
      </c>
      <c r="M355" s="9">
        <f t="shared" si="64"/>
        <v>0</v>
      </c>
      <c r="N355" s="9">
        <f t="shared" si="65"/>
        <v>0</v>
      </c>
      <c r="O355" s="9">
        <f t="shared" si="66"/>
        <v>0</v>
      </c>
      <c r="P355" s="9">
        <f t="shared" si="67"/>
        <v>0</v>
      </c>
      <c r="Q355" s="9">
        <f t="shared" si="68"/>
        <v>0</v>
      </c>
      <c r="R355" s="9">
        <f t="shared" si="69"/>
        <v>0</v>
      </c>
      <c r="S355" s="4">
        <f>Data!K47</f>
        <v>0</v>
      </c>
      <c r="T355" s="9">
        <f t="shared" si="70"/>
        <v>0</v>
      </c>
      <c r="U355" s="9">
        <f t="shared" si="71"/>
        <v>0</v>
      </c>
      <c r="V355" s="9">
        <f t="shared" si="72"/>
        <v>0</v>
      </c>
      <c r="W355" s="9">
        <f t="shared" si="73"/>
        <v>0</v>
      </c>
    </row>
    <row r="356" spans="2:23" ht="12.75" customHeight="1">
      <c r="C356" s="9">
        <f t="array" ref="C356">INDEX(MMULT(C350:G354,H344:H348),1)</f>
        <v>9.781071733709723E-2</v>
      </c>
      <c r="D356" s="9">
        <f t="array" ref="D356">INDEX(MMULT(C350:G354,H344:H348),2)</f>
        <v>2.7974296643350272E-2</v>
      </c>
      <c r="E356" s="9">
        <f t="array" ref="E356">INDEX(MMULT(C350:G354,H344:H348),3)</f>
        <v>1.3634394188777321E-4</v>
      </c>
      <c r="F356" s="9">
        <f t="array" ref="F356">INDEX(MMULT(C350:G354,H344:H348),4)</f>
        <v>3.7800715489109959E-6</v>
      </c>
      <c r="G356" s="9">
        <f t="array" ref="G356">INDEX(MMULT(C350:G354,H344:H348),5)</f>
        <v>-1.0559123671266416E-8</v>
      </c>
      <c r="K356" s="9">
        <f>Data!B48</f>
        <v>0</v>
      </c>
      <c r="L356" s="9">
        <f t="shared" si="63"/>
        <v>0</v>
      </c>
      <c r="M356" s="9">
        <f t="shared" si="64"/>
        <v>0</v>
      </c>
      <c r="N356" s="9">
        <f t="shared" si="65"/>
        <v>0</v>
      </c>
      <c r="O356" s="9">
        <f t="shared" si="66"/>
        <v>0</v>
      </c>
      <c r="P356" s="9">
        <f t="shared" si="67"/>
        <v>0</v>
      </c>
      <c r="Q356" s="9">
        <f t="shared" si="68"/>
        <v>0</v>
      </c>
      <c r="R356" s="9">
        <f t="shared" si="69"/>
        <v>0</v>
      </c>
      <c r="S356" s="4">
        <f>Data!K48</f>
        <v>0</v>
      </c>
      <c r="T356" s="9">
        <f t="shared" si="70"/>
        <v>0</v>
      </c>
      <c r="U356" s="9">
        <f t="shared" si="71"/>
        <v>0</v>
      </c>
      <c r="V356" s="9">
        <f t="shared" si="72"/>
        <v>0</v>
      </c>
      <c r="W356" s="9">
        <f t="shared" si="73"/>
        <v>0</v>
      </c>
    </row>
    <row r="357" spans="2:23" ht="12.75" customHeight="1">
      <c r="K357" s="9">
        <f>Data!B49</f>
        <v>0</v>
      </c>
      <c r="L357" s="9">
        <f t="shared" si="63"/>
        <v>0</v>
      </c>
      <c r="M357" s="9">
        <f t="shared" si="64"/>
        <v>0</v>
      </c>
      <c r="N357" s="9">
        <f t="shared" si="65"/>
        <v>0</v>
      </c>
      <c r="O357" s="9">
        <f t="shared" si="66"/>
        <v>0</v>
      </c>
      <c r="P357" s="9">
        <f t="shared" si="67"/>
        <v>0</v>
      </c>
      <c r="Q357" s="9">
        <f t="shared" si="68"/>
        <v>0</v>
      </c>
      <c r="R357" s="9">
        <f t="shared" si="69"/>
        <v>0</v>
      </c>
      <c r="S357" s="4">
        <f>Data!K49</f>
        <v>0</v>
      </c>
      <c r="T357" s="9">
        <f t="shared" si="70"/>
        <v>0</v>
      </c>
      <c r="U357" s="9">
        <f t="shared" si="71"/>
        <v>0</v>
      </c>
      <c r="V357" s="9">
        <f t="shared" si="72"/>
        <v>0</v>
      </c>
      <c r="W357" s="9">
        <f t="shared" si="73"/>
        <v>0</v>
      </c>
    </row>
    <row r="358" spans="2:23" ht="12.75" customHeight="1">
      <c r="K358" s="9">
        <f>Data!B50</f>
        <v>0</v>
      </c>
      <c r="L358" s="9">
        <f t="shared" si="63"/>
        <v>0</v>
      </c>
      <c r="M358" s="9">
        <f t="shared" si="64"/>
        <v>0</v>
      </c>
      <c r="N358" s="9">
        <f t="shared" si="65"/>
        <v>0</v>
      </c>
      <c r="O358" s="9">
        <f t="shared" si="66"/>
        <v>0</v>
      </c>
      <c r="P358" s="9">
        <f t="shared" si="67"/>
        <v>0</v>
      </c>
      <c r="Q358" s="9">
        <f t="shared" si="68"/>
        <v>0</v>
      </c>
      <c r="R358" s="9">
        <f t="shared" si="69"/>
        <v>0</v>
      </c>
      <c r="S358" s="4">
        <f>Data!K50</f>
        <v>0</v>
      </c>
      <c r="T358" s="9">
        <f t="shared" si="70"/>
        <v>0</v>
      </c>
      <c r="U358" s="9">
        <f t="shared" si="71"/>
        <v>0</v>
      </c>
      <c r="V358" s="9">
        <f t="shared" si="72"/>
        <v>0</v>
      </c>
      <c r="W358" s="9">
        <f t="shared" si="73"/>
        <v>0</v>
      </c>
    </row>
    <row r="359" spans="2:23" ht="12.75" customHeight="1">
      <c r="B359" s="16" t="s">
        <v>124</v>
      </c>
      <c r="K359" s="9">
        <f>Data!B51</f>
        <v>0</v>
      </c>
      <c r="L359" s="9">
        <f t="shared" si="63"/>
        <v>0</v>
      </c>
      <c r="M359" s="9">
        <f t="shared" si="64"/>
        <v>0</v>
      </c>
      <c r="N359" s="9">
        <f t="shared" si="65"/>
        <v>0</v>
      </c>
      <c r="O359" s="9">
        <f t="shared" si="66"/>
        <v>0</v>
      </c>
      <c r="P359" s="9">
        <f t="shared" si="67"/>
        <v>0</v>
      </c>
      <c r="Q359" s="9">
        <f t="shared" si="68"/>
        <v>0</v>
      </c>
      <c r="R359" s="9">
        <f t="shared" si="69"/>
        <v>0</v>
      </c>
      <c r="S359" s="4">
        <f>Data!K51</f>
        <v>0</v>
      </c>
      <c r="T359" s="9">
        <f t="shared" si="70"/>
        <v>0</v>
      </c>
      <c r="U359" s="9">
        <f t="shared" si="71"/>
        <v>0</v>
      </c>
      <c r="V359" s="9">
        <f t="shared" si="72"/>
        <v>0</v>
      </c>
      <c r="W359" s="9">
        <f t="shared" si="73"/>
        <v>0</v>
      </c>
    </row>
    <row r="360" spans="2:23" ht="12.75" customHeight="1">
      <c r="C360" s="16" t="s">
        <v>116</v>
      </c>
      <c r="D360" s="16" t="s">
        <v>117</v>
      </c>
      <c r="E360" s="16" t="s">
        <v>118</v>
      </c>
      <c r="F360" s="16" t="s">
        <v>119</v>
      </c>
      <c r="G360" s="16" t="s">
        <v>123</v>
      </c>
      <c r="K360" s="9">
        <f>Data!B52</f>
        <v>0</v>
      </c>
      <c r="L360" s="9">
        <f t="shared" si="63"/>
        <v>0</v>
      </c>
      <c r="M360" s="9">
        <f t="shared" si="64"/>
        <v>0</v>
      </c>
      <c r="N360" s="9">
        <f t="shared" si="65"/>
        <v>0</v>
      </c>
      <c r="O360" s="9">
        <f t="shared" si="66"/>
        <v>0</v>
      </c>
      <c r="P360" s="9">
        <f t="shared" si="67"/>
        <v>0</v>
      </c>
      <c r="Q360" s="9">
        <f t="shared" si="68"/>
        <v>0</v>
      </c>
      <c r="R360" s="9">
        <f t="shared" si="69"/>
        <v>0</v>
      </c>
      <c r="S360" s="4">
        <f>Data!K52</f>
        <v>0</v>
      </c>
      <c r="T360" s="9">
        <f t="shared" si="70"/>
        <v>0</v>
      </c>
      <c r="U360" s="9">
        <f t="shared" si="71"/>
        <v>0</v>
      </c>
      <c r="V360" s="9">
        <f t="shared" si="72"/>
        <v>0</v>
      </c>
      <c r="W360" s="9">
        <f t="shared" si="73"/>
        <v>0</v>
      </c>
    </row>
    <row r="361" spans="2:23" ht="12.75" customHeight="1">
      <c r="C361" s="9">
        <f>IF(Data!$R$72=3,C336,IF(Data!$R$72=4,C356,0))</f>
        <v>9.781071733709723E-2</v>
      </c>
      <c r="D361" s="9">
        <f>IF(Data!$R$72=3,D336,IF(Data!$R$72=4,D356,0))</f>
        <v>2.7974296643350272E-2</v>
      </c>
      <c r="E361" s="9">
        <f>IF(Data!$R$72=3,E336,IF(Data!$R$72=4,E356,0))</f>
        <v>1.3634394188777321E-4</v>
      </c>
      <c r="F361" s="9">
        <f>IF(Data!$R$72=3,F336,IF(Data!$R$72=4,F356,0))</f>
        <v>3.7800715489109959E-6</v>
      </c>
      <c r="G361" s="9">
        <f>IF(Data!$R$72=3,G336,IF(Data!$R$72=4,G356,0))</f>
        <v>-1.0559123671266416E-8</v>
      </c>
      <c r="K361" s="9">
        <f>Data!B53</f>
        <v>0</v>
      </c>
      <c r="L361" s="9">
        <f t="shared" si="63"/>
        <v>0</v>
      </c>
      <c r="M361" s="9">
        <f t="shared" si="64"/>
        <v>0</v>
      </c>
      <c r="N361" s="9">
        <f t="shared" si="65"/>
        <v>0</v>
      </c>
      <c r="O361" s="9">
        <f t="shared" si="66"/>
        <v>0</v>
      </c>
      <c r="P361" s="9">
        <f t="shared" si="67"/>
        <v>0</v>
      </c>
      <c r="Q361" s="9">
        <f t="shared" si="68"/>
        <v>0</v>
      </c>
      <c r="R361" s="9">
        <f t="shared" si="69"/>
        <v>0</v>
      </c>
      <c r="S361" s="4">
        <f>Data!K53</f>
        <v>0</v>
      </c>
      <c r="T361" s="9">
        <f t="shared" si="70"/>
        <v>0</v>
      </c>
      <c r="U361" s="9">
        <f t="shared" si="71"/>
        <v>0</v>
      </c>
      <c r="V361" s="9">
        <f t="shared" si="72"/>
        <v>0</v>
      </c>
      <c r="W361" s="9">
        <f t="shared" si="73"/>
        <v>0</v>
      </c>
    </row>
    <row r="362" spans="2:23" ht="12.75" customHeight="1">
      <c r="K362" s="9">
        <f>Data!B54</f>
        <v>0</v>
      </c>
      <c r="L362" s="9">
        <f t="shared" si="63"/>
        <v>0</v>
      </c>
      <c r="M362" s="9">
        <f t="shared" si="64"/>
        <v>0</v>
      </c>
      <c r="N362" s="9">
        <f t="shared" si="65"/>
        <v>0</v>
      </c>
      <c r="O362" s="9">
        <f t="shared" si="66"/>
        <v>0</v>
      </c>
      <c r="P362" s="9">
        <f t="shared" si="67"/>
        <v>0</v>
      </c>
      <c r="Q362" s="9">
        <f t="shared" si="68"/>
        <v>0</v>
      </c>
      <c r="R362" s="9">
        <f t="shared" si="69"/>
        <v>0</v>
      </c>
      <c r="S362" s="4">
        <f>Data!K54</f>
        <v>0</v>
      </c>
      <c r="T362" s="9">
        <f t="shared" si="70"/>
        <v>0</v>
      </c>
      <c r="U362" s="9">
        <f t="shared" si="71"/>
        <v>0</v>
      </c>
      <c r="V362" s="9">
        <f t="shared" si="72"/>
        <v>0</v>
      </c>
      <c r="W362" s="9">
        <f t="shared" si="73"/>
        <v>0</v>
      </c>
    </row>
    <row r="363" spans="2:23" ht="12.75" customHeight="1">
      <c r="K363" s="9">
        <f>Data!B55</f>
        <v>0</v>
      </c>
      <c r="L363" s="9">
        <f t="shared" si="63"/>
        <v>0</v>
      </c>
      <c r="M363" s="9">
        <f t="shared" si="64"/>
        <v>0</v>
      </c>
      <c r="N363" s="9">
        <f t="shared" si="65"/>
        <v>0</v>
      </c>
      <c r="O363" s="9">
        <f t="shared" si="66"/>
        <v>0</v>
      </c>
      <c r="P363" s="9">
        <f t="shared" si="67"/>
        <v>0</v>
      </c>
      <c r="Q363" s="9">
        <f t="shared" si="68"/>
        <v>0</v>
      </c>
      <c r="R363" s="9">
        <f t="shared" si="69"/>
        <v>0</v>
      </c>
      <c r="S363" s="4">
        <f>Data!K55</f>
        <v>0</v>
      </c>
      <c r="T363" s="9">
        <f t="shared" si="70"/>
        <v>0</v>
      </c>
      <c r="U363" s="9">
        <f t="shared" si="71"/>
        <v>0</v>
      </c>
      <c r="V363" s="9">
        <f t="shared" si="72"/>
        <v>0</v>
      </c>
      <c r="W363" s="9">
        <f t="shared" si="73"/>
        <v>0</v>
      </c>
    </row>
    <row r="364" spans="2:23" ht="12.75" customHeight="1">
      <c r="K364" s="9">
        <f>Data!B56</f>
        <v>0</v>
      </c>
      <c r="L364" s="9">
        <f t="shared" si="63"/>
        <v>0</v>
      </c>
      <c r="M364" s="9">
        <f t="shared" si="64"/>
        <v>0</v>
      </c>
      <c r="N364" s="9">
        <f t="shared" si="65"/>
        <v>0</v>
      </c>
      <c r="O364" s="9">
        <f t="shared" si="66"/>
        <v>0</v>
      </c>
      <c r="P364" s="9">
        <f t="shared" si="67"/>
        <v>0</v>
      </c>
      <c r="Q364" s="9">
        <f t="shared" si="68"/>
        <v>0</v>
      </c>
      <c r="R364" s="9">
        <f t="shared" si="69"/>
        <v>0</v>
      </c>
      <c r="S364" s="4">
        <f>Data!K56</f>
        <v>0</v>
      </c>
      <c r="T364" s="9">
        <f t="shared" si="70"/>
        <v>0</v>
      </c>
      <c r="U364" s="9">
        <f t="shared" si="71"/>
        <v>0</v>
      </c>
      <c r="V364" s="9">
        <f t="shared" si="72"/>
        <v>0</v>
      </c>
      <c r="W364" s="9">
        <f t="shared" si="73"/>
        <v>0</v>
      </c>
    </row>
    <row r="365" spans="2:23" ht="12.75" customHeight="1">
      <c r="K365" s="9">
        <f>Data!B57</f>
        <v>0</v>
      </c>
      <c r="L365" s="9">
        <f t="shared" si="63"/>
        <v>0</v>
      </c>
      <c r="M365" s="9">
        <f t="shared" si="64"/>
        <v>0</v>
      </c>
      <c r="N365" s="9">
        <f t="shared" si="65"/>
        <v>0</v>
      </c>
      <c r="O365" s="9">
        <f t="shared" si="66"/>
        <v>0</v>
      </c>
      <c r="P365" s="9">
        <f t="shared" si="67"/>
        <v>0</v>
      </c>
      <c r="Q365" s="9">
        <f t="shared" si="68"/>
        <v>0</v>
      </c>
      <c r="R365" s="9">
        <f t="shared" si="69"/>
        <v>0</v>
      </c>
      <c r="S365" s="4">
        <f>Data!K57</f>
        <v>0</v>
      </c>
      <c r="T365" s="9">
        <f t="shared" si="70"/>
        <v>0</v>
      </c>
      <c r="U365" s="9">
        <f t="shared" si="71"/>
        <v>0</v>
      </c>
      <c r="V365" s="9">
        <f t="shared" si="72"/>
        <v>0</v>
      </c>
      <c r="W365" s="9">
        <f t="shared" si="73"/>
        <v>0</v>
      </c>
    </row>
    <row r="366" spans="2:23" ht="12.75" customHeight="1">
      <c r="K366" s="9">
        <f>Data!B58</f>
        <v>0</v>
      </c>
      <c r="L366" s="9">
        <f t="shared" si="63"/>
        <v>0</v>
      </c>
      <c r="M366" s="9">
        <f t="shared" si="64"/>
        <v>0</v>
      </c>
      <c r="N366" s="9">
        <f t="shared" si="65"/>
        <v>0</v>
      </c>
      <c r="O366" s="9">
        <f t="shared" si="66"/>
        <v>0</v>
      </c>
      <c r="P366" s="9">
        <f t="shared" si="67"/>
        <v>0</v>
      </c>
      <c r="Q366" s="9">
        <f t="shared" si="68"/>
        <v>0</v>
      </c>
      <c r="R366" s="9">
        <f t="shared" si="69"/>
        <v>0</v>
      </c>
      <c r="S366" s="4">
        <f>Data!K58</f>
        <v>0</v>
      </c>
      <c r="T366" s="9">
        <f t="shared" si="70"/>
        <v>0</v>
      </c>
      <c r="U366" s="9">
        <f t="shared" si="71"/>
        <v>0</v>
      </c>
      <c r="V366" s="9">
        <f t="shared" si="72"/>
        <v>0</v>
      </c>
      <c r="W366" s="9">
        <f t="shared" si="73"/>
        <v>0</v>
      </c>
    </row>
    <row r="367" spans="2:23" ht="12.75" customHeight="1">
      <c r="K367" s="9">
        <f>Data!B59</f>
        <v>0</v>
      </c>
      <c r="L367" s="9">
        <f t="shared" si="63"/>
        <v>0</v>
      </c>
      <c r="M367" s="9">
        <f t="shared" si="64"/>
        <v>0</v>
      </c>
      <c r="N367" s="9">
        <f t="shared" si="65"/>
        <v>0</v>
      </c>
      <c r="O367" s="9">
        <f t="shared" si="66"/>
        <v>0</v>
      </c>
      <c r="P367" s="9">
        <f t="shared" si="67"/>
        <v>0</v>
      </c>
      <c r="Q367" s="9">
        <f t="shared" si="68"/>
        <v>0</v>
      </c>
      <c r="R367" s="9">
        <f t="shared" si="69"/>
        <v>0</v>
      </c>
      <c r="S367" s="4">
        <f>Data!K59</f>
        <v>0</v>
      </c>
      <c r="T367" s="9">
        <f t="shared" si="70"/>
        <v>0</v>
      </c>
      <c r="U367" s="9">
        <f t="shared" si="71"/>
        <v>0</v>
      </c>
      <c r="V367" s="9">
        <f t="shared" si="72"/>
        <v>0</v>
      </c>
      <c r="W367" s="9">
        <f t="shared" si="73"/>
        <v>0</v>
      </c>
    </row>
    <row r="368" spans="2:23" ht="12.75" customHeight="1">
      <c r="K368" s="9">
        <f>Data!B60</f>
        <v>0</v>
      </c>
      <c r="L368" s="9">
        <f t="shared" si="63"/>
        <v>0</v>
      </c>
      <c r="M368" s="9">
        <f t="shared" si="64"/>
        <v>0</v>
      </c>
      <c r="N368" s="9">
        <f t="shared" si="65"/>
        <v>0</v>
      </c>
      <c r="O368" s="9">
        <f t="shared" si="66"/>
        <v>0</v>
      </c>
      <c r="P368" s="9">
        <f t="shared" si="67"/>
        <v>0</v>
      </c>
      <c r="Q368" s="9">
        <f t="shared" si="68"/>
        <v>0</v>
      </c>
      <c r="R368" s="9">
        <f t="shared" si="69"/>
        <v>0</v>
      </c>
      <c r="S368" s="4">
        <f>Data!K60</f>
        <v>0</v>
      </c>
      <c r="T368" s="9">
        <f t="shared" si="70"/>
        <v>0</v>
      </c>
      <c r="U368" s="9">
        <f t="shared" si="71"/>
        <v>0</v>
      </c>
      <c r="V368" s="9">
        <f t="shared" si="72"/>
        <v>0</v>
      </c>
      <c r="W368" s="9">
        <f t="shared" si="73"/>
        <v>0</v>
      </c>
    </row>
    <row r="369" spans="11:23" ht="12.75" customHeight="1">
      <c r="K369" s="9">
        <f>Data!B61</f>
        <v>0</v>
      </c>
      <c r="L369" s="9">
        <f t="shared" si="63"/>
        <v>0</v>
      </c>
      <c r="M369" s="9">
        <f t="shared" si="64"/>
        <v>0</v>
      </c>
      <c r="N369" s="9">
        <f t="shared" si="65"/>
        <v>0</v>
      </c>
      <c r="O369" s="9">
        <f t="shared" si="66"/>
        <v>0</v>
      </c>
      <c r="P369" s="9">
        <f t="shared" si="67"/>
        <v>0</v>
      </c>
      <c r="Q369" s="9">
        <f t="shared" si="68"/>
        <v>0</v>
      </c>
      <c r="R369" s="9">
        <f t="shared" si="69"/>
        <v>0</v>
      </c>
      <c r="S369" s="4">
        <f>Data!K61</f>
        <v>0</v>
      </c>
      <c r="T369" s="9">
        <f t="shared" si="70"/>
        <v>0</v>
      </c>
      <c r="U369" s="9">
        <f t="shared" si="71"/>
        <v>0</v>
      </c>
      <c r="V369" s="9">
        <f t="shared" si="72"/>
        <v>0</v>
      </c>
      <c r="W369" s="9">
        <f t="shared" si="73"/>
        <v>0</v>
      </c>
    </row>
    <row r="370" spans="11:23" ht="12.75" customHeight="1">
      <c r="K370" s="9">
        <f>Data!B62</f>
        <v>0</v>
      </c>
      <c r="L370" s="9">
        <f t="shared" si="63"/>
        <v>0</v>
      </c>
      <c r="M370" s="9">
        <f t="shared" si="64"/>
        <v>0</v>
      </c>
      <c r="N370" s="9">
        <f t="shared" si="65"/>
        <v>0</v>
      </c>
      <c r="O370" s="9">
        <f t="shared" si="66"/>
        <v>0</v>
      </c>
      <c r="P370" s="9">
        <f t="shared" si="67"/>
        <v>0</v>
      </c>
      <c r="Q370" s="9">
        <f t="shared" si="68"/>
        <v>0</v>
      </c>
      <c r="R370" s="9">
        <f t="shared" si="69"/>
        <v>0</v>
      </c>
      <c r="S370" s="4">
        <f>Data!K62</f>
        <v>0</v>
      </c>
      <c r="T370" s="9">
        <f t="shared" si="70"/>
        <v>0</v>
      </c>
      <c r="U370" s="9">
        <f t="shared" si="71"/>
        <v>0</v>
      </c>
      <c r="V370" s="9">
        <f t="shared" si="72"/>
        <v>0</v>
      </c>
      <c r="W370" s="9">
        <f t="shared" si="73"/>
        <v>0</v>
      </c>
    </row>
    <row r="371" spans="11:23" ht="12.75" customHeight="1">
      <c r="K371" s="9">
        <f>Data!B63</f>
        <v>0</v>
      </c>
      <c r="L371" s="9">
        <f t="shared" si="63"/>
        <v>0</v>
      </c>
      <c r="M371" s="9">
        <f t="shared" si="64"/>
        <v>0</v>
      </c>
      <c r="N371" s="9">
        <f t="shared" si="65"/>
        <v>0</v>
      </c>
      <c r="O371" s="9">
        <f t="shared" si="66"/>
        <v>0</v>
      </c>
      <c r="P371" s="9">
        <f t="shared" si="67"/>
        <v>0</v>
      </c>
      <c r="Q371" s="9">
        <f t="shared" si="68"/>
        <v>0</v>
      </c>
      <c r="R371" s="9">
        <f t="shared" si="69"/>
        <v>0</v>
      </c>
      <c r="S371" s="4">
        <f>Data!K63</f>
        <v>0</v>
      </c>
      <c r="T371" s="9">
        <f t="shared" si="70"/>
        <v>0</v>
      </c>
      <c r="U371" s="9">
        <f t="shared" si="71"/>
        <v>0</v>
      </c>
      <c r="V371" s="9">
        <f t="shared" si="72"/>
        <v>0</v>
      </c>
      <c r="W371" s="9">
        <f t="shared" si="73"/>
        <v>0</v>
      </c>
    </row>
    <row r="372" spans="11:23" ht="12.75" customHeight="1">
      <c r="K372" s="9">
        <f>Data!B64</f>
        <v>0</v>
      </c>
      <c r="L372" s="9">
        <f t="shared" si="63"/>
        <v>0</v>
      </c>
      <c r="M372" s="9">
        <f t="shared" si="64"/>
        <v>0</v>
      </c>
      <c r="N372" s="9">
        <f t="shared" si="65"/>
        <v>0</v>
      </c>
      <c r="O372" s="9">
        <f t="shared" si="66"/>
        <v>0</v>
      </c>
      <c r="P372" s="9">
        <f t="shared" si="67"/>
        <v>0</v>
      </c>
      <c r="Q372" s="9">
        <f t="shared" si="68"/>
        <v>0</v>
      </c>
      <c r="R372" s="9">
        <f t="shared" si="69"/>
        <v>0</v>
      </c>
      <c r="S372" s="4">
        <f>Data!K64</f>
        <v>0</v>
      </c>
      <c r="T372" s="9">
        <f t="shared" si="70"/>
        <v>0</v>
      </c>
      <c r="U372" s="9">
        <f t="shared" si="71"/>
        <v>0</v>
      </c>
      <c r="V372" s="9">
        <f t="shared" si="72"/>
        <v>0</v>
      </c>
      <c r="W372" s="9">
        <f t="shared" si="73"/>
        <v>0</v>
      </c>
    </row>
    <row r="373" spans="11:23" ht="12.75" customHeight="1">
      <c r="K373" s="9">
        <f>Data!B65</f>
        <v>0</v>
      </c>
      <c r="L373" s="9">
        <f t="shared" si="63"/>
        <v>0</v>
      </c>
      <c r="M373" s="9">
        <f t="shared" si="64"/>
        <v>0</v>
      </c>
      <c r="N373" s="9">
        <f t="shared" si="65"/>
        <v>0</v>
      </c>
      <c r="O373" s="9">
        <f t="shared" si="66"/>
        <v>0</v>
      </c>
      <c r="P373" s="9">
        <f t="shared" si="67"/>
        <v>0</v>
      </c>
      <c r="Q373" s="9">
        <f t="shared" si="68"/>
        <v>0</v>
      </c>
      <c r="R373" s="9">
        <f t="shared" si="69"/>
        <v>0</v>
      </c>
      <c r="S373" s="4">
        <f>Data!K65</f>
        <v>0</v>
      </c>
      <c r="T373" s="9">
        <f t="shared" si="70"/>
        <v>0</v>
      </c>
      <c r="U373" s="9">
        <f t="shared" si="71"/>
        <v>0</v>
      </c>
      <c r="V373" s="9">
        <f t="shared" si="72"/>
        <v>0</v>
      </c>
      <c r="W373" s="9">
        <f t="shared" si="73"/>
        <v>0</v>
      </c>
    </row>
    <row r="374" spans="11:23" ht="12.75" customHeight="1">
      <c r="K374" s="9">
        <f>Data!B66</f>
        <v>0</v>
      </c>
      <c r="L374" s="9">
        <f t="shared" si="63"/>
        <v>0</v>
      </c>
      <c r="M374" s="9">
        <f t="shared" si="64"/>
        <v>0</v>
      </c>
      <c r="N374" s="9">
        <f t="shared" si="65"/>
        <v>0</v>
      </c>
      <c r="O374" s="9">
        <f t="shared" si="66"/>
        <v>0</v>
      </c>
      <c r="P374" s="9">
        <f t="shared" si="67"/>
        <v>0</v>
      </c>
      <c r="Q374" s="9">
        <f t="shared" si="68"/>
        <v>0</v>
      </c>
      <c r="R374" s="9">
        <f t="shared" si="69"/>
        <v>0</v>
      </c>
      <c r="S374" s="4">
        <f>Data!K66</f>
        <v>0</v>
      </c>
      <c r="T374" s="9">
        <f t="shared" si="70"/>
        <v>0</v>
      </c>
      <c r="U374" s="9">
        <f t="shared" si="71"/>
        <v>0</v>
      </c>
      <c r="V374" s="9">
        <f t="shared" si="72"/>
        <v>0</v>
      </c>
      <c r="W374" s="9">
        <f t="shared" si="73"/>
        <v>0</v>
      </c>
    </row>
    <row r="375" spans="11:23" ht="12.75" customHeight="1">
      <c r="K375" s="9">
        <f>Data!B67</f>
        <v>0</v>
      </c>
      <c r="L375" s="9">
        <f t="shared" si="63"/>
        <v>0</v>
      </c>
      <c r="M375" s="9">
        <f t="shared" si="64"/>
        <v>0</v>
      </c>
      <c r="N375" s="9">
        <f t="shared" si="65"/>
        <v>0</v>
      </c>
      <c r="O375" s="9">
        <f t="shared" si="66"/>
        <v>0</v>
      </c>
      <c r="P375" s="9">
        <f t="shared" si="67"/>
        <v>0</v>
      </c>
      <c r="Q375" s="9">
        <f t="shared" si="68"/>
        <v>0</v>
      </c>
      <c r="R375" s="9">
        <f t="shared" si="69"/>
        <v>0</v>
      </c>
      <c r="S375" s="4">
        <f>Data!K67</f>
        <v>0</v>
      </c>
      <c r="T375" s="9">
        <f t="shared" si="70"/>
        <v>0</v>
      </c>
      <c r="U375" s="9">
        <f t="shared" si="71"/>
        <v>0</v>
      </c>
      <c r="V375" s="9">
        <f t="shared" si="72"/>
        <v>0</v>
      </c>
      <c r="W375" s="9">
        <f t="shared" si="73"/>
        <v>0</v>
      </c>
    </row>
    <row r="376" spans="11:23" ht="12.75" customHeight="1">
      <c r="K376" s="9">
        <f>Data!B68</f>
        <v>0</v>
      </c>
      <c r="L376" s="9">
        <f t="shared" si="63"/>
        <v>0</v>
      </c>
      <c r="M376" s="9">
        <f t="shared" si="64"/>
        <v>0</v>
      </c>
      <c r="N376" s="9">
        <f t="shared" si="65"/>
        <v>0</v>
      </c>
      <c r="O376" s="9">
        <f t="shared" si="66"/>
        <v>0</v>
      </c>
      <c r="P376" s="9">
        <f t="shared" si="67"/>
        <v>0</v>
      </c>
      <c r="Q376" s="9">
        <f t="shared" si="68"/>
        <v>0</v>
      </c>
      <c r="R376" s="9">
        <f t="shared" si="69"/>
        <v>0</v>
      </c>
      <c r="S376" s="4">
        <f>Data!K68</f>
        <v>0</v>
      </c>
      <c r="T376" s="9">
        <f t="shared" si="70"/>
        <v>0</v>
      </c>
      <c r="U376" s="9">
        <f t="shared" si="71"/>
        <v>0</v>
      </c>
      <c r="V376" s="9">
        <f t="shared" si="72"/>
        <v>0</v>
      </c>
      <c r="W376" s="9">
        <f t="shared" si="73"/>
        <v>0</v>
      </c>
    </row>
    <row r="377" spans="11:23" ht="12.75" customHeight="1">
      <c r="K377" s="9">
        <f>Data!B69</f>
        <v>0</v>
      </c>
      <c r="L377" s="9">
        <f t="shared" si="63"/>
        <v>0</v>
      </c>
      <c r="M377" s="9">
        <f t="shared" si="64"/>
        <v>0</v>
      </c>
      <c r="N377" s="9">
        <f t="shared" si="65"/>
        <v>0</v>
      </c>
      <c r="O377" s="9">
        <f t="shared" si="66"/>
        <v>0</v>
      </c>
      <c r="P377" s="9">
        <f t="shared" si="67"/>
        <v>0</v>
      </c>
      <c r="Q377" s="9">
        <f t="shared" si="68"/>
        <v>0</v>
      </c>
      <c r="R377" s="9">
        <f t="shared" si="69"/>
        <v>0</v>
      </c>
      <c r="S377" s="4">
        <f>Data!K69</f>
        <v>0</v>
      </c>
      <c r="T377" s="9">
        <f t="shared" si="70"/>
        <v>0</v>
      </c>
      <c r="U377" s="9">
        <f t="shared" si="71"/>
        <v>0</v>
      </c>
      <c r="V377" s="9">
        <f t="shared" si="72"/>
        <v>0</v>
      </c>
      <c r="W377" s="9">
        <f t="shared" si="73"/>
        <v>0</v>
      </c>
    </row>
    <row r="378" spans="11:23" ht="12.75" customHeight="1">
      <c r="K378" s="9">
        <f>Data!B70</f>
        <v>0</v>
      </c>
      <c r="L378" s="9">
        <f t="shared" si="63"/>
        <v>0</v>
      </c>
      <c r="M378" s="9">
        <f t="shared" si="64"/>
        <v>0</v>
      </c>
      <c r="N378" s="9">
        <f t="shared" si="65"/>
        <v>0</v>
      </c>
      <c r="O378" s="9">
        <f t="shared" si="66"/>
        <v>0</v>
      </c>
      <c r="P378" s="9">
        <f t="shared" si="67"/>
        <v>0</v>
      </c>
      <c r="Q378" s="9">
        <f t="shared" si="68"/>
        <v>0</v>
      </c>
      <c r="R378" s="9">
        <f t="shared" si="69"/>
        <v>0</v>
      </c>
      <c r="S378" s="4">
        <f>Data!K70</f>
        <v>0</v>
      </c>
      <c r="T378" s="9">
        <f t="shared" si="70"/>
        <v>0</v>
      </c>
      <c r="U378" s="9">
        <f t="shared" si="71"/>
        <v>0</v>
      </c>
      <c r="V378" s="9">
        <f t="shared" si="72"/>
        <v>0</v>
      </c>
      <c r="W378" s="9">
        <f t="shared" si="73"/>
        <v>0</v>
      </c>
    </row>
    <row r="379" spans="11:23" ht="12.75" customHeight="1">
      <c r="K379" s="9">
        <f>Data!B71</f>
        <v>0</v>
      </c>
      <c r="L379" s="9">
        <f t="shared" si="63"/>
        <v>0</v>
      </c>
      <c r="M379" s="9">
        <f t="shared" si="64"/>
        <v>0</v>
      </c>
      <c r="N379" s="9">
        <f t="shared" si="65"/>
        <v>0</v>
      </c>
      <c r="O379" s="9">
        <f t="shared" si="66"/>
        <v>0</v>
      </c>
      <c r="P379" s="9">
        <f t="shared" si="67"/>
        <v>0</v>
      </c>
      <c r="Q379" s="9">
        <f t="shared" si="68"/>
        <v>0</v>
      </c>
      <c r="R379" s="9">
        <f t="shared" si="69"/>
        <v>0</v>
      </c>
      <c r="S379" s="4">
        <f>Data!K71</f>
        <v>0</v>
      </c>
      <c r="T379" s="9">
        <f t="shared" si="70"/>
        <v>0</v>
      </c>
      <c r="U379" s="9">
        <f t="shared" si="71"/>
        <v>0</v>
      </c>
      <c r="V379" s="9">
        <f t="shared" si="72"/>
        <v>0</v>
      </c>
      <c r="W379" s="9">
        <f t="shared" si="73"/>
        <v>0</v>
      </c>
    </row>
    <row r="380" spans="11:23" ht="12.75" customHeight="1">
      <c r="K380" s="9">
        <f>Data!B72</f>
        <v>0</v>
      </c>
      <c r="L380" s="9">
        <f t="shared" si="63"/>
        <v>0</v>
      </c>
      <c r="M380" s="9">
        <f t="shared" si="64"/>
        <v>0</v>
      </c>
      <c r="N380" s="9">
        <f t="shared" si="65"/>
        <v>0</v>
      </c>
      <c r="O380" s="9">
        <f t="shared" si="66"/>
        <v>0</v>
      </c>
      <c r="P380" s="9">
        <f t="shared" si="67"/>
        <v>0</v>
      </c>
      <c r="Q380" s="9">
        <f t="shared" si="68"/>
        <v>0</v>
      </c>
      <c r="R380" s="9">
        <f t="shared" si="69"/>
        <v>0</v>
      </c>
      <c r="S380" s="4">
        <f>Data!K72</f>
        <v>0</v>
      </c>
      <c r="T380" s="9">
        <f t="shared" si="70"/>
        <v>0</v>
      </c>
      <c r="U380" s="9">
        <f t="shared" si="71"/>
        <v>0</v>
      </c>
      <c r="V380" s="9">
        <f t="shared" si="72"/>
        <v>0</v>
      </c>
      <c r="W380" s="9">
        <f t="shared" si="73"/>
        <v>0</v>
      </c>
    </row>
    <row r="381" spans="11:23" ht="12.75" customHeight="1">
      <c r="K381" s="9">
        <f>Data!B73</f>
        <v>0</v>
      </c>
      <c r="L381" s="9">
        <f t="shared" si="63"/>
        <v>0</v>
      </c>
      <c r="M381" s="9">
        <f t="shared" si="64"/>
        <v>0</v>
      </c>
      <c r="N381" s="9">
        <f t="shared" si="65"/>
        <v>0</v>
      </c>
      <c r="O381" s="9">
        <f t="shared" si="66"/>
        <v>0</v>
      </c>
      <c r="P381" s="9">
        <f t="shared" si="67"/>
        <v>0</v>
      </c>
      <c r="Q381" s="9">
        <f t="shared" si="68"/>
        <v>0</v>
      </c>
      <c r="R381" s="9">
        <f t="shared" si="69"/>
        <v>0</v>
      </c>
      <c r="S381" s="4">
        <f>Data!K73</f>
        <v>0</v>
      </c>
      <c r="T381" s="9">
        <f t="shared" si="70"/>
        <v>0</v>
      </c>
      <c r="U381" s="9">
        <f t="shared" si="71"/>
        <v>0</v>
      </c>
      <c r="V381" s="9">
        <f t="shared" si="72"/>
        <v>0</v>
      </c>
      <c r="W381" s="9">
        <f t="shared" si="73"/>
        <v>0</v>
      </c>
    </row>
    <row r="382" spans="11:23" ht="12.75" customHeight="1">
      <c r="K382" s="9">
        <f>Data!B74</f>
        <v>0</v>
      </c>
      <c r="L382" s="9">
        <f t="shared" si="63"/>
        <v>0</v>
      </c>
      <c r="M382" s="9">
        <f t="shared" si="64"/>
        <v>0</v>
      </c>
      <c r="N382" s="9">
        <f t="shared" si="65"/>
        <v>0</v>
      </c>
      <c r="O382" s="9">
        <f t="shared" si="66"/>
        <v>0</v>
      </c>
      <c r="P382" s="9">
        <f t="shared" si="67"/>
        <v>0</v>
      </c>
      <c r="Q382" s="9">
        <f t="shared" si="68"/>
        <v>0</v>
      </c>
      <c r="R382" s="9">
        <f t="shared" si="69"/>
        <v>0</v>
      </c>
      <c r="S382" s="4">
        <f>Data!K74</f>
        <v>0</v>
      </c>
      <c r="T382" s="9">
        <f t="shared" si="70"/>
        <v>0</v>
      </c>
      <c r="U382" s="9">
        <f t="shared" si="71"/>
        <v>0</v>
      </c>
      <c r="V382" s="9">
        <f t="shared" si="72"/>
        <v>0</v>
      </c>
      <c r="W382" s="9">
        <f t="shared" si="73"/>
        <v>0</v>
      </c>
    </row>
    <row r="383" spans="11:23" ht="12.75" customHeight="1">
      <c r="K383" s="9">
        <f>Data!B75</f>
        <v>0</v>
      </c>
      <c r="L383" s="9">
        <f t="shared" si="63"/>
        <v>0</v>
      </c>
      <c r="M383" s="9">
        <f t="shared" si="64"/>
        <v>0</v>
      </c>
      <c r="N383" s="9">
        <f t="shared" si="65"/>
        <v>0</v>
      </c>
      <c r="O383" s="9">
        <f t="shared" si="66"/>
        <v>0</v>
      </c>
      <c r="P383" s="9">
        <f t="shared" si="67"/>
        <v>0</v>
      </c>
      <c r="Q383" s="9">
        <f t="shared" si="68"/>
        <v>0</v>
      </c>
      <c r="R383" s="9">
        <f t="shared" si="69"/>
        <v>0</v>
      </c>
      <c r="S383" s="4">
        <f>Data!K75</f>
        <v>0</v>
      </c>
      <c r="T383" s="9">
        <f t="shared" si="70"/>
        <v>0</v>
      </c>
      <c r="U383" s="9">
        <f t="shared" si="71"/>
        <v>0</v>
      </c>
      <c r="V383" s="9">
        <f t="shared" si="72"/>
        <v>0</v>
      </c>
      <c r="W383" s="9">
        <f t="shared" si="73"/>
        <v>0</v>
      </c>
    </row>
    <row r="384" spans="11:23" ht="12.75" customHeight="1">
      <c r="K384" s="9">
        <f>Data!B76</f>
        <v>0</v>
      </c>
      <c r="L384" s="9">
        <f t="shared" si="63"/>
        <v>0</v>
      </c>
      <c r="M384" s="9">
        <f t="shared" si="64"/>
        <v>0</v>
      </c>
      <c r="N384" s="9">
        <f t="shared" si="65"/>
        <v>0</v>
      </c>
      <c r="O384" s="9">
        <f t="shared" si="66"/>
        <v>0</v>
      </c>
      <c r="P384" s="9">
        <f t="shared" si="67"/>
        <v>0</v>
      </c>
      <c r="Q384" s="9">
        <f t="shared" si="68"/>
        <v>0</v>
      </c>
      <c r="R384" s="9">
        <f t="shared" si="69"/>
        <v>0</v>
      </c>
      <c r="S384" s="4">
        <f>Data!K76</f>
        <v>0</v>
      </c>
      <c r="T384" s="9">
        <f t="shared" si="70"/>
        <v>0</v>
      </c>
      <c r="U384" s="9">
        <f t="shared" si="71"/>
        <v>0</v>
      </c>
      <c r="V384" s="9">
        <f t="shared" si="72"/>
        <v>0</v>
      </c>
      <c r="W384" s="9">
        <f t="shared" si="73"/>
        <v>0</v>
      </c>
    </row>
    <row r="385" spans="11:23" ht="12.75" customHeight="1">
      <c r="K385" s="9">
        <f>Data!B77</f>
        <v>0</v>
      </c>
      <c r="L385" s="9">
        <f t="shared" si="63"/>
        <v>0</v>
      </c>
      <c r="M385" s="9">
        <f t="shared" si="64"/>
        <v>0</v>
      </c>
      <c r="N385" s="9">
        <f t="shared" si="65"/>
        <v>0</v>
      </c>
      <c r="O385" s="9">
        <f t="shared" si="66"/>
        <v>0</v>
      </c>
      <c r="P385" s="9">
        <f t="shared" si="67"/>
        <v>0</v>
      </c>
      <c r="Q385" s="9">
        <f t="shared" si="68"/>
        <v>0</v>
      </c>
      <c r="R385" s="9">
        <f t="shared" si="69"/>
        <v>0</v>
      </c>
      <c r="S385" s="4">
        <f>Data!K77</f>
        <v>0</v>
      </c>
      <c r="T385" s="9">
        <f t="shared" si="70"/>
        <v>0</v>
      </c>
      <c r="U385" s="9">
        <f t="shared" si="71"/>
        <v>0</v>
      </c>
      <c r="V385" s="9">
        <f t="shared" si="72"/>
        <v>0</v>
      </c>
      <c r="W385" s="9">
        <f t="shared" si="73"/>
        <v>0</v>
      </c>
    </row>
    <row r="386" spans="11:23" ht="12.75" customHeight="1">
      <c r="K386" s="9">
        <f>Data!B78</f>
        <v>0</v>
      </c>
      <c r="L386" s="9">
        <f t="shared" si="63"/>
        <v>0</v>
      </c>
      <c r="M386" s="9">
        <f t="shared" si="64"/>
        <v>0</v>
      </c>
      <c r="N386" s="9">
        <f t="shared" si="65"/>
        <v>0</v>
      </c>
      <c r="O386" s="9">
        <f t="shared" si="66"/>
        <v>0</v>
      </c>
      <c r="P386" s="9">
        <f t="shared" si="67"/>
        <v>0</v>
      </c>
      <c r="Q386" s="9">
        <f t="shared" si="68"/>
        <v>0</v>
      </c>
      <c r="R386" s="9">
        <f t="shared" si="69"/>
        <v>0</v>
      </c>
      <c r="S386" s="4">
        <f>Data!K78</f>
        <v>0</v>
      </c>
      <c r="T386" s="9">
        <f t="shared" si="70"/>
        <v>0</v>
      </c>
      <c r="U386" s="9">
        <f t="shared" si="71"/>
        <v>0</v>
      </c>
      <c r="V386" s="9">
        <f t="shared" si="72"/>
        <v>0</v>
      </c>
      <c r="W386" s="9">
        <f t="shared" si="73"/>
        <v>0</v>
      </c>
    </row>
    <row r="387" spans="11:23" ht="12.75" customHeight="1">
      <c r="K387" s="9">
        <f>Data!B79</f>
        <v>0</v>
      </c>
      <c r="L387" s="9">
        <f t="shared" si="63"/>
        <v>0</v>
      </c>
      <c r="M387" s="9">
        <f t="shared" si="64"/>
        <v>0</v>
      </c>
      <c r="N387" s="9">
        <f t="shared" si="65"/>
        <v>0</v>
      </c>
      <c r="O387" s="9">
        <f t="shared" si="66"/>
        <v>0</v>
      </c>
      <c r="P387" s="9">
        <f t="shared" si="67"/>
        <v>0</v>
      </c>
      <c r="Q387" s="9">
        <f t="shared" si="68"/>
        <v>0</v>
      </c>
      <c r="R387" s="9">
        <f t="shared" si="69"/>
        <v>0</v>
      </c>
      <c r="S387" s="4">
        <f>Data!K79</f>
        <v>0</v>
      </c>
      <c r="T387" s="9">
        <f t="shared" si="70"/>
        <v>0</v>
      </c>
      <c r="U387" s="9">
        <f t="shared" si="71"/>
        <v>0</v>
      </c>
      <c r="V387" s="9">
        <f t="shared" si="72"/>
        <v>0</v>
      </c>
      <c r="W387" s="9">
        <f t="shared" si="73"/>
        <v>0</v>
      </c>
    </row>
    <row r="388" spans="11:23" ht="12.75" customHeight="1">
      <c r="K388" s="9">
        <f>Data!B80</f>
        <v>0</v>
      </c>
      <c r="L388" s="9">
        <f t="shared" si="63"/>
        <v>0</v>
      </c>
      <c r="M388" s="9">
        <f t="shared" si="64"/>
        <v>0</v>
      </c>
      <c r="N388" s="9">
        <f t="shared" si="65"/>
        <v>0</v>
      </c>
      <c r="O388" s="9">
        <f t="shared" si="66"/>
        <v>0</v>
      </c>
      <c r="P388" s="9">
        <f t="shared" si="67"/>
        <v>0</v>
      </c>
      <c r="Q388" s="9">
        <f t="shared" si="68"/>
        <v>0</v>
      </c>
      <c r="R388" s="9">
        <f t="shared" si="69"/>
        <v>0</v>
      </c>
      <c r="S388" s="4">
        <f>Data!K80</f>
        <v>0</v>
      </c>
      <c r="T388" s="9">
        <f t="shared" si="70"/>
        <v>0</v>
      </c>
      <c r="U388" s="9">
        <f t="shared" si="71"/>
        <v>0</v>
      </c>
      <c r="V388" s="9">
        <f t="shared" si="72"/>
        <v>0</v>
      </c>
      <c r="W388" s="9">
        <f t="shared" si="73"/>
        <v>0</v>
      </c>
    </row>
    <row r="389" spans="11:23" ht="12.75" customHeight="1">
      <c r="K389" s="9">
        <f>Data!B81</f>
        <v>0</v>
      </c>
      <c r="L389" s="9">
        <f t="shared" si="63"/>
        <v>0</v>
      </c>
      <c r="M389" s="9">
        <f t="shared" si="64"/>
        <v>0</v>
      </c>
      <c r="N389" s="9">
        <f t="shared" si="65"/>
        <v>0</v>
      </c>
      <c r="O389" s="9">
        <f t="shared" si="66"/>
        <v>0</v>
      </c>
      <c r="P389" s="9">
        <f t="shared" si="67"/>
        <v>0</v>
      </c>
      <c r="Q389" s="9">
        <f t="shared" si="68"/>
        <v>0</v>
      </c>
      <c r="R389" s="9">
        <f t="shared" si="69"/>
        <v>0</v>
      </c>
      <c r="S389" s="4">
        <f>Data!K81</f>
        <v>0</v>
      </c>
      <c r="T389" s="9">
        <f t="shared" si="70"/>
        <v>0</v>
      </c>
      <c r="U389" s="9">
        <f t="shared" si="71"/>
        <v>0</v>
      </c>
      <c r="V389" s="9">
        <f t="shared" si="72"/>
        <v>0</v>
      </c>
      <c r="W389" s="9">
        <f t="shared" si="73"/>
        <v>0</v>
      </c>
    </row>
    <row r="390" spans="11:23" ht="12.75" customHeight="1">
      <c r="K390" s="9">
        <f>Data!B82</f>
        <v>0</v>
      </c>
      <c r="L390" s="9">
        <f t="shared" si="63"/>
        <v>0</v>
      </c>
      <c r="M390" s="9">
        <f t="shared" si="64"/>
        <v>0</v>
      </c>
      <c r="N390" s="9">
        <f t="shared" si="65"/>
        <v>0</v>
      </c>
      <c r="O390" s="9">
        <f t="shared" si="66"/>
        <v>0</v>
      </c>
      <c r="P390" s="9">
        <f t="shared" si="67"/>
        <v>0</v>
      </c>
      <c r="Q390" s="9">
        <f t="shared" si="68"/>
        <v>0</v>
      </c>
      <c r="R390" s="9">
        <f t="shared" si="69"/>
        <v>0</v>
      </c>
      <c r="S390" s="4">
        <f>Data!K82</f>
        <v>0</v>
      </c>
      <c r="T390" s="9">
        <f t="shared" si="70"/>
        <v>0</v>
      </c>
      <c r="U390" s="9">
        <f t="shared" si="71"/>
        <v>0</v>
      </c>
      <c r="V390" s="9">
        <f t="shared" si="72"/>
        <v>0</v>
      </c>
      <c r="W390" s="9">
        <f t="shared" si="73"/>
        <v>0</v>
      </c>
    </row>
    <row r="391" spans="11:23" ht="12.75" customHeight="1">
      <c r="K391" s="9">
        <f>Data!B83</f>
        <v>0</v>
      </c>
      <c r="L391" s="9">
        <f t="shared" si="63"/>
        <v>0</v>
      </c>
      <c r="M391" s="9">
        <f t="shared" si="64"/>
        <v>0</v>
      </c>
      <c r="N391" s="9">
        <f t="shared" si="65"/>
        <v>0</v>
      </c>
      <c r="O391" s="9">
        <f t="shared" si="66"/>
        <v>0</v>
      </c>
      <c r="P391" s="9">
        <f t="shared" si="67"/>
        <v>0</v>
      </c>
      <c r="Q391" s="9">
        <f t="shared" si="68"/>
        <v>0</v>
      </c>
      <c r="R391" s="9">
        <f t="shared" si="69"/>
        <v>0</v>
      </c>
      <c r="S391" s="4">
        <f>Data!K83</f>
        <v>0</v>
      </c>
      <c r="T391" s="9">
        <f t="shared" si="70"/>
        <v>0</v>
      </c>
      <c r="U391" s="9">
        <f t="shared" si="71"/>
        <v>0</v>
      </c>
      <c r="V391" s="9">
        <f t="shared" si="72"/>
        <v>0</v>
      </c>
      <c r="W391" s="9">
        <f t="shared" si="73"/>
        <v>0</v>
      </c>
    </row>
    <row r="392" spans="11:23" ht="12.75" customHeight="1">
      <c r="K392" s="9">
        <f>Data!B84</f>
        <v>0</v>
      </c>
      <c r="L392" s="9">
        <f t="shared" si="63"/>
        <v>0</v>
      </c>
      <c r="M392" s="9">
        <f t="shared" si="64"/>
        <v>0</v>
      </c>
      <c r="N392" s="9">
        <f t="shared" si="65"/>
        <v>0</v>
      </c>
      <c r="O392" s="9">
        <f t="shared" si="66"/>
        <v>0</v>
      </c>
      <c r="P392" s="9">
        <f t="shared" si="67"/>
        <v>0</v>
      </c>
      <c r="Q392" s="9">
        <f t="shared" si="68"/>
        <v>0</v>
      </c>
      <c r="R392" s="9">
        <f t="shared" si="69"/>
        <v>0</v>
      </c>
      <c r="S392" s="4">
        <f>Data!K84</f>
        <v>0</v>
      </c>
      <c r="T392" s="9">
        <f t="shared" si="70"/>
        <v>0</v>
      </c>
      <c r="U392" s="9">
        <f t="shared" si="71"/>
        <v>0</v>
      </c>
      <c r="V392" s="9">
        <f t="shared" si="72"/>
        <v>0</v>
      </c>
      <c r="W392" s="9">
        <f t="shared" si="73"/>
        <v>0</v>
      </c>
    </row>
    <row r="393" spans="11:23" ht="12.75" customHeight="1">
      <c r="K393" s="9">
        <f>Data!B85</f>
        <v>0</v>
      </c>
      <c r="L393" s="9">
        <f t="shared" si="63"/>
        <v>0</v>
      </c>
      <c r="M393" s="9">
        <f t="shared" si="64"/>
        <v>0</v>
      </c>
      <c r="N393" s="9">
        <f t="shared" si="65"/>
        <v>0</v>
      </c>
      <c r="O393" s="9">
        <f t="shared" si="66"/>
        <v>0</v>
      </c>
      <c r="P393" s="9">
        <f t="shared" si="67"/>
        <v>0</v>
      </c>
      <c r="Q393" s="9">
        <f t="shared" si="68"/>
        <v>0</v>
      </c>
      <c r="R393" s="9">
        <f t="shared" si="69"/>
        <v>0</v>
      </c>
      <c r="S393" s="4">
        <f>Data!K85</f>
        <v>0</v>
      </c>
      <c r="T393" s="9">
        <f t="shared" si="70"/>
        <v>0</v>
      </c>
      <c r="U393" s="9">
        <f t="shared" si="71"/>
        <v>0</v>
      </c>
      <c r="V393" s="9">
        <f t="shared" si="72"/>
        <v>0</v>
      </c>
      <c r="W393" s="9">
        <f t="shared" si="73"/>
        <v>0</v>
      </c>
    </row>
    <row r="394" spans="11:23" ht="12.75" customHeight="1">
      <c r="K394" s="9">
        <f>Data!B86</f>
        <v>0</v>
      </c>
      <c r="L394" s="9">
        <f t="shared" si="63"/>
        <v>0</v>
      </c>
      <c r="M394" s="9">
        <f t="shared" si="64"/>
        <v>0</v>
      </c>
      <c r="N394" s="9">
        <f t="shared" si="65"/>
        <v>0</v>
      </c>
      <c r="O394" s="9">
        <f t="shared" si="66"/>
        <v>0</v>
      </c>
      <c r="P394" s="9">
        <f t="shared" si="67"/>
        <v>0</v>
      </c>
      <c r="Q394" s="9">
        <f t="shared" si="68"/>
        <v>0</v>
      </c>
      <c r="R394" s="9">
        <f t="shared" si="69"/>
        <v>0</v>
      </c>
      <c r="S394" s="4">
        <f>Data!K86</f>
        <v>0</v>
      </c>
      <c r="T394" s="9">
        <f t="shared" si="70"/>
        <v>0</v>
      </c>
      <c r="U394" s="9">
        <f t="shared" si="71"/>
        <v>0</v>
      </c>
      <c r="V394" s="9">
        <f t="shared" si="72"/>
        <v>0</v>
      </c>
      <c r="W394" s="9">
        <f t="shared" si="73"/>
        <v>0</v>
      </c>
    </row>
    <row r="395" spans="11:23" ht="12.75" customHeight="1">
      <c r="K395" s="9">
        <f>Data!B87</f>
        <v>0</v>
      </c>
      <c r="L395" s="9">
        <f t="shared" si="63"/>
        <v>0</v>
      </c>
      <c r="M395" s="9">
        <f t="shared" si="64"/>
        <v>0</v>
      </c>
      <c r="N395" s="9">
        <f t="shared" si="65"/>
        <v>0</v>
      </c>
      <c r="O395" s="9">
        <f t="shared" si="66"/>
        <v>0</v>
      </c>
      <c r="P395" s="9">
        <f t="shared" si="67"/>
        <v>0</v>
      </c>
      <c r="Q395" s="9">
        <f t="shared" si="68"/>
        <v>0</v>
      </c>
      <c r="R395" s="9">
        <f t="shared" si="69"/>
        <v>0</v>
      </c>
      <c r="S395" s="4">
        <f>Data!K87</f>
        <v>0</v>
      </c>
      <c r="T395" s="9">
        <f t="shared" si="70"/>
        <v>0</v>
      </c>
      <c r="U395" s="9">
        <f t="shared" si="71"/>
        <v>0</v>
      </c>
      <c r="V395" s="9">
        <f t="shared" si="72"/>
        <v>0</v>
      </c>
      <c r="W395" s="9">
        <f t="shared" si="73"/>
        <v>0</v>
      </c>
    </row>
    <row r="396" spans="11:23" ht="12.75" customHeight="1">
      <c r="K396" s="9">
        <f>Data!B88</f>
        <v>0</v>
      </c>
      <c r="L396" s="9">
        <f t="shared" si="63"/>
        <v>0</v>
      </c>
      <c r="M396" s="9">
        <f t="shared" si="64"/>
        <v>0</v>
      </c>
      <c r="N396" s="9">
        <f t="shared" si="65"/>
        <v>0</v>
      </c>
      <c r="O396" s="9">
        <f t="shared" si="66"/>
        <v>0</v>
      </c>
      <c r="P396" s="9">
        <f t="shared" si="67"/>
        <v>0</v>
      </c>
      <c r="Q396" s="9">
        <f t="shared" si="68"/>
        <v>0</v>
      </c>
      <c r="R396" s="9">
        <f t="shared" si="69"/>
        <v>0</v>
      </c>
      <c r="S396" s="4">
        <f>Data!K88</f>
        <v>0</v>
      </c>
      <c r="T396" s="9">
        <f t="shared" si="70"/>
        <v>0</v>
      </c>
      <c r="U396" s="9">
        <f t="shared" si="71"/>
        <v>0</v>
      </c>
      <c r="V396" s="9">
        <f t="shared" si="72"/>
        <v>0</v>
      </c>
      <c r="W396" s="9">
        <f t="shared" si="73"/>
        <v>0</v>
      </c>
    </row>
    <row r="397" spans="11:23" ht="12.75" customHeight="1">
      <c r="K397" s="9">
        <f>Data!B89</f>
        <v>0</v>
      </c>
      <c r="L397" s="9">
        <f t="shared" si="63"/>
        <v>0</v>
      </c>
      <c r="M397" s="9">
        <f t="shared" si="64"/>
        <v>0</v>
      </c>
      <c r="N397" s="9">
        <f t="shared" si="65"/>
        <v>0</v>
      </c>
      <c r="O397" s="9">
        <f t="shared" si="66"/>
        <v>0</v>
      </c>
      <c r="P397" s="9">
        <f t="shared" si="67"/>
        <v>0</v>
      </c>
      <c r="Q397" s="9">
        <f t="shared" si="68"/>
        <v>0</v>
      </c>
      <c r="R397" s="9">
        <f t="shared" si="69"/>
        <v>0</v>
      </c>
      <c r="S397" s="4">
        <f>Data!K89</f>
        <v>0</v>
      </c>
      <c r="T397" s="9">
        <f t="shared" si="70"/>
        <v>0</v>
      </c>
      <c r="U397" s="9">
        <f t="shared" si="71"/>
        <v>0</v>
      </c>
      <c r="V397" s="9">
        <f t="shared" si="72"/>
        <v>0</v>
      </c>
      <c r="W397" s="9">
        <f t="shared" si="73"/>
        <v>0</v>
      </c>
    </row>
    <row r="398" spans="11:23" ht="12.75" customHeight="1">
      <c r="K398" s="9">
        <f>Data!B90</f>
        <v>0</v>
      </c>
      <c r="L398" s="9">
        <f t="shared" si="63"/>
        <v>0</v>
      </c>
      <c r="M398" s="9">
        <f t="shared" si="64"/>
        <v>0</v>
      </c>
      <c r="N398" s="9">
        <f t="shared" si="65"/>
        <v>0</v>
      </c>
      <c r="O398" s="9">
        <f t="shared" si="66"/>
        <v>0</v>
      </c>
      <c r="P398" s="9">
        <f t="shared" si="67"/>
        <v>0</v>
      </c>
      <c r="Q398" s="9">
        <f t="shared" si="68"/>
        <v>0</v>
      </c>
      <c r="R398" s="9">
        <f t="shared" si="69"/>
        <v>0</v>
      </c>
      <c r="S398" s="4">
        <f>Data!K90</f>
        <v>0</v>
      </c>
      <c r="T398" s="9">
        <f t="shared" si="70"/>
        <v>0</v>
      </c>
      <c r="U398" s="9">
        <f t="shared" si="71"/>
        <v>0</v>
      </c>
      <c r="V398" s="9">
        <f t="shared" si="72"/>
        <v>0</v>
      </c>
      <c r="W398" s="9">
        <f t="shared" si="73"/>
        <v>0</v>
      </c>
    </row>
    <row r="399" spans="11:23" ht="12.75" customHeight="1">
      <c r="K399" s="9">
        <f>Data!B91</f>
        <v>0</v>
      </c>
      <c r="L399" s="9">
        <f t="shared" si="63"/>
        <v>0</v>
      </c>
      <c r="M399" s="9">
        <f t="shared" si="64"/>
        <v>0</v>
      </c>
      <c r="N399" s="9">
        <f t="shared" si="65"/>
        <v>0</v>
      </c>
      <c r="O399" s="9">
        <f t="shared" si="66"/>
        <v>0</v>
      </c>
      <c r="P399" s="9">
        <f t="shared" si="67"/>
        <v>0</v>
      </c>
      <c r="Q399" s="9">
        <f t="shared" si="68"/>
        <v>0</v>
      </c>
      <c r="R399" s="9">
        <f t="shared" si="69"/>
        <v>0</v>
      </c>
      <c r="S399" s="4">
        <f>Data!K91</f>
        <v>0</v>
      </c>
      <c r="T399" s="9">
        <f t="shared" si="70"/>
        <v>0</v>
      </c>
      <c r="U399" s="9">
        <f t="shared" si="71"/>
        <v>0</v>
      </c>
      <c r="V399" s="9">
        <f t="shared" si="72"/>
        <v>0</v>
      </c>
      <c r="W399" s="9">
        <f t="shared" si="73"/>
        <v>0</v>
      </c>
    </row>
    <row r="400" spans="11:23" ht="12.75" customHeight="1">
      <c r="K400" s="9">
        <f>Data!B92</f>
        <v>0</v>
      </c>
      <c r="L400" s="9">
        <f t="shared" si="63"/>
        <v>0</v>
      </c>
      <c r="M400" s="9">
        <f t="shared" si="64"/>
        <v>0</v>
      </c>
      <c r="N400" s="9">
        <f t="shared" si="65"/>
        <v>0</v>
      </c>
      <c r="O400" s="9">
        <f t="shared" si="66"/>
        <v>0</v>
      </c>
      <c r="P400" s="9">
        <f t="shared" si="67"/>
        <v>0</v>
      </c>
      <c r="Q400" s="9">
        <f t="shared" si="68"/>
        <v>0</v>
      </c>
      <c r="R400" s="9">
        <f t="shared" si="69"/>
        <v>0</v>
      </c>
      <c r="S400" s="4">
        <f>Data!K92</f>
        <v>0</v>
      </c>
      <c r="T400" s="9">
        <f t="shared" si="70"/>
        <v>0</v>
      </c>
      <c r="U400" s="9">
        <f t="shared" si="71"/>
        <v>0</v>
      </c>
      <c r="V400" s="9">
        <f t="shared" si="72"/>
        <v>0</v>
      </c>
      <c r="W400" s="9">
        <f t="shared" si="73"/>
        <v>0</v>
      </c>
    </row>
    <row r="401" spans="11:23" ht="12.75" customHeight="1">
      <c r="K401" s="9">
        <f>Data!B93</f>
        <v>0</v>
      </c>
      <c r="L401" s="9">
        <f t="shared" si="63"/>
        <v>0</v>
      </c>
      <c r="M401" s="9">
        <f t="shared" si="64"/>
        <v>0</v>
      </c>
      <c r="N401" s="9">
        <f t="shared" si="65"/>
        <v>0</v>
      </c>
      <c r="O401" s="9">
        <f t="shared" si="66"/>
        <v>0</v>
      </c>
      <c r="P401" s="9">
        <f t="shared" si="67"/>
        <v>0</v>
      </c>
      <c r="Q401" s="9">
        <f t="shared" si="68"/>
        <v>0</v>
      </c>
      <c r="R401" s="9">
        <f t="shared" si="69"/>
        <v>0</v>
      </c>
      <c r="S401" s="4">
        <f>Data!K93</f>
        <v>0</v>
      </c>
      <c r="T401" s="9">
        <f t="shared" si="70"/>
        <v>0</v>
      </c>
      <c r="U401" s="9">
        <f t="shared" si="71"/>
        <v>0</v>
      </c>
      <c r="V401" s="9">
        <f t="shared" si="72"/>
        <v>0</v>
      </c>
      <c r="W401" s="9">
        <f t="shared" si="73"/>
        <v>0</v>
      </c>
    </row>
    <row r="402" spans="11:23" ht="12.75" customHeight="1">
      <c r="K402" s="9">
        <f>Data!B94</f>
        <v>0</v>
      </c>
      <c r="L402" s="9">
        <f t="shared" si="63"/>
        <v>0</v>
      </c>
      <c r="M402" s="9">
        <f t="shared" si="64"/>
        <v>0</v>
      </c>
      <c r="N402" s="9">
        <f t="shared" si="65"/>
        <v>0</v>
      </c>
      <c r="O402" s="9">
        <f t="shared" si="66"/>
        <v>0</v>
      </c>
      <c r="P402" s="9">
        <f t="shared" si="67"/>
        <v>0</v>
      </c>
      <c r="Q402" s="9">
        <f t="shared" si="68"/>
        <v>0</v>
      </c>
      <c r="R402" s="9">
        <f t="shared" si="69"/>
        <v>0</v>
      </c>
      <c r="S402" s="4">
        <f>Data!K94</f>
        <v>0</v>
      </c>
      <c r="T402" s="9">
        <f t="shared" si="70"/>
        <v>0</v>
      </c>
      <c r="U402" s="9">
        <f t="shared" si="71"/>
        <v>0</v>
      </c>
      <c r="V402" s="9">
        <f t="shared" si="72"/>
        <v>0</v>
      </c>
      <c r="W402" s="9">
        <f t="shared" si="73"/>
        <v>0</v>
      </c>
    </row>
    <row r="403" spans="11:23" ht="12.75" customHeight="1">
      <c r="K403" s="9">
        <f>Data!B95</f>
        <v>0</v>
      </c>
      <c r="L403" s="9">
        <f t="shared" si="63"/>
        <v>0</v>
      </c>
      <c r="M403" s="9">
        <f t="shared" si="64"/>
        <v>0</v>
      </c>
      <c r="N403" s="9">
        <f t="shared" si="65"/>
        <v>0</v>
      </c>
      <c r="O403" s="9">
        <f t="shared" si="66"/>
        <v>0</v>
      </c>
      <c r="P403" s="9">
        <f t="shared" si="67"/>
        <v>0</v>
      </c>
      <c r="Q403" s="9">
        <f t="shared" si="68"/>
        <v>0</v>
      </c>
      <c r="R403" s="9">
        <f t="shared" si="69"/>
        <v>0</v>
      </c>
      <c r="S403" s="4">
        <f>Data!K95</f>
        <v>0</v>
      </c>
      <c r="T403" s="9">
        <f t="shared" si="70"/>
        <v>0</v>
      </c>
      <c r="U403" s="9">
        <f t="shared" si="71"/>
        <v>0</v>
      </c>
      <c r="V403" s="9">
        <f t="shared" si="72"/>
        <v>0</v>
      </c>
      <c r="W403" s="9">
        <f t="shared" si="73"/>
        <v>0</v>
      </c>
    </row>
    <row r="404" spans="11:23" ht="12.75" customHeight="1">
      <c r="K404" s="9">
        <f>Data!B96</f>
        <v>0</v>
      </c>
      <c r="L404" s="9">
        <f t="shared" si="63"/>
        <v>0</v>
      </c>
      <c r="M404" s="9">
        <f t="shared" si="64"/>
        <v>0</v>
      </c>
      <c r="N404" s="9">
        <f t="shared" si="65"/>
        <v>0</v>
      </c>
      <c r="O404" s="9">
        <f t="shared" si="66"/>
        <v>0</v>
      </c>
      <c r="P404" s="9">
        <f t="shared" si="67"/>
        <v>0</v>
      </c>
      <c r="Q404" s="9">
        <f t="shared" si="68"/>
        <v>0</v>
      </c>
      <c r="R404" s="9">
        <f t="shared" si="69"/>
        <v>0</v>
      </c>
      <c r="S404" s="4">
        <f>Data!K96</f>
        <v>0</v>
      </c>
      <c r="T404" s="9">
        <f t="shared" si="70"/>
        <v>0</v>
      </c>
      <c r="U404" s="9">
        <f t="shared" si="71"/>
        <v>0</v>
      </c>
      <c r="V404" s="9">
        <f t="shared" si="72"/>
        <v>0</v>
      </c>
      <c r="W404" s="9">
        <f t="shared" si="73"/>
        <v>0</v>
      </c>
    </row>
    <row r="405" spans="11:23" ht="12.75" customHeight="1">
      <c r="K405" s="9">
        <f>Data!B97</f>
        <v>0</v>
      </c>
      <c r="L405" s="9">
        <f t="shared" si="63"/>
        <v>0</v>
      </c>
      <c r="M405" s="9">
        <f t="shared" si="64"/>
        <v>0</v>
      </c>
      <c r="N405" s="9">
        <f t="shared" si="65"/>
        <v>0</v>
      </c>
      <c r="O405" s="9">
        <f t="shared" si="66"/>
        <v>0</v>
      </c>
      <c r="P405" s="9">
        <f t="shared" si="67"/>
        <v>0</v>
      </c>
      <c r="Q405" s="9">
        <f t="shared" si="68"/>
        <v>0</v>
      </c>
      <c r="R405" s="9">
        <f t="shared" si="69"/>
        <v>0</v>
      </c>
      <c r="S405" s="4">
        <f>Data!K97</f>
        <v>0</v>
      </c>
      <c r="T405" s="9">
        <f t="shared" si="70"/>
        <v>0</v>
      </c>
      <c r="U405" s="9">
        <f t="shared" si="71"/>
        <v>0</v>
      </c>
      <c r="V405" s="9">
        <f t="shared" si="72"/>
        <v>0</v>
      </c>
      <c r="W405" s="9">
        <f t="shared" si="73"/>
        <v>0</v>
      </c>
    </row>
    <row r="406" spans="11:23" ht="12.75" customHeight="1">
      <c r="K406" s="9">
        <f>Data!B98</f>
        <v>0</v>
      </c>
      <c r="L406" s="9">
        <f t="shared" si="63"/>
        <v>0</v>
      </c>
      <c r="M406" s="9">
        <f t="shared" si="64"/>
        <v>0</v>
      </c>
      <c r="N406" s="9">
        <f t="shared" si="65"/>
        <v>0</v>
      </c>
      <c r="O406" s="9">
        <f t="shared" si="66"/>
        <v>0</v>
      </c>
      <c r="P406" s="9">
        <f t="shared" si="67"/>
        <v>0</v>
      </c>
      <c r="Q406" s="9">
        <f t="shared" si="68"/>
        <v>0</v>
      </c>
      <c r="R406" s="9">
        <f t="shared" si="69"/>
        <v>0</v>
      </c>
      <c r="S406" s="4">
        <f>Data!K98</f>
        <v>0</v>
      </c>
      <c r="T406" s="9">
        <f t="shared" si="70"/>
        <v>0</v>
      </c>
      <c r="U406" s="9">
        <f t="shared" si="71"/>
        <v>0</v>
      </c>
      <c r="V406" s="9">
        <f t="shared" si="72"/>
        <v>0</v>
      </c>
      <c r="W406" s="9">
        <f t="shared" si="73"/>
        <v>0</v>
      </c>
    </row>
    <row r="407" spans="11:23" ht="12.75" customHeight="1">
      <c r="K407" s="9">
        <f>Data!B99</f>
        <v>0</v>
      </c>
      <c r="L407" s="9">
        <f t="shared" si="63"/>
        <v>0</v>
      </c>
      <c r="M407" s="9">
        <f t="shared" si="64"/>
        <v>0</v>
      </c>
      <c r="N407" s="9">
        <f t="shared" si="65"/>
        <v>0</v>
      </c>
      <c r="O407" s="9">
        <f t="shared" si="66"/>
        <v>0</v>
      </c>
      <c r="P407" s="9">
        <f t="shared" si="67"/>
        <v>0</v>
      </c>
      <c r="Q407" s="9">
        <f t="shared" si="68"/>
        <v>0</v>
      </c>
      <c r="R407" s="9">
        <f t="shared" si="69"/>
        <v>0</v>
      </c>
      <c r="S407" s="4">
        <f>Data!K99</f>
        <v>0</v>
      </c>
      <c r="T407" s="9">
        <f t="shared" si="70"/>
        <v>0</v>
      </c>
      <c r="U407" s="9">
        <f t="shared" si="71"/>
        <v>0</v>
      </c>
      <c r="V407" s="9">
        <f t="shared" si="72"/>
        <v>0</v>
      </c>
      <c r="W407" s="9">
        <f t="shared" si="73"/>
        <v>0</v>
      </c>
    </row>
    <row r="408" spans="11:23" ht="12.75" customHeight="1">
      <c r="K408" s="9">
        <f>Data!B100</f>
        <v>0</v>
      </c>
      <c r="L408" s="9">
        <f t="shared" si="63"/>
        <v>0</v>
      </c>
      <c r="M408" s="9">
        <f t="shared" si="64"/>
        <v>0</v>
      </c>
      <c r="N408" s="9">
        <f t="shared" si="65"/>
        <v>0</v>
      </c>
      <c r="O408" s="9">
        <f t="shared" si="66"/>
        <v>0</v>
      </c>
      <c r="P408" s="9">
        <f t="shared" si="67"/>
        <v>0</v>
      </c>
      <c r="Q408" s="9">
        <f t="shared" si="68"/>
        <v>0</v>
      </c>
      <c r="R408" s="9">
        <f t="shared" si="69"/>
        <v>0</v>
      </c>
      <c r="S408" s="4">
        <f>Data!K100</f>
        <v>0</v>
      </c>
      <c r="T408" s="9">
        <f t="shared" si="70"/>
        <v>0</v>
      </c>
      <c r="U408" s="9">
        <f t="shared" si="71"/>
        <v>0</v>
      </c>
      <c r="V408" s="9">
        <f t="shared" si="72"/>
        <v>0</v>
      </c>
      <c r="W408" s="9">
        <f t="shared" si="73"/>
        <v>0</v>
      </c>
    </row>
    <row r="409" spans="11:23" ht="12.75" customHeight="1">
      <c r="K409" s="9">
        <f>Data!B101</f>
        <v>0</v>
      </c>
      <c r="L409" s="9">
        <f t="shared" si="63"/>
        <v>0</v>
      </c>
      <c r="M409" s="9">
        <f t="shared" si="64"/>
        <v>0</v>
      </c>
      <c r="N409" s="9">
        <f t="shared" si="65"/>
        <v>0</v>
      </c>
      <c r="O409" s="9">
        <f t="shared" si="66"/>
        <v>0</v>
      </c>
      <c r="P409" s="9">
        <f t="shared" si="67"/>
        <v>0</v>
      </c>
      <c r="Q409" s="9">
        <f t="shared" si="68"/>
        <v>0</v>
      </c>
      <c r="R409" s="9">
        <f t="shared" si="69"/>
        <v>0</v>
      </c>
      <c r="S409" s="4">
        <f>Data!K101</f>
        <v>0</v>
      </c>
      <c r="T409" s="9">
        <f t="shared" si="70"/>
        <v>0</v>
      </c>
      <c r="U409" s="9">
        <f t="shared" si="71"/>
        <v>0</v>
      </c>
      <c r="V409" s="9">
        <f t="shared" si="72"/>
        <v>0</v>
      </c>
      <c r="W409" s="9">
        <f t="shared" si="73"/>
        <v>0</v>
      </c>
    </row>
    <row r="410" spans="11:23" ht="12.75" customHeight="1">
      <c r="K410" s="9">
        <f>Data!B102</f>
        <v>0</v>
      </c>
      <c r="L410" s="9">
        <f t="shared" si="63"/>
        <v>0</v>
      </c>
      <c r="M410" s="9">
        <f t="shared" si="64"/>
        <v>0</v>
      </c>
      <c r="N410" s="9">
        <f t="shared" si="65"/>
        <v>0</v>
      </c>
      <c r="O410" s="9">
        <f t="shared" si="66"/>
        <v>0</v>
      </c>
      <c r="P410" s="9">
        <f t="shared" si="67"/>
        <v>0</v>
      </c>
      <c r="Q410" s="9">
        <f t="shared" si="68"/>
        <v>0</v>
      </c>
      <c r="R410" s="9">
        <f t="shared" si="69"/>
        <v>0</v>
      </c>
      <c r="S410" s="4">
        <f>Data!K102</f>
        <v>0</v>
      </c>
      <c r="T410" s="9">
        <f t="shared" si="70"/>
        <v>0</v>
      </c>
      <c r="U410" s="9">
        <f t="shared" si="71"/>
        <v>0</v>
      </c>
      <c r="V410" s="9">
        <f t="shared" si="72"/>
        <v>0</v>
      </c>
      <c r="W410" s="9">
        <f t="shared" si="73"/>
        <v>0</v>
      </c>
    </row>
    <row r="411" spans="11:23" ht="12.75" customHeight="1">
      <c r="K411" s="9">
        <f>Data!B103</f>
        <v>0</v>
      </c>
      <c r="L411" s="9">
        <f t="shared" si="63"/>
        <v>0</v>
      </c>
      <c r="M411" s="9">
        <f t="shared" si="64"/>
        <v>0</v>
      </c>
      <c r="N411" s="9">
        <f t="shared" si="65"/>
        <v>0</v>
      </c>
      <c r="O411" s="9">
        <f t="shared" si="66"/>
        <v>0</v>
      </c>
      <c r="P411" s="9">
        <f t="shared" si="67"/>
        <v>0</v>
      </c>
      <c r="Q411" s="9">
        <f t="shared" si="68"/>
        <v>0</v>
      </c>
      <c r="R411" s="9">
        <f t="shared" si="69"/>
        <v>0</v>
      </c>
      <c r="S411" s="4">
        <f>Data!K103</f>
        <v>0</v>
      </c>
      <c r="T411" s="9">
        <f t="shared" si="70"/>
        <v>0</v>
      </c>
      <c r="U411" s="9">
        <f t="shared" si="71"/>
        <v>0</v>
      </c>
      <c r="V411" s="9">
        <f t="shared" si="72"/>
        <v>0</v>
      </c>
      <c r="W411" s="9">
        <f t="shared" si="73"/>
        <v>0</v>
      </c>
    </row>
    <row r="412" spans="11:23" ht="12.75" customHeight="1">
      <c r="K412" s="9">
        <f>Data!B104</f>
        <v>0</v>
      </c>
      <c r="L412" s="9">
        <f t="shared" si="63"/>
        <v>0</v>
      </c>
      <c r="M412" s="9">
        <f t="shared" si="64"/>
        <v>0</v>
      </c>
      <c r="N412" s="9">
        <f t="shared" si="65"/>
        <v>0</v>
      </c>
      <c r="O412" s="9">
        <f t="shared" si="66"/>
        <v>0</v>
      </c>
      <c r="P412" s="9">
        <f t="shared" si="67"/>
        <v>0</v>
      </c>
      <c r="Q412" s="9">
        <f t="shared" si="68"/>
        <v>0</v>
      </c>
      <c r="R412" s="9">
        <f t="shared" si="69"/>
        <v>0</v>
      </c>
      <c r="S412" s="4">
        <f>Data!K104</f>
        <v>0</v>
      </c>
      <c r="T412" s="9">
        <f t="shared" si="70"/>
        <v>0</v>
      </c>
      <c r="U412" s="9">
        <f t="shared" si="71"/>
        <v>0</v>
      </c>
      <c r="V412" s="9">
        <f t="shared" si="72"/>
        <v>0</v>
      </c>
      <c r="W412" s="9">
        <f t="shared" si="73"/>
        <v>0</v>
      </c>
    </row>
    <row r="413" spans="11:23" ht="12.75" customHeight="1">
      <c r="K413" s="9">
        <f>Data!B105</f>
        <v>0</v>
      </c>
      <c r="L413" s="9">
        <f t="shared" si="63"/>
        <v>0</v>
      </c>
      <c r="M413" s="9">
        <f t="shared" si="64"/>
        <v>0</v>
      </c>
      <c r="N413" s="9">
        <f t="shared" si="65"/>
        <v>0</v>
      </c>
      <c r="O413" s="9">
        <f t="shared" si="66"/>
        <v>0</v>
      </c>
      <c r="P413" s="9">
        <f t="shared" si="67"/>
        <v>0</v>
      </c>
      <c r="Q413" s="9">
        <f t="shared" si="68"/>
        <v>0</v>
      </c>
      <c r="R413" s="9">
        <f t="shared" si="69"/>
        <v>0</v>
      </c>
      <c r="S413" s="4">
        <f>Data!K105</f>
        <v>0</v>
      </c>
      <c r="T413" s="9">
        <f t="shared" si="70"/>
        <v>0</v>
      </c>
      <c r="U413" s="9">
        <f t="shared" si="71"/>
        <v>0</v>
      </c>
      <c r="V413" s="9">
        <f t="shared" si="72"/>
        <v>0</v>
      </c>
      <c r="W413" s="9">
        <f t="shared" si="73"/>
        <v>0</v>
      </c>
    </row>
    <row r="414" spans="11:23" ht="12.75" customHeight="1">
      <c r="K414" s="9">
        <f>Data!B106</f>
        <v>0</v>
      </c>
      <c r="L414" s="9">
        <f t="shared" si="63"/>
        <v>0</v>
      </c>
      <c r="M414" s="9">
        <f t="shared" si="64"/>
        <v>0</v>
      </c>
      <c r="N414" s="9">
        <f t="shared" si="65"/>
        <v>0</v>
      </c>
      <c r="O414" s="9">
        <f t="shared" si="66"/>
        <v>0</v>
      </c>
      <c r="P414" s="9">
        <f t="shared" si="67"/>
        <v>0</v>
      </c>
      <c r="Q414" s="9">
        <f t="shared" si="68"/>
        <v>0</v>
      </c>
      <c r="R414" s="9">
        <f t="shared" si="69"/>
        <v>0</v>
      </c>
      <c r="S414" s="4">
        <f>Data!K106</f>
        <v>0</v>
      </c>
      <c r="T414" s="9">
        <f t="shared" si="70"/>
        <v>0</v>
      </c>
      <c r="U414" s="9">
        <f t="shared" si="71"/>
        <v>0</v>
      </c>
      <c r="V414" s="9">
        <f t="shared" si="72"/>
        <v>0</v>
      </c>
      <c r="W414" s="9">
        <f t="shared" si="73"/>
        <v>0</v>
      </c>
    </row>
    <row r="415" spans="11:23" ht="12.75" customHeight="1">
      <c r="K415" s="9">
        <f>Data!B107</f>
        <v>0</v>
      </c>
      <c r="L415" s="9">
        <f t="shared" si="63"/>
        <v>0</v>
      </c>
      <c r="M415" s="9">
        <f t="shared" si="64"/>
        <v>0</v>
      </c>
      <c r="N415" s="9">
        <f t="shared" si="65"/>
        <v>0</v>
      </c>
      <c r="O415" s="9">
        <f t="shared" si="66"/>
        <v>0</v>
      </c>
      <c r="P415" s="9">
        <f t="shared" si="67"/>
        <v>0</v>
      </c>
      <c r="Q415" s="9">
        <f t="shared" si="68"/>
        <v>0</v>
      </c>
      <c r="R415" s="9">
        <f t="shared" si="69"/>
        <v>0</v>
      </c>
      <c r="S415" s="4">
        <f>Data!K107</f>
        <v>0</v>
      </c>
      <c r="T415" s="9">
        <f t="shared" si="70"/>
        <v>0</v>
      </c>
      <c r="U415" s="9">
        <f t="shared" si="71"/>
        <v>0</v>
      </c>
      <c r="V415" s="9">
        <f t="shared" si="72"/>
        <v>0</v>
      </c>
      <c r="W415" s="9">
        <f t="shared" si="73"/>
        <v>0</v>
      </c>
    </row>
    <row r="416" spans="11:23" ht="12.75" customHeight="1">
      <c r="K416" s="9">
        <f>Data!B108</f>
        <v>0</v>
      </c>
      <c r="L416" s="9">
        <f t="shared" si="63"/>
        <v>0</v>
      </c>
      <c r="M416" s="9">
        <f t="shared" si="64"/>
        <v>0</v>
      </c>
      <c r="N416" s="9">
        <f t="shared" si="65"/>
        <v>0</v>
      </c>
      <c r="O416" s="9">
        <f t="shared" si="66"/>
        <v>0</v>
      </c>
      <c r="P416" s="9">
        <f t="shared" si="67"/>
        <v>0</v>
      </c>
      <c r="Q416" s="9">
        <f t="shared" si="68"/>
        <v>0</v>
      </c>
      <c r="R416" s="9">
        <f t="shared" si="69"/>
        <v>0</v>
      </c>
      <c r="S416" s="4">
        <f>Data!K108</f>
        <v>0</v>
      </c>
      <c r="T416" s="9">
        <f t="shared" si="70"/>
        <v>0</v>
      </c>
      <c r="U416" s="9">
        <f t="shared" si="71"/>
        <v>0</v>
      </c>
      <c r="V416" s="9">
        <f t="shared" si="72"/>
        <v>0</v>
      </c>
      <c r="W416" s="9">
        <f t="shared" si="73"/>
        <v>0</v>
      </c>
    </row>
    <row r="417" spans="2:28" ht="12.75" customHeight="1">
      <c r="K417" s="9">
        <f>Data!B109</f>
        <v>0</v>
      </c>
      <c r="L417" s="9">
        <f t="shared" si="63"/>
        <v>0</v>
      </c>
      <c r="M417" s="9">
        <f t="shared" si="64"/>
        <v>0</v>
      </c>
      <c r="N417" s="9">
        <f t="shared" si="65"/>
        <v>0</v>
      </c>
      <c r="O417" s="9">
        <f t="shared" si="66"/>
        <v>0</v>
      </c>
      <c r="P417" s="9">
        <f t="shared" si="67"/>
        <v>0</v>
      </c>
      <c r="Q417" s="9">
        <f t="shared" si="68"/>
        <v>0</v>
      </c>
      <c r="R417" s="9">
        <f t="shared" si="69"/>
        <v>0</v>
      </c>
      <c r="S417" s="4">
        <f>Data!K109</f>
        <v>0</v>
      </c>
      <c r="T417" s="9">
        <f t="shared" si="70"/>
        <v>0</v>
      </c>
      <c r="U417" s="9">
        <f t="shared" si="71"/>
        <v>0</v>
      </c>
      <c r="V417" s="9">
        <f t="shared" si="72"/>
        <v>0</v>
      </c>
      <c r="W417" s="9">
        <f t="shared" si="73"/>
        <v>0</v>
      </c>
    </row>
    <row r="418" spans="2:28" ht="12.75" customHeight="1">
      <c r="K418" s="9">
        <f>Data!B110</f>
        <v>0</v>
      </c>
      <c r="L418" s="9">
        <f t="shared" si="63"/>
        <v>0</v>
      </c>
      <c r="M418" s="9">
        <f t="shared" si="64"/>
        <v>0</v>
      </c>
      <c r="N418" s="9">
        <f t="shared" si="65"/>
        <v>0</v>
      </c>
      <c r="O418" s="9">
        <f t="shared" si="66"/>
        <v>0</v>
      </c>
      <c r="P418" s="9">
        <f t="shared" si="67"/>
        <v>0</v>
      </c>
      <c r="Q418" s="9">
        <f t="shared" si="68"/>
        <v>0</v>
      </c>
      <c r="R418" s="9">
        <f t="shared" si="69"/>
        <v>0</v>
      </c>
      <c r="S418" s="4">
        <f>Data!K110</f>
        <v>0</v>
      </c>
      <c r="T418" s="9">
        <f t="shared" si="70"/>
        <v>0</v>
      </c>
      <c r="U418" s="9">
        <f t="shared" si="71"/>
        <v>0</v>
      </c>
      <c r="V418" s="9">
        <f t="shared" si="72"/>
        <v>0</v>
      </c>
      <c r="W418" s="9">
        <f t="shared" si="73"/>
        <v>0</v>
      </c>
    </row>
    <row r="419" spans="2:28" ht="12.75" customHeight="1">
      <c r="K419" s="9">
        <f>Data!B111</f>
        <v>0</v>
      </c>
      <c r="L419" s="9">
        <f t="shared" si="63"/>
        <v>0</v>
      </c>
      <c r="M419" s="9">
        <f t="shared" si="64"/>
        <v>0</v>
      </c>
      <c r="N419" s="9">
        <f t="shared" si="65"/>
        <v>0</v>
      </c>
      <c r="O419" s="9">
        <f t="shared" si="66"/>
        <v>0</v>
      </c>
      <c r="P419" s="9">
        <f t="shared" si="67"/>
        <v>0</v>
      </c>
      <c r="Q419" s="9">
        <f t="shared" si="68"/>
        <v>0</v>
      </c>
      <c r="R419" s="9">
        <f t="shared" si="69"/>
        <v>0</v>
      </c>
      <c r="S419" s="4">
        <f>Data!K111</f>
        <v>0</v>
      </c>
      <c r="T419" s="9">
        <f t="shared" si="70"/>
        <v>0</v>
      </c>
      <c r="U419" s="9">
        <f t="shared" si="71"/>
        <v>0</v>
      </c>
      <c r="V419" s="9">
        <f t="shared" si="72"/>
        <v>0</v>
      </c>
      <c r="W419" s="9">
        <f t="shared" si="73"/>
        <v>0</v>
      </c>
    </row>
    <row r="420" spans="2:28" ht="12.75" customHeight="1">
      <c r="J420" s="16" t="s">
        <v>125</v>
      </c>
      <c r="K420" s="9">
        <f t="shared" ref="K420:W420" si="83">SUM(K319:K419)</f>
        <v>2575</v>
      </c>
      <c r="L420" s="9">
        <f t="shared" si="83"/>
        <v>395975</v>
      </c>
      <c r="M420" s="9">
        <f t="shared" si="83"/>
        <v>69826375</v>
      </c>
      <c r="N420" s="9">
        <f t="shared" si="83"/>
        <v>13223654375</v>
      </c>
      <c r="O420" s="9">
        <f t="shared" si="83"/>
        <v>2614009234375</v>
      </c>
      <c r="P420" s="9">
        <f t="shared" si="83"/>
        <v>531479992484375</v>
      </c>
      <c r="Q420" s="9">
        <f t="shared" si="83"/>
        <v>1.1020800321648438E+17</v>
      </c>
      <c r="R420" s="9">
        <f t="shared" si="83"/>
        <v>2.3185907458565235E+19</v>
      </c>
      <c r="S420" s="75">
        <f t="shared" si="83"/>
        <v>252.68855503144655</v>
      </c>
      <c r="T420" s="9">
        <f t="shared" si="83"/>
        <v>43234.100817610066</v>
      </c>
      <c r="U420" s="9">
        <f t="shared" si="83"/>
        <v>8064218.4562106933</v>
      </c>
      <c r="V420" s="9">
        <f t="shared" si="83"/>
        <v>1578488984.0440254</v>
      </c>
      <c r="W420" s="9">
        <f t="shared" si="83"/>
        <v>318653835215.41473</v>
      </c>
    </row>
    <row r="421" spans="2:28" ht="12.75" customHeight="1"/>
    <row r="422" spans="2:28" ht="12.75" customHeight="1">
      <c r="B422" s="16" t="s">
        <v>129</v>
      </c>
      <c r="K422" s="16" t="s">
        <v>97</v>
      </c>
      <c r="L422" s="16" t="s">
        <v>98</v>
      </c>
      <c r="M422" s="16" t="s">
        <v>99</v>
      </c>
      <c r="N422" s="16" t="s">
        <v>100</v>
      </c>
      <c r="O422" s="16" t="s">
        <v>101</v>
      </c>
      <c r="P422" s="16" t="s">
        <v>102</v>
      </c>
      <c r="Q422" s="16" t="s">
        <v>103</v>
      </c>
      <c r="R422" s="16" t="s">
        <v>104</v>
      </c>
      <c r="S422" s="16" t="s">
        <v>105</v>
      </c>
      <c r="T422" s="16" t="s">
        <v>106</v>
      </c>
      <c r="U422" s="16" t="s">
        <v>107</v>
      </c>
      <c r="V422" s="16" t="s">
        <v>108</v>
      </c>
      <c r="W422" s="16" t="s">
        <v>109</v>
      </c>
      <c r="Y422" s="16" t="s">
        <v>110</v>
      </c>
      <c r="Z422" s="16" t="s">
        <v>111</v>
      </c>
      <c r="AA422" s="16" t="s">
        <v>112</v>
      </c>
    </row>
    <row r="423" spans="2:28" ht="12.75" customHeight="1">
      <c r="K423" s="9">
        <f>Data!$B11</f>
        <v>0</v>
      </c>
      <c r="L423" s="9">
        <f t="shared" ref="L423:L523" si="84">(K423)^2</f>
        <v>0</v>
      </c>
      <c r="M423" s="9">
        <f t="shared" ref="M423:M523" si="85">K423^3</f>
        <v>0</v>
      </c>
      <c r="N423" s="9">
        <f t="shared" ref="N423:N523" si="86">K423^4</f>
        <v>0</v>
      </c>
      <c r="O423" s="9">
        <f t="shared" ref="O423:O523" si="87">K423^5</f>
        <v>0</v>
      </c>
      <c r="P423" s="9">
        <f t="shared" ref="P423:P523" si="88">K423^6</f>
        <v>0</v>
      </c>
      <c r="Q423" s="9">
        <f t="shared" ref="Q423:Q523" si="89">K423^7</f>
        <v>0</v>
      </c>
      <c r="R423" s="9">
        <f t="shared" ref="R423:R523" si="90">K423^8</f>
        <v>0</v>
      </c>
      <c r="S423" s="4">
        <f>Data!$O11</f>
        <v>0</v>
      </c>
      <c r="T423" s="9">
        <f t="shared" ref="T423:T523" si="91">S423*K423</f>
        <v>0</v>
      </c>
      <c r="U423" s="9">
        <f t="shared" ref="U423:U523" si="92">S423*L423</f>
        <v>0</v>
      </c>
      <c r="V423" s="9">
        <f t="shared" ref="V423:V523" si="93">S423*M423</f>
        <v>0</v>
      </c>
      <c r="W423" s="9">
        <f t="shared" ref="W423:W523" si="94">S423*N423</f>
        <v>0</v>
      </c>
      <c r="Y423" s="9">
        <f>0</f>
        <v>0</v>
      </c>
      <c r="Z423" s="9">
        <f>$C440+$D440*Y423+$E440*Y423^2+$F440*Y423^3</f>
        <v>0.16287272401328323</v>
      </c>
      <c r="AA423" s="9">
        <f>$C460+$D460*Y423+$E460*Y423^2+$F460*Y423^3+$G460*Y423^4</f>
        <v>-2.7616960460136397E-2</v>
      </c>
      <c r="AB423" s="9">
        <f>IF(Data!$R$73=3,Z423,IF(Data!$R$73=4,AA423,0))</f>
        <v>-2.7616960460136397E-2</v>
      </c>
    </row>
    <row r="424" spans="2:28" ht="12.75" customHeight="1">
      <c r="B424" s="16" t="s">
        <v>113</v>
      </c>
      <c r="K424" s="9">
        <f>Data!$B12</f>
        <v>10</v>
      </c>
      <c r="L424" s="9">
        <f t="shared" si="84"/>
        <v>100</v>
      </c>
      <c r="M424" s="9">
        <f t="shared" si="85"/>
        <v>1000</v>
      </c>
      <c r="N424" s="9">
        <f t="shared" si="86"/>
        <v>10000</v>
      </c>
      <c r="O424" s="9">
        <f t="shared" si="87"/>
        <v>100000</v>
      </c>
      <c r="P424" s="9">
        <f t="shared" si="88"/>
        <v>1000000</v>
      </c>
      <c r="Q424" s="9">
        <f t="shared" si="89"/>
        <v>10000000</v>
      </c>
      <c r="R424" s="9">
        <f t="shared" si="90"/>
        <v>100000000</v>
      </c>
      <c r="S424" s="4">
        <f>Data!$O12</f>
        <v>0.1537386443046822</v>
      </c>
      <c r="T424" s="9">
        <f t="shared" si="91"/>
        <v>1.537386443046822</v>
      </c>
      <c r="U424" s="9">
        <f t="shared" si="92"/>
        <v>15.37386443046822</v>
      </c>
      <c r="V424" s="9">
        <f t="shared" si="93"/>
        <v>153.7386443046822</v>
      </c>
      <c r="W424" s="9">
        <f t="shared" si="94"/>
        <v>1537.386443046822</v>
      </c>
      <c r="Y424" s="9">
        <f>Y423+MAX(Data!$B$11:$B$34)/20</f>
        <v>11.5</v>
      </c>
      <c r="Z424" s="9">
        <f>$C440+$D440*Y424+$E440*Y424^2+$F440*Y424^3</f>
        <v>0.258500977714196</v>
      </c>
      <c r="AA424" s="9">
        <f>$C460+$D460*Y424+$E460*Y424^2+$F460*Y424^3+$G460*Y424^4</f>
        <v>0.23696341762199749</v>
      </c>
      <c r="AB424" s="9">
        <f>IF(Data!$R$73=3,Z424,IF(Data!$R$73=4,AA424,0))</f>
        <v>0.23696341762199749</v>
      </c>
    </row>
    <row r="425" spans="2:28" ht="12.75" customHeight="1">
      <c r="K425" s="9">
        <f>Data!$B13</f>
        <v>20</v>
      </c>
      <c r="L425" s="9">
        <f t="shared" si="84"/>
        <v>400</v>
      </c>
      <c r="M425" s="9">
        <f t="shared" si="85"/>
        <v>8000</v>
      </c>
      <c r="N425" s="9">
        <f t="shared" si="86"/>
        <v>160000</v>
      </c>
      <c r="O425" s="9">
        <f t="shared" si="87"/>
        <v>3200000</v>
      </c>
      <c r="P425" s="9">
        <f t="shared" si="88"/>
        <v>64000000</v>
      </c>
      <c r="Q425" s="9">
        <f t="shared" si="89"/>
        <v>1280000000</v>
      </c>
      <c r="R425" s="9">
        <f t="shared" si="90"/>
        <v>25600000000</v>
      </c>
      <c r="S425" s="4">
        <f>Data!$O13</f>
        <v>0.41229909154437472</v>
      </c>
      <c r="T425" s="9">
        <f t="shared" si="91"/>
        <v>8.2459818308874944</v>
      </c>
      <c r="U425" s="9">
        <f t="shared" si="92"/>
        <v>164.91963661774989</v>
      </c>
      <c r="V425" s="9">
        <f t="shared" si="93"/>
        <v>3298.3927323549979</v>
      </c>
      <c r="W425" s="9">
        <f t="shared" si="94"/>
        <v>65967.854647099957</v>
      </c>
      <c r="Y425" s="9">
        <f>Y424+MAX(Data!$B$11:$B$34)/20</f>
        <v>23</v>
      </c>
      <c r="Z425" s="9">
        <f>$C440+$D440*Y425+$E440*Y425^2+$F440*Y425^3</f>
        <v>0.43940185641496199</v>
      </c>
      <c r="AA425" s="9">
        <f>$C460+$D460*Y425+$E460*Y425^2+$F460*Y425^3+$G460*Y425^4</f>
        <v>0.5084927467982352</v>
      </c>
      <c r="AB425" s="9">
        <f>IF(Data!$R$73=3,Z425,IF(Data!$R$73=4,AA425,0))</f>
        <v>0.5084927467982352</v>
      </c>
    </row>
    <row r="426" spans="2:28" ht="12.75" customHeight="1">
      <c r="B426" s="16" t="s">
        <v>114</v>
      </c>
      <c r="H426" s="16" t="s">
        <v>115</v>
      </c>
      <c r="K426" s="9">
        <f>Data!$B14</f>
        <v>25</v>
      </c>
      <c r="L426" s="9">
        <f t="shared" si="84"/>
        <v>625</v>
      </c>
      <c r="M426" s="9">
        <f t="shared" si="85"/>
        <v>15625</v>
      </c>
      <c r="N426" s="9">
        <f t="shared" si="86"/>
        <v>390625</v>
      </c>
      <c r="O426" s="9">
        <f t="shared" si="87"/>
        <v>9765625</v>
      </c>
      <c r="P426" s="9">
        <f t="shared" si="88"/>
        <v>244140625</v>
      </c>
      <c r="Q426" s="9">
        <f t="shared" si="89"/>
        <v>6103515625</v>
      </c>
      <c r="R426" s="9">
        <f t="shared" si="90"/>
        <v>152587890625</v>
      </c>
      <c r="S426" s="4">
        <f>Data!$O14</f>
        <v>0.53284416491963693</v>
      </c>
      <c r="T426" s="9">
        <f t="shared" si="91"/>
        <v>13.321104122990924</v>
      </c>
      <c r="U426" s="9">
        <f t="shared" si="92"/>
        <v>333.02760307477308</v>
      </c>
      <c r="V426" s="9">
        <f t="shared" si="93"/>
        <v>8325.6900768693267</v>
      </c>
      <c r="W426" s="9">
        <f t="shared" si="94"/>
        <v>208142.25192173317</v>
      </c>
      <c r="Y426" s="9">
        <f>Y425+MAX(Data!$B$11:$B$34)/20</f>
        <v>34.5</v>
      </c>
      <c r="Z426" s="9">
        <f>$C440+$D440*Y426+$E440*Y426^2+$F440*Y426^3</f>
        <v>0.70134192818536356</v>
      </c>
      <c r="AA426" s="9">
        <f>$C460+$D460*Y426+$E460*Y426^2+$F460*Y426^3+$G460*Y426^4</f>
        <v>0.80300219467207534</v>
      </c>
      <c r="AB426" s="9">
        <f>IF(Data!$R$73=3,Z426,IF(Data!$R$73=4,AA426,0))</f>
        <v>0.80300219467207534</v>
      </c>
    </row>
    <row r="427" spans="2:28" ht="12.75" customHeight="1">
      <c r="C427" s="16" t="s">
        <v>116</v>
      </c>
      <c r="D427" s="16" t="s">
        <v>117</v>
      </c>
      <c r="E427" s="16" t="s">
        <v>118</v>
      </c>
      <c r="F427" s="16" t="s">
        <v>119</v>
      </c>
      <c r="K427" s="9">
        <f>Data!$B15</f>
        <v>30</v>
      </c>
      <c r="L427" s="9">
        <f t="shared" si="84"/>
        <v>900</v>
      </c>
      <c r="M427" s="9">
        <f t="shared" si="85"/>
        <v>27000</v>
      </c>
      <c r="N427" s="9">
        <f t="shared" si="86"/>
        <v>810000</v>
      </c>
      <c r="O427" s="9">
        <f t="shared" si="87"/>
        <v>24300000</v>
      </c>
      <c r="P427" s="9">
        <f t="shared" si="88"/>
        <v>729000000</v>
      </c>
      <c r="Q427" s="9">
        <f t="shared" si="89"/>
        <v>21870000000</v>
      </c>
      <c r="R427" s="9">
        <f t="shared" si="90"/>
        <v>656100000000</v>
      </c>
      <c r="S427" s="4">
        <f>Data!$O15</f>
        <v>0.66162648497554166</v>
      </c>
      <c r="T427" s="9">
        <f t="shared" si="91"/>
        <v>19.848794549266248</v>
      </c>
      <c r="U427" s="9">
        <f t="shared" si="92"/>
        <v>595.46383647798746</v>
      </c>
      <c r="V427" s="9">
        <f t="shared" si="93"/>
        <v>17863.915094339623</v>
      </c>
      <c r="W427" s="9">
        <f t="shared" si="94"/>
        <v>535917.45283018879</v>
      </c>
      <c r="Y427" s="9">
        <f>Y426+MAX(Data!$B$11:$B$34)/20</f>
        <v>46</v>
      </c>
      <c r="Z427" s="9">
        <f>$C440+$D440*Y427+$E440*Y427^2+$F440*Y427^3</f>
        <v>1.0400877610951831</v>
      </c>
      <c r="AA427" s="9">
        <f>$C460+$D460*Y427+$E460*Y427^2+$F460*Y427^3+$G460*Y427^4</f>
        <v>1.1341326482529537</v>
      </c>
      <c r="AB427" s="9">
        <f>IF(Data!$R$73=3,Z427,IF(Data!$R$73=4,AA427,0))</f>
        <v>1.1341326482529537</v>
      </c>
    </row>
    <row r="428" spans="2:28" ht="12.75" customHeight="1">
      <c r="C428" s="9">
        <f>$E$3</f>
        <v>24</v>
      </c>
      <c r="D428" s="9">
        <f t="shared" ref="D428:F428" si="95">K524</f>
        <v>2575</v>
      </c>
      <c r="E428" s="9">
        <f t="shared" si="95"/>
        <v>395975</v>
      </c>
      <c r="F428" s="9">
        <f t="shared" si="95"/>
        <v>69826375</v>
      </c>
      <c r="H428" s="75">
        <f>S524</f>
        <v>117.06118273934332</v>
      </c>
      <c r="K428" s="9">
        <f>Data!$B16</f>
        <v>35</v>
      </c>
      <c r="L428" s="9">
        <f t="shared" si="84"/>
        <v>1225</v>
      </c>
      <c r="M428" s="9">
        <f t="shared" si="85"/>
        <v>42875</v>
      </c>
      <c r="N428" s="9">
        <f t="shared" si="86"/>
        <v>1500625</v>
      </c>
      <c r="O428" s="9">
        <f t="shared" si="87"/>
        <v>52521875</v>
      </c>
      <c r="P428" s="9">
        <f t="shared" si="88"/>
        <v>1838265625</v>
      </c>
      <c r="Q428" s="9">
        <f t="shared" si="89"/>
        <v>64339296875</v>
      </c>
      <c r="R428" s="9">
        <f t="shared" si="90"/>
        <v>2251875390625</v>
      </c>
      <c r="S428" s="4">
        <f>Data!$O16</f>
        <v>0.84137840670859576</v>
      </c>
      <c r="T428" s="9">
        <f t="shared" si="91"/>
        <v>29.448244234800853</v>
      </c>
      <c r="U428" s="9">
        <f t="shared" si="92"/>
        <v>1030.6885482180298</v>
      </c>
      <c r="V428" s="9">
        <f t="shared" si="93"/>
        <v>36074.099187631044</v>
      </c>
      <c r="W428" s="9">
        <f t="shared" si="94"/>
        <v>1262593.4715670864</v>
      </c>
      <c r="Y428" s="9">
        <f>Y427+MAX(Data!$B$11:$B$34)/20</f>
        <v>57.5</v>
      </c>
      <c r="Z428" s="9">
        <f>$C440+$D440*Y428+$E440*Y428^2+$F440*Y428^3</f>
        <v>1.4514059232142029</v>
      </c>
      <c r="AA428" s="9">
        <f>$C460+$D460*Y428+$E460*Y428^2+$F460*Y428^3+$G460*Y428^4</f>
        <v>1.5131347139562423</v>
      </c>
      <c r="AB428" s="9">
        <f>IF(Data!$R$73=3,Z428,IF(Data!$R$73=4,AA428,0))</f>
        <v>1.5131347139562423</v>
      </c>
    </row>
    <row r="429" spans="2:28" ht="12.75" customHeight="1">
      <c r="C429" s="9">
        <f t="shared" ref="C429:F429" si="96">K524</f>
        <v>2575</v>
      </c>
      <c r="D429" s="9">
        <f t="shared" si="96"/>
        <v>395975</v>
      </c>
      <c r="E429" s="9">
        <f t="shared" si="96"/>
        <v>69826375</v>
      </c>
      <c r="F429" s="9">
        <f t="shared" si="96"/>
        <v>13223654375</v>
      </c>
      <c r="H429" s="9">
        <f>T524</f>
        <v>19689.723480083896</v>
      </c>
      <c r="K429" s="9">
        <f>Data!$B17</f>
        <v>45</v>
      </c>
      <c r="L429" s="9">
        <f t="shared" si="84"/>
        <v>2025</v>
      </c>
      <c r="M429" s="9">
        <f t="shared" si="85"/>
        <v>91125</v>
      </c>
      <c r="N429" s="9">
        <f t="shared" si="86"/>
        <v>4100625</v>
      </c>
      <c r="O429" s="9">
        <f t="shared" si="87"/>
        <v>184528125</v>
      </c>
      <c r="P429" s="9">
        <f t="shared" si="88"/>
        <v>8303765625</v>
      </c>
      <c r="Q429" s="9">
        <f t="shared" si="89"/>
        <v>373669453125</v>
      </c>
      <c r="R429" s="9">
        <f t="shared" si="90"/>
        <v>16815125390625</v>
      </c>
      <c r="S429" s="4">
        <f>Data!$O17</f>
        <v>1.2040269042627543</v>
      </c>
      <c r="T429" s="9">
        <f t="shared" si="91"/>
        <v>54.181210691823942</v>
      </c>
      <c r="U429" s="9">
        <f t="shared" si="92"/>
        <v>2438.1544811320773</v>
      </c>
      <c r="V429" s="9">
        <f t="shared" si="93"/>
        <v>109716.95165094348</v>
      </c>
      <c r="W429" s="9">
        <f t="shared" si="94"/>
        <v>4937262.8242924567</v>
      </c>
      <c r="Y429" s="9">
        <f>Y428+MAX(Data!$B$11:$B$34)/20</f>
        <v>69</v>
      </c>
      <c r="Z429" s="9">
        <f>$C440+$D440*Y429+$E440*Y429^2+$F440*Y429^3</f>
        <v>1.9310629826122061</v>
      </c>
      <c r="AA429" s="9">
        <f>$C460+$D460*Y429+$E460*Y429^2+$F460*Y429^3+$G460*Y429^4</f>
        <v>1.9488687176032491</v>
      </c>
      <c r="AB429" s="9">
        <f>IF(Data!$R$73=3,Z429,IF(Data!$R$73=4,AA429,0))</f>
        <v>1.9488687176032491</v>
      </c>
    </row>
    <row r="430" spans="2:28" ht="12.75" customHeight="1">
      <c r="C430" s="9">
        <f t="shared" ref="C430:F430" si="97">L524</f>
        <v>395975</v>
      </c>
      <c r="D430" s="9">
        <f t="shared" si="97"/>
        <v>69826375</v>
      </c>
      <c r="E430" s="9">
        <f t="shared" si="97"/>
        <v>13223654375</v>
      </c>
      <c r="F430" s="9">
        <f t="shared" si="97"/>
        <v>2614009234375</v>
      </c>
      <c r="H430" s="9">
        <f>U524</f>
        <v>3639828.0029699584</v>
      </c>
      <c r="K430" s="9">
        <f>Data!$B18</f>
        <v>60</v>
      </c>
      <c r="L430" s="9">
        <f t="shared" si="84"/>
        <v>3600</v>
      </c>
      <c r="M430" s="9">
        <f t="shared" si="85"/>
        <v>216000</v>
      </c>
      <c r="N430" s="9">
        <f t="shared" si="86"/>
        <v>12960000</v>
      </c>
      <c r="O430" s="9">
        <f t="shared" si="87"/>
        <v>777600000</v>
      </c>
      <c r="P430" s="9">
        <f t="shared" si="88"/>
        <v>46656000000</v>
      </c>
      <c r="Q430" s="9">
        <f t="shared" si="89"/>
        <v>2799360000000</v>
      </c>
      <c r="R430" s="9">
        <f t="shared" si="90"/>
        <v>167961600000000</v>
      </c>
      <c r="S430" s="4">
        <f>Data!$O18</f>
        <v>1.7171995108315876</v>
      </c>
      <c r="T430" s="9">
        <f t="shared" si="91"/>
        <v>103.03197064989526</v>
      </c>
      <c r="U430" s="9">
        <f t="shared" si="92"/>
        <v>6181.918238993715</v>
      </c>
      <c r="V430" s="9">
        <f t="shared" si="93"/>
        <v>370915.09433962294</v>
      </c>
      <c r="W430" s="9">
        <f t="shared" si="94"/>
        <v>22254905.660377376</v>
      </c>
      <c r="Y430" s="9">
        <f>Y429+MAX(Data!$B$11:$B$34)/20</f>
        <v>80.5</v>
      </c>
      <c r="Z430" s="9">
        <f>$C440+$D440*Y430+$E440*Y430^2+$F440*Y430^3</f>
        <v>2.474825507358974</v>
      </c>
      <c r="AA430" s="9">
        <f>$C460+$D460*Y430+$E460*Y430^2+$F460*Y430^3+$G460*Y430^4</f>
        <v>2.447804704421221</v>
      </c>
      <c r="AB430" s="9">
        <f>IF(Data!$R$73=3,Z430,IF(Data!$R$73=4,AA430,0))</f>
        <v>2.447804704421221</v>
      </c>
    </row>
    <row r="431" spans="2:28" ht="12.75" customHeight="1">
      <c r="C431" s="9">
        <f t="shared" ref="C431:F431" si="98">M524</f>
        <v>69826375</v>
      </c>
      <c r="D431" s="9">
        <f t="shared" si="98"/>
        <v>13223654375</v>
      </c>
      <c r="E431" s="9">
        <f t="shared" si="98"/>
        <v>2614009234375</v>
      </c>
      <c r="F431" s="9">
        <f t="shared" si="98"/>
        <v>531479992484375</v>
      </c>
      <c r="H431" s="9">
        <f>V524</f>
        <v>708691200.09303081</v>
      </c>
      <c r="K431" s="9">
        <f>Data!$B19</f>
        <v>70</v>
      </c>
      <c r="L431" s="9">
        <f t="shared" si="84"/>
        <v>4900</v>
      </c>
      <c r="M431" s="9">
        <f t="shared" si="85"/>
        <v>343000</v>
      </c>
      <c r="N431" s="9">
        <f t="shared" si="86"/>
        <v>24010000</v>
      </c>
      <c r="O431" s="9">
        <f t="shared" si="87"/>
        <v>1680700000</v>
      </c>
      <c r="P431" s="9">
        <f t="shared" si="88"/>
        <v>117649000000</v>
      </c>
      <c r="Q431" s="9">
        <f t="shared" si="89"/>
        <v>8235430000000</v>
      </c>
      <c r="R431" s="9">
        <f t="shared" si="90"/>
        <v>576480100000000</v>
      </c>
      <c r="S431" s="4">
        <f>Data!$O19</f>
        <v>2.0088487071977656</v>
      </c>
      <c r="T431" s="9">
        <f t="shared" si="91"/>
        <v>140.6194095038436</v>
      </c>
      <c r="U431" s="9">
        <f t="shared" si="92"/>
        <v>9843.3586652690519</v>
      </c>
      <c r="V431" s="9">
        <f t="shared" si="93"/>
        <v>689035.10656883358</v>
      </c>
      <c r="W431" s="9">
        <f t="shared" si="94"/>
        <v>48232457.459818356</v>
      </c>
      <c r="Y431" s="9">
        <f>Y430+MAX(Data!$B$11:$B$34)/20</f>
        <v>92</v>
      </c>
      <c r="Z431" s="9">
        <f>$C440+$D440*Y431+$E440*Y431^2+$F440*Y431^3</f>
        <v>3.0784600655242893</v>
      </c>
      <c r="AA431" s="9">
        <f>$C460+$D460*Y431+$E460*Y431^2+$F460*Y431^3+$G460*Y431^4</f>
        <v>3.0140224390433379</v>
      </c>
      <c r="AB431" s="9">
        <f>IF(Data!$R$73=3,Z431,IF(Data!$R$73=4,AA431,0))</f>
        <v>3.0140224390433379</v>
      </c>
    </row>
    <row r="432" spans="2:28" ht="12.75" customHeight="1">
      <c r="K432" s="9">
        <f>Data!$B20</f>
        <v>80</v>
      </c>
      <c r="L432" s="9">
        <f t="shared" si="84"/>
        <v>6400</v>
      </c>
      <c r="M432" s="9">
        <f t="shared" si="85"/>
        <v>512000</v>
      </c>
      <c r="N432" s="9">
        <f t="shared" si="86"/>
        <v>40960000</v>
      </c>
      <c r="O432" s="9">
        <f t="shared" si="87"/>
        <v>3276800000</v>
      </c>
      <c r="P432" s="9">
        <f t="shared" si="88"/>
        <v>262144000000</v>
      </c>
      <c r="Q432" s="9">
        <f t="shared" si="89"/>
        <v>20971520000000</v>
      </c>
      <c r="R432" s="9">
        <f t="shared" si="90"/>
        <v>1677721600000000</v>
      </c>
      <c r="S432" s="4">
        <f>Data!$O20</f>
        <v>2.3609451432564663</v>
      </c>
      <c r="T432" s="9">
        <f t="shared" si="91"/>
        <v>188.87561146051729</v>
      </c>
      <c r="U432" s="9">
        <f t="shared" si="92"/>
        <v>15110.048916841384</v>
      </c>
      <c r="V432" s="9">
        <f t="shared" si="93"/>
        <v>1208803.9133473109</v>
      </c>
      <c r="W432" s="9">
        <f t="shared" si="94"/>
        <v>96704313.067784861</v>
      </c>
      <c r="Y432" s="9">
        <f>Y431+MAX(Data!$B$11:$B$34)/20</f>
        <v>103.5</v>
      </c>
      <c r="Z432" s="9">
        <f>$C440+$D440*Y432+$E440*Y432^2+$F440*Y432^3</f>
        <v>3.7377332251779358</v>
      </c>
      <c r="AA432" s="9">
        <f>$C460+$D460*Y432+$E460*Y432^2+$F460*Y432^3+$G460*Y432^4</f>
        <v>3.6492114055087201</v>
      </c>
      <c r="AB432" s="9">
        <f>IF(Data!$R$73=3,Z432,IF(Data!$R$73=4,AA432,0))</f>
        <v>3.6492114055087201</v>
      </c>
    </row>
    <row r="433" spans="2:28" ht="12.75" customHeight="1">
      <c r="B433" s="16" t="s">
        <v>120</v>
      </c>
      <c r="K433" s="9">
        <f>Data!$B21</f>
        <v>90</v>
      </c>
      <c r="L433" s="9">
        <f t="shared" si="84"/>
        <v>8100</v>
      </c>
      <c r="M433" s="9">
        <f t="shared" si="85"/>
        <v>729000</v>
      </c>
      <c r="N433" s="9">
        <f t="shared" si="86"/>
        <v>65610000</v>
      </c>
      <c r="O433" s="9">
        <f t="shared" si="87"/>
        <v>5904900000</v>
      </c>
      <c r="P433" s="9">
        <f t="shared" si="88"/>
        <v>531441000000</v>
      </c>
      <c r="Q433" s="9">
        <f t="shared" si="89"/>
        <v>47829690000000</v>
      </c>
      <c r="R433" s="9">
        <f t="shared" si="90"/>
        <v>4304672100000000</v>
      </c>
      <c r="S433" s="4">
        <f>Data!$O21</f>
        <v>2.8429856743536024</v>
      </c>
      <c r="T433" s="9">
        <f t="shared" si="91"/>
        <v>255.86871069182422</v>
      </c>
      <c r="U433" s="9">
        <f t="shared" si="92"/>
        <v>23028.183962264178</v>
      </c>
      <c r="V433" s="9">
        <f t="shared" si="93"/>
        <v>2072536.5566037761</v>
      </c>
      <c r="W433" s="9">
        <f t="shared" si="94"/>
        <v>186528290.09433985</v>
      </c>
      <c r="Y433" s="9">
        <f>Y432+MAX(Data!$B$11:$B$34)/20</f>
        <v>115</v>
      </c>
      <c r="Z433" s="9">
        <f>$C440+$D440*Y433+$E440*Y433^2+$F440*Y433^3</f>
        <v>4.4484115543896934</v>
      </c>
      <c r="AA433" s="9">
        <f>$C460+$D460*Y433+$E460*Y433^2+$F460*Y433^3+$G460*Y433^4</f>
        <v>4.3526708072624212</v>
      </c>
      <c r="AB433" s="9">
        <f>IF(Data!$R$73=3,Z433,IF(Data!$R$73=4,AA433,0))</f>
        <v>4.3526708072624212</v>
      </c>
    </row>
    <row r="434" spans="2:28" ht="12.75" customHeight="1">
      <c r="C434" s="9">
        <f t="array" ref="C434">INDEX(MINVERSE(C428:F431),1,1)</f>
        <v>0.46312745481234169</v>
      </c>
      <c r="D434" s="9">
        <f t="array" ref="D434">INDEX(MINVERSE(C428:F431),1,2)</f>
        <v>-1.5650310726818707E-2</v>
      </c>
      <c r="E434" s="9">
        <f t="array" ref="E434">INDEX(MINVERSE(C428:F431),1,3)</f>
        <v>1.3785237739564503E-4</v>
      </c>
      <c r="F434" s="9">
        <f t="array" ref="F434">INDEX(MINVERSE(C428:F431),1,4)</f>
        <v>-3.4946113031327479E-7</v>
      </c>
      <c r="K434" s="9">
        <f>Data!$B22</f>
        <v>95</v>
      </c>
      <c r="L434" s="9">
        <f t="shared" si="84"/>
        <v>9025</v>
      </c>
      <c r="M434" s="9">
        <f t="shared" si="85"/>
        <v>857375</v>
      </c>
      <c r="N434" s="9">
        <f t="shared" si="86"/>
        <v>81450625</v>
      </c>
      <c r="O434" s="9">
        <f t="shared" si="87"/>
        <v>7737809375</v>
      </c>
      <c r="P434" s="9">
        <f t="shared" si="88"/>
        <v>735091890625</v>
      </c>
      <c r="Q434" s="9">
        <f t="shared" si="89"/>
        <v>69833729609375</v>
      </c>
      <c r="R434" s="9">
        <f t="shared" si="90"/>
        <v>6634204312890625</v>
      </c>
      <c r="S434" s="4">
        <f>Data!$O22</f>
        <v>3.0977638015373907</v>
      </c>
      <c r="T434" s="9">
        <f t="shared" si="91"/>
        <v>294.2875611460521</v>
      </c>
      <c r="U434" s="9">
        <f t="shared" si="92"/>
        <v>27957.31830887495</v>
      </c>
      <c r="V434" s="9">
        <f t="shared" si="93"/>
        <v>2655945.2393431203</v>
      </c>
      <c r="W434" s="9">
        <f t="shared" si="94"/>
        <v>252314797.73759642</v>
      </c>
      <c r="Y434" s="9">
        <f>Y433+MAX(Data!$B$11:$B$34)/20</f>
        <v>126.5</v>
      </c>
      <c r="Z434" s="9">
        <f>$C440+$D440*Y434+$E440*Y434^2+$F440*Y434^3</f>
        <v>5.2062616212293467</v>
      </c>
      <c r="AA434" s="9">
        <f>$C460+$D460*Y434+$E460*Y434^2+$F460*Y434^3+$G460*Y434^4</f>
        <v>5.1213095671554347</v>
      </c>
      <c r="AB434" s="9">
        <f>IF(Data!$R$73=3,Z434,IF(Data!$R$73=4,AA434,0))</f>
        <v>5.1213095671554347</v>
      </c>
    </row>
    <row r="435" spans="2:28" ht="12.75" customHeight="1">
      <c r="C435" s="9">
        <f t="array" ref="C435">INDEX(MINVERSE(C428:F431),2,1)</f>
        <v>-1.5650310726818495E-2</v>
      </c>
      <c r="D435" s="9">
        <f t="array" ref="D435">INDEX(MINVERSE(C428:F431),2,2)</f>
        <v>7.5083784511237859E-4</v>
      </c>
      <c r="E435" s="9">
        <f t="array" ref="E435">INDEX(MINVERSE(C428:F431),2,3)</f>
        <v>-7.5539846938499131E-6</v>
      </c>
      <c r="F435" s="9">
        <f t="array" ref="F435">INDEX(MINVERSE(C428:F431),2,4)</f>
        <v>2.0527903609867874E-8</v>
      </c>
      <c r="K435" s="9">
        <f>Data!$B23</f>
        <v>100</v>
      </c>
      <c r="L435" s="9">
        <f t="shared" si="84"/>
        <v>10000</v>
      </c>
      <c r="M435" s="9">
        <f t="shared" si="85"/>
        <v>1000000</v>
      </c>
      <c r="N435" s="9">
        <f t="shared" si="86"/>
        <v>100000000</v>
      </c>
      <c r="O435" s="9">
        <f t="shared" si="87"/>
        <v>10000000000</v>
      </c>
      <c r="P435" s="9">
        <f t="shared" si="88"/>
        <v>1000000000000</v>
      </c>
      <c r="Q435" s="9">
        <f t="shared" si="89"/>
        <v>100000000000000</v>
      </c>
      <c r="R435" s="9">
        <f t="shared" si="90"/>
        <v>1E+16</v>
      </c>
      <c r="S435" s="4">
        <f>Data!$O23</f>
        <v>3.3537700908455674</v>
      </c>
      <c r="T435" s="9">
        <f t="shared" si="91"/>
        <v>335.37700908455673</v>
      </c>
      <c r="U435" s="9">
        <f t="shared" si="92"/>
        <v>33537.700908455678</v>
      </c>
      <c r="V435" s="9">
        <f t="shared" si="93"/>
        <v>3353770.0908455676</v>
      </c>
      <c r="W435" s="9">
        <f t="shared" si="94"/>
        <v>335377009.08455676</v>
      </c>
      <c r="Y435" s="9">
        <f>Y434+MAX(Data!$B$11:$B$34)/20</f>
        <v>138</v>
      </c>
      <c r="Z435" s="9">
        <f>$C440+$D440*Y435+$E440*Y435^2+$F440*Y435^3</f>
        <v>6.0070499937666764</v>
      </c>
      <c r="AA435" s="9">
        <f>$C460+$D460*Y435+$E460*Y435^2+$F460*Y435^3+$G460*Y435^4</f>
        <v>5.9496463274446878</v>
      </c>
      <c r="AB435" s="9">
        <f>IF(Data!$R$73=3,Z435,IF(Data!$R$73=4,AA435,0))</f>
        <v>5.9496463274446878</v>
      </c>
    </row>
    <row r="436" spans="2:28" ht="12.75" customHeight="1">
      <c r="C436" s="9">
        <f t="array" ref="C436">INDEX(MINVERSE(C428:F431),3,1)</f>
        <v>1.378523773956414E-4</v>
      </c>
      <c r="D436" s="9">
        <f t="array" ref="D436">INDEX(MINVERSE(C428:F431),3,2)</f>
        <v>-7.5539846938498479E-6</v>
      </c>
      <c r="E436" s="9">
        <f t="array" ref="E436">INDEX(MINVERSE(C428:F431),3,3)</f>
        <v>8.1529530874115494E-8</v>
      </c>
      <c r="F436" s="9">
        <f t="array" ref="F436">INDEX(MINVERSE(C428:F431),3,4)</f>
        <v>-2.3115337805678613E-10</v>
      </c>
      <c r="K436" s="9">
        <f>Data!$B24</f>
        <v>115</v>
      </c>
      <c r="L436" s="9">
        <f t="shared" si="84"/>
        <v>13225</v>
      </c>
      <c r="M436" s="9">
        <f t="shared" si="85"/>
        <v>1520875</v>
      </c>
      <c r="N436" s="9">
        <f t="shared" si="86"/>
        <v>174900625</v>
      </c>
      <c r="O436" s="9">
        <f t="shared" si="87"/>
        <v>20113571875</v>
      </c>
      <c r="P436" s="9">
        <f t="shared" si="88"/>
        <v>2313060765625</v>
      </c>
      <c r="Q436" s="9">
        <f t="shared" si="89"/>
        <v>266001988046875</v>
      </c>
      <c r="R436" s="9">
        <f t="shared" si="90"/>
        <v>3.0590228625390624E+16</v>
      </c>
      <c r="S436" s="4">
        <f>Data!$O24</f>
        <v>4.3530538085255133</v>
      </c>
      <c r="T436" s="9">
        <f t="shared" si="91"/>
        <v>500.60118798043402</v>
      </c>
      <c r="U436" s="9">
        <f t="shared" si="92"/>
        <v>57569.136617749915</v>
      </c>
      <c r="V436" s="9">
        <f t="shared" si="93"/>
        <v>6620450.71104124</v>
      </c>
      <c r="W436" s="9">
        <f t="shared" si="94"/>
        <v>761351831.76974261</v>
      </c>
      <c r="Y436" s="9">
        <f>Y435+MAX(Data!$B$11:$B$34)/20</f>
        <v>149.5</v>
      </c>
      <c r="Z436" s="9">
        <f>$C440+$D440*Y436+$E440*Y436^2+$F440*Y436^3</f>
        <v>6.8465432400714672</v>
      </c>
      <c r="AA436" s="9">
        <f>$C460+$D460*Y436+$E460*Y436^2+$F460*Y436^3+$G460*Y436^4</f>
        <v>6.8298094497930446</v>
      </c>
      <c r="AB436" s="9">
        <f>IF(Data!$R$73=3,Z436,IF(Data!$R$73=4,AA436,0))</f>
        <v>6.8298094497930446</v>
      </c>
    </row>
    <row r="437" spans="2:28" ht="12.75" customHeight="1">
      <c r="C437" s="9">
        <f t="array" ref="C437">INDEX(MINVERSE(C428:F431),4,1)</f>
        <v>-3.4946113031326151E-7</v>
      </c>
      <c r="D437" s="9">
        <f t="array" ref="D437">INDEX(MINVERSE(C428:F431),4,2)</f>
        <v>2.0527903609867582E-8</v>
      </c>
      <c r="E437" s="9">
        <f t="array" ref="E437">INDEX(MINVERSE(C428:F431),4,3)</f>
        <v>-2.3115337805678496E-10</v>
      </c>
      <c r="F437" s="9">
        <f t="array" ref="F437">INDEX(MINVERSE(C428:F431),4,4)</f>
        <v>6.7393838228240676E-13</v>
      </c>
      <c r="K437" s="9">
        <f>Data!$B25</f>
        <v>125</v>
      </c>
      <c r="L437" s="9">
        <f t="shared" si="84"/>
        <v>15625</v>
      </c>
      <c r="M437" s="9">
        <f t="shared" si="85"/>
        <v>1953125</v>
      </c>
      <c r="N437" s="9">
        <f t="shared" si="86"/>
        <v>244140625</v>
      </c>
      <c r="O437" s="9">
        <f t="shared" si="87"/>
        <v>30517578125</v>
      </c>
      <c r="P437" s="9">
        <f t="shared" si="88"/>
        <v>3814697265625</v>
      </c>
      <c r="Q437" s="9">
        <f t="shared" si="89"/>
        <v>476837158203125</v>
      </c>
      <c r="R437" s="9">
        <f t="shared" si="90"/>
        <v>5.9604644775390624E+16</v>
      </c>
      <c r="S437" s="4">
        <f>Data!$O25</f>
        <v>5.0397414395527687</v>
      </c>
      <c r="T437" s="9">
        <f t="shared" si="91"/>
        <v>629.96767994409606</v>
      </c>
      <c r="U437" s="9">
        <f t="shared" si="92"/>
        <v>78745.959993012017</v>
      </c>
      <c r="V437" s="9">
        <f t="shared" si="93"/>
        <v>9843244.9991265014</v>
      </c>
      <c r="W437" s="9">
        <f t="shared" si="94"/>
        <v>1230405624.8908126</v>
      </c>
      <c r="Y437" s="9">
        <f>Y436+MAX(Data!$B$11:$B$34)/20</f>
        <v>161</v>
      </c>
      <c r="Z437" s="9">
        <f>$C440+$D440*Y437+$E440*Y437^2+$F440*Y437^3</f>
        <v>7.7205079282134985</v>
      </c>
      <c r="AA437" s="9">
        <f>$C460+$D460*Y437+$E460*Y437^2+$F460*Y437^3+$G460*Y437^4</f>
        <v>7.7515370152693084</v>
      </c>
      <c r="AB437" s="9">
        <f>IF(Data!$R$73=3,Z437,IF(Data!$R$73=4,AA437,0))</f>
        <v>7.7515370152693084</v>
      </c>
    </row>
    <row r="438" spans="2:28" ht="12.75" customHeight="1">
      <c r="K438" s="9">
        <f>Data!$B26</f>
        <v>140</v>
      </c>
      <c r="L438" s="9">
        <f t="shared" si="84"/>
        <v>19600</v>
      </c>
      <c r="M438" s="9">
        <f t="shared" si="85"/>
        <v>2744000</v>
      </c>
      <c r="N438" s="9">
        <f t="shared" si="86"/>
        <v>384160000</v>
      </c>
      <c r="O438" s="9">
        <f t="shared" si="87"/>
        <v>53782400000</v>
      </c>
      <c r="P438" s="9">
        <f t="shared" si="88"/>
        <v>7529536000000</v>
      </c>
      <c r="Q438" s="9">
        <f t="shared" si="89"/>
        <v>1054135040000000</v>
      </c>
      <c r="R438" s="9">
        <f t="shared" si="90"/>
        <v>1.475789056E+17</v>
      </c>
      <c r="S438" s="4">
        <f>Data!$O26</f>
        <v>6.1482145352900179</v>
      </c>
      <c r="T438" s="9">
        <f t="shared" si="91"/>
        <v>860.75003494060252</v>
      </c>
      <c r="U438" s="9">
        <f t="shared" si="92"/>
        <v>120505.00489168435</v>
      </c>
      <c r="V438" s="9">
        <f t="shared" si="93"/>
        <v>16870700.68483581</v>
      </c>
      <c r="W438" s="9">
        <f t="shared" si="94"/>
        <v>2361898095.8770132</v>
      </c>
      <c r="Y438" s="9">
        <f>Y437+MAX(Data!$B$11:$B$34)/20</f>
        <v>172.5</v>
      </c>
      <c r="Z438" s="9">
        <f>$C440+$D440*Y438+$E440*Y438^2+$F440*Y438^3</f>
        <v>8.624710626262555</v>
      </c>
      <c r="AA438" s="9">
        <f>$C460+$D460*Y438+$E460*Y438^2+$F460*Y438^3+$G460*Y438^4</f>
        <v>8.7021768243482143</v>
      </c>
      <c r="AB438" s="9">
        <f>IF(Data!$R$73=3,Z438,IF(Data!$R$73=4,AA438,0))</f>
        <v>8.7021768243482143</v>
      </c>
    </row>
    <row r="439" spans="2:28" ht="12.75" customHeight="1">
      <c r="B439" s="16" t="s">
        <v>121</v>
      </c>
      <c r="K439" s="9">
        <f>Data!$B27</f>
        <v>150</v>
      </c>
      <c r="L439" s="9">
        <f t="shared" si="84"/>
        <v>22500</v>
      </c>
      <c r="M439" s="9">
        <f t="shared" si="85"/>
        <v>3375000</v>
      </c>
      <c r="N439" s="9">
        <f t="shared" si="86"/>
        <v>506250000</v>
      </c>
      <c r="O439" s="9">
        <f t="shared" si="87"/>
        <v>75937500000</v>
      </c>
      <c r="P439" s="9">
        <f t="shared" si="88"/>
        <v>11390625000000</v>
      </c>
      <c r="Q439" s="9">
        <f t="shared" si="89"/>
        <v>1708593750000000</v>
      </c>
      <c r="R439" s="9">
        <f t="shared" si="90"/>
        <v>2.562890625E+17</v>
      </c>
      <c r="S439" s="4">
        <f>Data!$O27</f>
        <v>6.9725331935709427</v>
      </c>
      <c r="T439" s="9">
        <f t="shared" si="91"/>
        <v>1045.8799790356413</v>
      </c>
      <c r="U439" s="9">
        <f t="shared" si="92"/>
        <v>156881.99685534622</v>
      </c>
      <c r="V439" s="9">
        <f t="shared" si="93"/>
        <v>23532299.528301932</v>
      </c>
      <c r="W439" s="9">
        <f t="shared" si="94"/>
        <v>3529844929.2452898</v>
      </c>
      <c r="Y439" s="9">
        <f>Y438+MAX(Data!$B$11:$B$34)/20</f>
        <v>184</v>
      </c>
      <c r="Z439" s="9">
        <f>$C440+$D440*Y439+$E440*Y439^2+$F440*Y439^3</f>
        <v>9.5549179022884196</v>
      </c>
      <c r="AA439" s="9">
        <f>$C460+$D460*Y439+$E460*Y439^2+$F460*Y439^3+$G460*Y439^4</f>
        <v>9.6666863969104391</v>
      </c>
      <c r="AB439" s="9">
        <f>IF(Data!$R$73=3,Z439,IF(Data!$R$73=4,AA439,0))</f>
        <v>9.6666863969104391</v>
      </c>
    </row>
    <row r="440" spans="2:28" ht="12.75" customHeight="1">
      <c r="C440" s="9">
        <f t="array" ref="C440">INDEX(MMULT(C434:F437,H428:H431),1)</f>
        <v>0.16287272401328323</v>
      </c>
      <c r="D440" s="9">
        <f t="array" ref="D440">INDEX(MMULT(C434:F437,H428:H431),2)</f>
        <v>4.4852867151519149E-3</v>
      </c>
      <c r="E440" s="9">
        <f t="array" ref="E440">INDEX(MMULT(C434:F437,H428:H431),3)</f>
        <v>3.3839719066189322E-4</v>
      </c>
      <c r="F440" s="9">
        <f t="array" ref="F440">INDEX(MMULT(C434:F437,H428:H431),4)</f>
        <v>-4.6392503550232462E-7</v>
      </c>
      <c r="K440" s="9">
        <f>Data!$B28</f>
        <v>160</v>
      </c>
      <c r="L440" s="9">
        <f t="shared" si="84"/>
        <v>25600</v>
      </c>
      <c r="M440" s="9">
        <f t="shared" si="85"/>
        <v>4096000</v>
      </c>
      <c r="N440" s="9">
        <f t="shared" si="86"/>
        <v>655360000</v>
      </c>
      <c r="O440" s="9">
        <f t="shared" si="87"/>
        <v>104857600000</v>
      </c>
      <c r="P440" s="9">
        <f t="shared" si="88"/>
        <v>16777216000000</v>
      </c>
      <c r="Q440" s="9">
        <f t="shared" si="89"/>
        <v>2684354560000000</v>
      </c>
      <c r="R440" s="9">
        <f t="shared" si="90"/>
        <v>4.294967296E+17</v>
      </c>
      <c r="S440" s="4">
        <f>Data!$O28</f>
        <v>7.7185849056603919</v>
      </c>
      <c r="T440" s="9">
        <f t="shared" si="91"/>
        <v>1234.9735849056626</v>
      </c>
      <c r="U440" s="9">
        <f t="shared" si="92"/>
        <v>197595.77358490604</v>
      </c>
      <c r="V440" s="9">
        <f t="shared" si="93"/>
        <v>31615323.773584966</v>
      </c>
      <c r="W440" s="9">
        <f t="shared" si="94"/>
        <v>5058451803.7735949</v>
      </c>
      <c r="Y440" s="9">
        <f>Y439+MAX(Data!$B$11:$B$34)/20</f>
        <v>195.5</v>
      </c>
      <c r="Z440" s="9">
        <f>$C440+$D440*Y440+$E440*Y440^2+$F440*Y440^3</f>
        <v>10.506896324360872</v>
      </c>
      <c r="AA440" s="9">
        <f>$C460+$D460*Y440+$E460*Y440^2+$F460*Y440^3+$G460*Y440^4</f>
        <v>10.627632972242596</v>
      </c>
      <c r="AB440" s="9">
        <f>IF(Data!$R$73=3,Z440,IF(Data!$R$73=4,AA440,0))</f>
        <v>10.627632972242596</v>
      </c>
    </row>
    <row r="441" spans="2:28" ht="12.75" customHeight="1">
      <c r="K441" s="9">
        <f>Data!$B29</f>
        <v>175</v>
      </c>
      <c r="L441" s="9">
        <f t="shared" si="84"/>
        <v>30625</v>
      </c>
      <c r="M441" s="9">
        <f t="shared" si="85"/>
        <v>5359375</v>
      </c>
      <c r="N441" s="9">
        <f t="shared" si="86"/>
        <v>937890625</v>
      </c>
      <c r="O441" s="9">
        <f t="shared" si="87"/>
        <v>164130859375</v>
      </c>
      <c r="P441" s="9">
        <f t="shared" si="88"/>
        <v>28722900390625</v>
      </c>
      <c r="Q441" s="9">
        <f t="shared" si="89"/>
        <v>5026507568359375</v>
      </c>
      <c r="R441" s="9">
        <f t="shared" si="90"/>
        <v>8.7963882446289062E+17</v>
      </c>
      <c r="S441" s="4">
        <f>Data!$O29</f>
        <v>8.9438819007687123</v>
      </c>
      <c r="T441" s="9">
        <f t="shared" si="91"/>
        <v>1565.1793326345246</v>
      </c>
      <c r="U441" s="9">
        <f t="shared" si="92"/>
        <v>273906.3832110418</v>
      </c>
      <c r="V441" s="9">
        <f t="shared" si="93"/>
        <v>47933617.061932318</v>
      </c>
      <c r="W441" s="9">
        <f t="shared" si="94"/>
        <v>8388382985.8381557</v>
      </c>
      <c r="Y441" s="9">
        <f>Y440+MAX(Data!$B$11:$B$34)/20</f>
        <v>207</v>
      </c>
      <c r="Z441" s="9">
        <f>$C440+$D440*Y441+$E440*Y441^2+$F440*Y441^3</f>
        <v>11.476412460549698</v>
      </c>
      <c r="AA441" s="9">
        <f>$C460+$D460*Y441+$E460*Y441^2+$F460*Y441^3+$G460*Y441^4</f>
        <v>11.565193509037233</v>
      </c>
      <c r="AB441" s="9">
        <f>IF(Data!$R$73=3,Z441,IF(Data!$R$73=4,AA441,0))</f>
        <v>11.565193509037233</v>
      </c>
    </row>
    <row r="442" spans="2:28" ht="12.75" customHeight="1">
      <c r="K442" s="9">
        <f>Data!$B30</f>
        <v>190</v>
      </c>
      <c r="L442" s="9">
        <f t="shared" si="84"/>
        <v>36100</v>
      </c>
      <c r="M442" s="9">
        <f t="shared" si="85"/>
        <v>6859000</v>
      </c>
      <c r="N442" s="9">
        <f t="shared" si="86"/>
        <v>1303210000</v>
      </c>
      <c r="O442" s="9">
        <f t="shared" si="87"/>
        <v>247609900000</v>
      </c>
      <c r="P442" s="9">
        <f t="shared" si="88"/>
        <v>47045881000000</v>
      </c>
      <c r="Q442" s="9">
        <f t="shared" si="89"/>
        <v>8938717390000000</v>
      </c>
      <c r="R442" s="9">
        <f t="shared" si="90"/>
        <v>1.6983563041E+18</v>
      </c>
      <c r="S442" s="4">
        <f>Data!$O30</f>
        <v>10.076935709294219</v>
      </c>
      <c r="T442" s="9">
        <f t="shared" si="91"/>
        <v>1914.6177847659014</v>
      </c>
      <c r="U442" s="9">
        <f t="shared" si="92"/>
        <v>363777.37910552131</v>
      </c>
      <c r="V442" s="9">
        <f t="shared" si="93"/>
        <v>69117702.030049041</v>
      </c>
      <c r="W442" s="9">
        <f t="shared" si="94"/>
        <v>13132363385.709318</v>
      </c>
      <c r="Y442" s="9">
        <f>Y441+MAX(Data!$B$11:$B$34)/20</f>
        <v>218.5</v>
      </c>
      <c r="Z442" s="9">
        <f>$C440+$D440*Y442+$E440*Y442^2+$F440*Y442^3</f>
        <v>12.459232878924675</v>
      </c>
      <c r="AA442" s="9">
        <f>$C460+$D460*Y442+$E460*Y442^2+$F460*Y442^3+$G460*Y442^4</f>
        <v>12.457154685392831</v>
      </c>
      <c r="AB442" s="9">
        <f>IF(Data!$R$73=3,Z442,IF(Data!$R$73=4,AA442,0))</f>
        <v>12.457154685392831</v>
      </c>
    </row>
    <row r="443" spans="2:28" ht="12.75" customHeight="1">
      <c r="K443" s="9">
        <f>Data!$B31</f>
        <v>200</v>
      </c>
      <c r="L443" s="9">
        <f t="shared" si="84"/>
        <v>40000</v>
      </c>
      <c r="M443" s="9">
        <f t="shared" si="85"/>
        <v>8000000</v>
      </c>
      <c r="N443" s="9">
        <f t="shared" si="86"/>
        <v>1600000000</v>
      </c>
      <c r="O443" s="9">
        <f t="shared" si="87"/>
        <v>320000000000</v>
      </c>
      <c r="P443" s="9">
        <f t="shared" si="88"/>
        <v>64000000000000</v>
      </c>
      <c r="Q443" s="9">
        <f t="shared" si="89"/>
        <v>1.28E+16</v>
      </c>
      <c r="R443" s="9">
        <f t="shared" si="90"/>
        <v>2.56E+18</v>
      </c>
      <c r="S443" s="4">
        <f>Data!$O31</f>
        <v>10.943183088749148</v>
      </c>
      <c r="T443" s="9">
        <f t="shared" si="91"/>
        <v>2188.6366177498294</v>
      </c>
      <c r="U443" s="9">
        <f t="shared" si="92"/>
        <v>437727.32354996592</v>
      </c>
      <c r="V443" s="9">
        <f t="shared" si="93"/>
        <v>87545464.709993184</v>
      </c>
      <c r="W443" s="9">
        <f t="shared" si="94"/>
        <v>17509092941.998638</v>
      </c>
      <c r="Y443" s="9">
        <f>Y442+MAX(Data!$B$11:$B$34)/20</f>
        <v>230</v>
      </c>
      <c r="Z443" s="9">
        <f>$C440+$D440*Y443+$E440*Y443^2+$F440*Y443^3</f>
        <v>13.451124147555589</v>
      </c>
      <c r="AA443" s="9">
        <f>$C460+$D460*Y443+$E460*Y443^2+$F460*Y443^3+$G460*Y443^4</f>
        <v>13.278912898813811</v>
      </c>
      <c r="AB443" s="9">
        <f>IF(Data!$R$73=3,Z443,IF(Data!$R$73=4,AA443,0))</f>
        <v>13.278912898813811</v>
      </c>
    </row>
    <row r="444" spans="2:28" ht="12.75" customHeight="1">
      <c r="B444" s="16" t="s">
        <v>122</v>
      </c>
      <c r="K444" s="9">
        <f>Data!$B32</f>
        <v>210</v>
      </c>
      <c r="L444" s="9">
        <f t="shared" si="84"/>
        <v>44100</v>
      </c>
      <c r="M444" s="9">
        <f t="shared" si="85"/>
        <v>9261000</v>
      </c>
      <c r="N444" s="9">
        <f t="shared" si="86"/>
        <v>1944810000</v>
      </c>
      <c r="O444" s="9">
        <f t="shared" si="87"/>
        <v>408410100000</v>
      </c>
      <c r="P444" s="9">
        <f t="shared" si="88"/>
        <v>85766121000000</v>
      </c>
      <c r="Q444" s="9">
        <f t="shared" si="89"/>
        <v>1.801088541E+16</v>
      </c>
      <c r="R444" s="9">
        <f t="shared" si="90"/>
        <v>3.7822859360999997E+18</v>
      </c>
      <c r="S444" s="4">
        <f>Data!$O32</f>
        <v>11.787068483577942</v>
      </c>
      <c r="T444" s="9">
        <f t="shared" si="91"/>
        <v>2475.2843815513679</v>
      </c>
      <c r="U444" s="9">
        <f t="shared" si="92"/>
        <v>519809.72012578725</v>
      </c>
      <c r="V444" s="9">
        <f t="shared" si="93"/>
        <v>109160041.22641532</v>
      </c>
      <c r="W444" s="9">
        <f t="shared" si="94"/>
        <v>22923608657.547218</v>
      </c>
      <c r="Y444" s="9">
        <f>Y443+MAX(Data!$B$11:$B$34)/20</f>
        <v>241.5</v>
      </c>
      <c r="Z444" s="9">
        <f>$C440+$D440*Y444+$E440*Y444^2+$F440*Y444^3</f>
        <v>14.447852834512226</v>
      </c>
      <c r="AA444" s="9">
        <f>$C460+$D460*Y444+$E460*Y444^2+$F460*Y444^3+$G460*Y444^4</f>
        <v>14.003474266210539</v>
      </c>
      <c r="AB444" s="9">
        <f>IF(Data!$R$73=3,Z444,IF(Data!$R$73=4,AA444,0))</f>
        <v>14.003474266210539</v>
      </c>
    </row>
    <row r="445" spans="2:28" ht="12.75" customHeight="1">
      <c r="K445" s="9">
        <f>Data!$B33</f>
        <v>220</v>
      </c>
      <c r="L445" s="9">
        <f t="shared" si="84"/>
        <v>48400</v>
      </c>
      <c r="M445" s="9">
        <f t="shared" si="85"/>
        <v>10648000</v>
      </c>
      <c r="N445" s="9">
        <f t="shared" si="86"/>
        <v>2342560000</v>
      </c>
      <c r="O445" s="9">
        <f t="shared" si="87"/>
        <v>515363200000</v>
      </c>
      <c r="P445" s="9">
        <f t="shared" si="88"/>
        <v>113379904000000</v>
      </c>
      <c r="Q445" s="9">
        <f t="shared" si="89"/>
        <v>2.494357888E+16</v>
      </c>
      <c r="R445" s="9">
        <f t="shared" si="90"/>
        <v>5.4875873536E+18</v>
      </c>
      <c r="S445" s="4">
        <f>Data!$O33</f>
        <v>12.563867924528328</v>
      </c>
      <c r="T445" s="9">
        <f t="shared" si="91"/>
        <v>2764.050943396232</v>
      </c>
      <c r="U445" s="9">
        <f t="shared" si="92"/>
        <v>608091.20754717104</v>
      </c>
      <c r="V445" s="9">
        <f t="shared" si="93"/>
        <v>133780065.66037764</v>
      </c>
      <c r="W445" s="9">
        <f t="shared" si="94"/>
        <v>29431614445.283081</v>
      </c>
      <c r="Y445" s="9">
        <f>Y444+MAX(Data!$B$11:$B$34)/20</f>
        <v>253</v>
      </c>
      <c r="Z445" s="9">
        <f>$C440+$D440*Y445+$E440*Y445^2+$F440*Y445^3</f>
        <v>15.445185507864363</v>
      </c>
      <c r="AA445" s="9">
        <f>$C460+$D460*Y445+$E460*Y445^2+$F460*Y445^3+$G460*Y445^4</f>
        <v>14.601454623899301</v>
      </c>
      <c r="AB445" s="9">
        <f>IF(Data!$R$73=3,Z445,IF(Data!$R$73=4,AA445,0))</f>
        <v>14.601454623899301</v>
      </c>
    </row>
    <row r="446" spans="2:28" ht="12.75" customHeight="1">
      <c r="B446" s="16" t="s">
        <v>114</v>
      </c>
      <c r="H446" s="16" t="s">
        <v>115</v>
      </c>
      <c r="K446" s="9">
        <f>Data!$B34</f>
        <v>230</v>
      </c>
      <c r="L446" s="9">
        <f t="shared" si="84"/>
        <v>52900</v>
      </c>
      <c r="M446" s="9">
        <f t="shared" si="85"/>
        <v>12167000</v>
      </c>
      <c r="N446" s="9">
        <f t="shared" si="86"/>
        <v>2798410000</v>
      </c>
      <c r="O446" s="9">
        <f t="shared" si="87"/>
        <v>643634300000</v>
      </c>
      <c r="P446" s="9">
        <f t="shared" si="88"/>
        <v>148035889000000</v>
      </c>
      <c r="Q446" s="9">
        <f t="shared" si="89"/>
        <v>3.404825447E+16</v>
      </c>
      <c r="R446" s="9">
        <f t="shared" si="90"/>
        <v>7.8310985280999997E+18</v>
      </c>
      <c r="S446" s="4">
        <f>Data!$O34</f>
        <v>13.326691125087379</v>
      </c>
      <c r="T446" s="9">
        <f t="shared" si="91"/>
        <v>3065.1389587700974</v>
      </c>
      <c r="U446" s="9">
        <f t="shared" si="92"/>
        <v>704981.96051712229</v>
      </c>
      <c r="V446" s="9">
        <f t="shared" si="93"/>
        <v>162145850.91893813</v>
      </c>
      <c r="W446" s="9">
        <f t="shared" si="94"/>
        <v>37293545711.355774</v>
      </c>
      <c r="Y446" s="9">
        <f>Y445+MAX(Data!$B$11:$B$34)/20</f>
        <v>264.5</v>
      </c>
      <c r="Z446" s="9">
        <f>$C440+$D440*Y446+$E440*Y446^2+$F440*Y446^3</f>
        <v>16.438888735681783</v>
      </c>
      <c r="AA446" s="9">
        <f>$C460+$D460*Y446+$E460*Y446^2+$F460*Y446^3+$G460*Y446^4</f>
        <v>15.041079527602321</v>
      </c>
      <c r="AB446" s="9">
        <f>IF(Data!$R$73=3,Z446,IF(Data!$R$73=4,AA446,0))</f>
        <v>15.041079527602321</v>
      </c>
    </row>
    <row r="447" spans="2:28" ht="12.75" customHeight="1">
      <c r="C447" s="16" t="s">
        <v>116</v>
      </c>
      <c r="D447" s="16" t="s">
        <v>117</v>
      </c>
      <c r="E447" s="16" t="s">
        <v>118</v>
      </c>
      <c r="F447" s="16" t="s">
        <v>119</v>
      </c>
      <c r="G447" s="16" t="s">
        <v>123</v>
      </c>
      <c r="K447" s="9">
        <f>Data!$B35</f>
        <v>0</v>
      </c>
      <c r="L447" s="9">
        <f t="shared" si="84"/>
        <v>0</v>
      </c>
      <c r="M447" s="9">
        <f t="shared" si="85"/>
        <v>0</v>
      </c>
      <c r="N447" s="9">
        <f t="shared" si="86"/>
        <v>0</v>
      </c>
      <c r="O447" s="9">
        <f t="shared" si="87"/>
        <v>0</v>
      </c>
      <c r="P447" s="9">
        <f t="shared" si="88"/>
        <v>0</v>
      </c>
      <c r="Q447" s="9">
        <f t="shared" si="89"/>
        <v>0</v>
      </c>
      <c r="R447" s="9">
        <f t="shared" si="90"/>
        <v>0</v>
      </c>
      <c r="S447" s="4">
        <f>Data!$L35</f>
        <v>0</v>
      </c>
      <c r="T447" s="9">
        <f t="shared" si="91"/>
        <v>0</v>
      </c>
      <c r="U447" s="9">
        <f t="shared" si="92"/>
        <v>0</v>
      </c>
      <c r="V447" s="9">
        <f t="shared" si="93"/>
        <v>0</v>
      </c>
      <c r="W447" s="9">
        <f t="shared" si="94"/>
        <v>0</v>
      </c>
    </row>
    <row r="448" spans="2:28" ht="12.75" customHeight="1">
      <c r="C448" s="9">
        <f>$E$3</f>
        <v>24</v>
      </c>
      <c r="D448" s="9">
        <f t="shared" ref="D448:G448" si="99">K524</f>
        <v>2575</v>
      </c>
      <c r="E448" s="9">
        <f t="shared" si="99"/>
        <v>395975</v>
      </c>
      <c r="F448" s="9">
        <f t="shared" si="99"/>
        <v>69826375</v>
      </c>
      <c r="G448" s="9">
        <f t="shared" si="99"/>
        <v>13223654375</v>
      </c>
      <c r="H448" s="75">
        <f>S524</f>
        <v>117.06118273934332</v>
      </c>
      <c r="K448" s="9">
        <f>Data!$B36</f>
        <v>0</v>
      </c>
      <c r="L448" s="9">
        <f t="shared" si="84"/>
        <v>0</v>
      </c>
      <c r="M448" s="9">
        <f t="shared" si="85"/>
        <v>0</v>
      </c>
      <c r="N448" s="9">
        <f t="shared" si="86"/>
        <v>0</v>
      </c>
      <c r="O448" s="9">
        <f t="shared" si="87"/>
        <v>0</v>
      </c>
      <c r="P448" s="9">
        <f t="shared" si="88"/>
        <v>0</v>
      </c>
      <c r="Q448" s="9">
        <f t="shared" si="89"/>
        <v>0</v>
      </c>
      <c r="R448" s="9">
        <f t="shared" si="90"/>
        <v>0</v>
      </c>
      <c r="S448" s="4">
        <f>Data!$L36</f>
        <v>0</v>
      </c>
      <c r="T448" s="9">
        <f t="shared" si="91"/>
        <v>0</v>
      </c>
      <c r="U448" s="9">
        <f t="shared" si="92"/>
        <v>0</v>
      </c>
      <c r="V448" s="9">
        <f t="shared" si="93"/>
        <v>0</v>
      </c>
      <c r="W448" s="9">
        <f t="shared" si="94"/>
        <v>0</v>
      </c>
    </row>
    <row r="449" spans="2:23" ht="12.75" customHeight="1">
      <c r="C449" s="9">
        <f t="shared" ref="C449:G449" si="100">K524</f>
        <v>2575</v>
      </c>
      <c r="D449" s="9">
        <f t="shared" si="100"/>
        <v>395975</v>
      </c>
      <c r="E449" s="9">
        <f t="shared" si="100"/>
        <v>69826375</v>
      </c>
      <c r="F449" s="9">
        <f t="shared" si="100"/>
        <v>13223654375</v>
      </c>
      <c r="G449" s="9">
        <f t="shared" si="100"/>
        <v>2614009234375</v>
      </c>
      <c r="H449" s="9">
        <f>T524</f>
        <v>19689.723480083896</v>
      </c>
      <c r="K449" s="9">
        <f>Data!$B37</f>
        <v>0</v>
      </c>
      <c r="L449" s="9">
        <f t="shared" si="84"/>
        <v>0</v>
      </c>
      <c r="M449" s="9">
        <f t="shared" si="85"/>
        <v>0</v>
      </c>
      <c r="N449" s="9">
        <f t="shared" si="86"/>
        <v>0</v>
      </c>
      <c r="O449" s="9">
        <f t="shared" si="87"/>
        <v>0</v>
      </c>
      <c r="P449" s="9">
        <f t="shared" si="88"/>
        <v>0</v>
      </c>
      <c r="Q449" s="9">
        <f t="shared" si="89"/>
        <v>0</v>
      </c>
      <c r="R449" s="9">
        <f t="shared" si="90"/>
        <v>0</v>
      </c>
      <c r="S449" s="4">
        <f>Data!$L37</f>
        <v>0</v>
      </c>
      <c r="T449" s="9">
        <f t="shared" si="91"/>
        <v>0</v>
      </c>
      <c r="U449" s="9">
        <f t="shared" si="92"/>
        <v>0</v>
      </c>
      <c r="V449" s="9">
        <f t="shared" si="93"/>
        <v>0</v>
      </c>
      <c r="W449" s="9">
        <f t="shared" si="94"/>
        <v>0</v>
      </c>
    </row>
    <row r="450" spans="2:23" ht="12.75" customHeight="1">
      <c r="C450" s="9">
        <f t="shared" ref="C450:G450" si="101">L524</f>
        <v>395975</v>
      </c>
      <c r="D450" s="9">
        <f t="shared" si="101"/>
        <v>69826375</v>
      </c>
      <c r="E450" s="9">
        <f t="shared" si="101"/>
        <v>13223654375</v>
      </c>
      <c r="F450" s="9">
        <f t="shared" si="101"/>
        <v>2614009234375</v>
      </c>
      <c r="G450" s="9">
        <f t="shared" si="101"/>
        <v>531479992484375</v>
      </c>
      <c r="H450" s="9">
        <f>U524</f>
        <v>3639828.0029699584</v>
      </c>
      <c r="K450" s="9">
        <f>Data!$B38</f>
        <v>0</v>
      </c>
      <c r="L450" s="9">
        <f t="shared" si="84"/>
        <v>0</v>
      </c>
      <c r="M450" s="9">
        <f t="shared" si="85"/>
        <v>0</v>
      </c>
      <c r="N450" s="9">
        <f t="shared" si="86"/>
        <v>0</v>
      </c>
      <c r="O450" s="9">
        <f t="shared" si="87"/>
        <v>0</v>
      </c>
      <c r="P450" s="9">
        <f t="shared" si="88"/>
        <v>0</v>
      </c>
      <c r="Q450" s="9">
        <f t="shared" si="89"/>
        <v>0</v>
      </c>
      <c r="R450" s="9">
        <f t="shared" si="90"/>
        <v>0</v>
      </c>
      <c r="S450" s="4">
        <f>Data!$L38</f>
        <v>0</v>
      </c>
      <c r="T450" s="9">
        <f t="shared" si="91"/>
        <v>0</v>
      </c>
      <c r="U450" s="9">
        <f t="shared" si="92"/>
        <v>0</v>
      </c>
      <c r="V450" s="9">
        <f t="shared" si="93"/>
        <v>0</v>
      </c>
      <c r="W450" s="9">
        <f t="shared" si="94"/>
        <v>0</v>
      </c>
    </row>
    <row r="451" spans="2:23" ht="12.75" customHeight="1">
      <c r="C451" s="9">
        <f t="shared" ref="C451:G451" si="102">M524</f>
        <v>69826375</v>
      </c>
      <c r="D451" s="9">
        <f t="shared" si="102"/>
        <v>13223654375</v>
      </c>
      <c r="E451" s="9">
        <f t="shared" si="102"/>
        <v>2614009234375</v>
      </c>
      <c r="F451" s="9">
        <f t="shared" si="102"/>
        <v>531479992484375</v>
      </c>
      <c r="G451" s="9">
        <f t="shared" si="102"/>
        <v>1.1020800321648438E+17</v>
      </c>
      <c r="H451" s="9">
        <f>V524</f>
        <v>708691200.09303081</v>
      </c>
      <c r="K451" s="9">
        <f>Data!$B39</f>
        <v>0</v>
      </c>
      <c r="L451" s="9">
        <f t="shared" si="84"/>
        <v>0</v>
      </c>
      <c r="M451" s="9">
        <f t="shared" si="85"/>
        <v>0</v>
      </c>
      <c r="N451" s="9">
        <f t="shared" si="86"/>
        <v>0</v>
      </c>
      <c r="O451" s="9">
        <f t="shared" si="87"/>
        <v>0</v>
      </c>
      <c r="P451" s="9">
        <f t="shared" si="88"/>
        <v>0</v>
      </c>
      <c r="Q451" s="9">
        <f t="shared" si="89"/>
        <v>0</v>
      </c>
      <c r="R451" s="9">
        <f t="shared" si="90"/>
        <v>0</v>
      </c>
      <c r="S451" s="4">
        <f>Data!$L39</f>
        <v>0</v>
      </c>
      <c r="T451" s="9">
        <f t="shared" si="91"/>
        <v>0</v>
      </c>
      <c r="U451" s="9">
        <f t="shared" si="92"/>
        <v>0</v>
      </c>
      <c r="V451" s="9">
        <f t="shared" si="93"/>
        <v>0</v>
      </c>
      <c r="W451" s="9">
        <f t="shared" si="94"/>
        <v>0</v>
      </c>
    </row>
    <row r="452" spans="2:23" ht="12.75" customHeight="1">
      <c r="C452" s="9">
        <f t="shared" ref="C452:G452" si="103">N524</f>
        <v>13223654375</v>
      </c>
      <c r="D452" s="9">
        <f t="shared" si="103"/>
        <v>2614009234375</v>
      </c>
      <c r="E452" s="9">
        <f t="shared" si="103"/>
        <v>531479992484375</v>
      </c>
      <c r="F452" s="9">
        <f t="shared" si="103"/>
        <v>1.1020800321648438E+17</v>
      </c>
      <c r="G452" s="9">
        <f t="shared" si="103"/>
        <v>2.3185907458565235E+19</v>
      </c>
      <c r="H452" s="9">
        <f>W524</f>
        <v>142568983607.63483</v>
      </c>
      <c r="K452" s="9">
        <f>Data!$B40</f>
        <v>0</v>
      </c>
      <c r="L452" s="9">
        <f t="shared" si="84"/>
        <v>0</v>
      </c>
      <c r="M452" s="9">
        <f t="shared" si="85"/>
        <v>0</v>
      </c>
      <c r="N452" s="9">
        <f t="shared" si="86"/>
        <v>0</v>
      </c>
      <c r="O452" s="9">
        <f t="shared" si="87"/>
        <v>0</v>
      </c>
      <c r="P452" s="9">
        <f t="shared" si="88"/>
        <v>0</v>
      </c>
      <c r="Q452" s="9">
        <f t="shared" si="89"/>
        <v>0</v>
      </c>
      <c r="R452" s="9">
        <f t="shared" si="90"/>
        <v>0</v>
      </c>
      <c r="S452" s="4">
        <f>Data!$L40</f>
        <v>0</v>
      </c>
      <c r="T452" s="9">
        <f t="shared" si="91"/>
        <v>0</v>
      </c>
      <c r="U452" s="9">
        <f t="shared" si="92"/>
        <v>0</v>
      </c>
      <c r="V452" s="9">
        <f t="shared" si="93"/>
        <v>0</v>
      </c>
      <c r="W452" s="9">
        <f t="shared" si="94"/>
        <v>0</v>
      </c>
    </row>
    <row r="453" spans="2:23" ht="12.75" customHeight="1">
      <c r="B453" s="16" t="s">
        <v>120</v>
      </c>
      <c r="K453" s="9">
        <f>Data!$B41</f>
        <v>0</v>
      </c>
      <c r="L453" s="9">
        <f t="shared" si="84"/>
        <v>0</v>
      </c>
      <c r="M453" s="9">
        <f t="shared" si="85"/>
        <v>0</v>
      </c>
      <c r="N453" s="9">
        <f t="shared" si="86"/>
        <v>0</v>
      </c>
      <c r="O453" s="9">
        <f t="shared" si="87"/>
        <v>0</v>
      </c>
      <c r="P453" s="9">
        <f t="shared" si="88"/>
        <v>0</v>
      </c>
      <c r="Q453" s="9">
        <f t="shared" si="89"/>
        <v>0</v>
      </c>
      <c r="R453" s="9">
        <f t="shared" si="90"/>
        <v>0</v>
      </c>
      <c r="S453" s="4">
        <f>Data!$L41</f>
        <v>0</v>
      </c>
      <c r="T453" s="9">
        <f t="shared" si="91"/>
        <v>0</v>
      </c>
      <c r="U453" s="9">
        <f t="shared" si="92"/>
        <v>0</v>
      </c>
      <c r="V453" s="9">
        <f t="shared" si="93"/>
        <v>0</v>
      </c>
      <c r="W453" s="9">
        <f t="shared" si="94"/>
        <v>0</v>
      </c>
    </row>
    <row r="454" spans="2:23" ht="12.75" customHeight="1">
      <c r="C454" s="9">
        <f t="array" ref="C454">INDEX(MINVERSE(C448:G452),1,1)</f>
        <v>0.6594736708831318</v>
      </c>
      <c r="D454" s="9">
        <f t="array" ref="D454">INDEX(MINVERSE(C448:G452),1,2)</f>
        <v>-3.4962556731477787E-2</v>
      </c>
      <c r="E454" s="9">
        <f t="array" ref="E454">INDEX(MINVERSE(C448:G452),1,3)</f>
        <v>5.305850297641191E-4</v>
      </c>
      <c r="F454" s="9">
        <f t="array" ref="F454">INDEX(MINVERSE(C448:G452),1,4)</f>
        <v>-3.0434454133311139E-6</v>
      </c>
      <c r="G454" s="9">
        <f t="array" ref="G454">INDEX(MINVERSE(C448:G452),1,5)</f>
        <v>5.8694493098315334E-9</v>
      </c>
      <c r="K454" s="9">
        <f>Data!$B42</f>
        <v>0</v>
      </c>
      <c r="L454" s="9">
        <f t="shared" si="84"/>
        <v>0</v>
      </c>
      <c r="M454" s="9">
        <f t="shared" si="85"/>
        <v>0</v>
      </c>
      <c r="N454" s="9">
        <f t="shared" si="86"/>
        <v>0</v>
      </c>
      <c r="O454" s="9">
        <f t="shared" si="87"/>
        <v>0</v>
      </c>
      <c r="P454" s="9">
        <f t="shared" si="88"/>
        <v>0</v>
      </c>
      <c r="Q454" s="9">
        <f t="shared" si="89"/>
        <v>0</v>
      </c>
      <c r="R454" s="9">
        <f t="shared" si="90"/>
        <v>0</v>
      </c>
      <c r="S454" s="4">
        <f>Data!$L42</f>
        <v>0</v>
      </c>
      <c r="T454" s="9">
        <f t="shared" si="91"/>
        <v>0</v>
      </c>
      <c r="U454" s="9">
        <f t="shared" si="92"/>
        <v>0</v>
      </c>
      <c r="V454" s="9">
        <f t="shared" si="93"/>
        <v>0</v>
      </c>
      <c r="W454" s="9">
        <f t="shared" si="94"/>
        <v>0</v>
      </c>
    </row>
    <row r="455" spans="2:23" ht="12.75" customHeight="1">
      <c r="C455" s="9">
        <f t="array" ref="C455">INDEX(MINVERSE(C448:G452),2,1)</f>
        <v>-3.4962556731473936E-2</v>
      </c>
      <c r="D455" s="9">
        <f t="array" ref="D455">INDEX(MINVERSE(C448:G452),2,2)</f>
        <v>2.650354185218147E-3</v>
      </c>
      <c r="E455" s="9">
        <f t="array" ref="E455">INDEX(MINVERSE(C448:G452),2,3)</f>
        <v>-4.6182432689335302E-5</v>
      </c>
      <c r="F455" s="9">
        <f t="array" ref="F455">INDEX(MINVERSE(C448:G452),2,4)</f>
        <v>2.8550315114689659E-7</v>
      </c>
      <c r="G455" s="9">
        <f t="array" ref="G455">INDEX(MINVERSE(C448:G452),2,5)</f>
        <v>-5.7730803909388961E-10</v>
      </c>
      <c r="K455" s="9">
        <f>Data!$B43</f>
        <v>0</v>
      </c>
      <c r="L455" s="9">
        <f t="shared" si="84"/>
        <v>0</v>
      </c>
      <c r="M455" s="9">
        <f t="shared" si="85"/>
        <v>0</v>
      </c>
      <c r="N455" s="9">
        <f t="shared" si="86"/>
        <v>0</v>
      </c>
      <c r="O455" s="9">
        <f t="shared" si="87"/>
        <v>0</v>
      </c>
      <c r="P455" s="9">
        <f t="shared" si="88"/>
        <v>0</v>
      </c>
      <c r="Q455" s="9">
        <f t="shared" si="89"/>
        <v>0</v>
      </c>
      <c r="R455" s="9">
        <f t="shared" si="90"/>
        <v>0</v>
      </c>
      <c r="S455" s="4">
        <f>Data!$L43</f>
        <v>0</v>
      </c>
      <c r="T455" s="9">
        <f t="shared" si="91"/>
        <v>0</v>
      </c>
      <c r="U455" s="9">
        <f t="shared" si="92"/>
        <v>0</v>
      </c>
      <c r="V455" s="9">
        <f t="shared" si="93"/>
        <v>0</v>
      </c>
      <c r="W455" s="9">
        <f t="shared" si="94"/>
        <v>0</v>
      </c>
    </row>
    <row r="456" spans="2:23" ht="12.75" customHeight="1">
      <c r="C456" s="9">
        <f t="array" ref="C456">INDEX(MINVERSE(C448:G452),3,1)</f>
        <v>5.3058502976399842E-4</v>
      </c>
      <c r="D456" s="9">
        <f t="array" ref="D456">INDEX(MINVERSE(C448:G452),3,2)</f>
        <v>-4.6182432689331195E-5</v>
      </c>
      <c r="E456" s="9">
        <f t="array" ref="E456">INDEX(MINVERSE(C448:G452),3,3)</f>
        <v>8.670752843034765E-7</v>
      </c>
      <c r="F456" s="9">
        <f t="array" ref="F456">INDEX(MINVERSE(C448:G452),3,4)</f>
        <v>-5.6196737889967544E-9</v>
      </c>
      <c r="G456" s="9">
        <f t="array" ref="G456">INDEX(MINVERSE(C448:G452),3,5)</f>
        <v>1.1740100937626084E-11</v>
      </c>
      <c r="K456" s="9">
        <f>Data!$B44</f>
        <v>0</v>
      </c>
      <c r="L456" s="9">
        <f t="shared" si="84"/>
        <v>0</v>
      </c>
      <c r="M456" s="9">
        <f t="shared" si="85"/>
        <v>0</v>
      </c>
      <c r="N456" s="9">
        <f t="shared" si="86"/>
        <v>0</v>
      </c>
      <c r="O456" s="9">
        <f t="shared" si="87"/>
        <v>0</v>
      </c>
      <c r="P456" s="9">
        <f t="shared" si="88"/>
        <v>0</v>
      </c>
      <c r="Q456" s="9">
        <f t="shared" si="89"/>
        <v>0</v>
      </c>
      <c r="R456" s="9">
        <f t="shared" si="90"/>
        <v>0</v>
      </c>
      <c r="S456" s="4">
        <f>Data!$L44</f>
        <v>0</v>
      </c>
      <c r="T456" s="9">
        <f t="shared" si="91"/>
        <v>0</v>
      </c>
      <c r="U456" s="9">
        <f t="shared" si="92"/>
        <v>0</v>
      </c>
      <c r="V456" s="9">
        <f t="shared" si="93"/>
        <v>0</v>
      </c>
      <c r="W456" s="9">
        <f t="shared" si="94"/>
        <v>0</v>
      </c>
    </row>
    <row r="457" spans="2:23" ht="12.75" customHeight="1">
      <c r="C457" s="9">
        <f t="array" ref="C457">INDEX(MINVERSE(C448:G452),4,1)</f>
        <v>-3.0434454133301199E-6</v>
      </c>
      <c r="D457" s="9">
        <f t="array" ref="D457">INDEX(MINVERSE(C448:G452),4,2)</f>
        <v>2.8550315114685005E-7</v>
      </c>
      <c r="E457" s="9">
        <f t="array" ref="E457">INDEX(MINVERSE(C448:G452),4,3)</f>
        <v>-5.6196737889963979E-9</v>
      </c>
      <c r="F457" s="9">
        <f t="array" ref="F457">INDEX(MINVERSE(C448:G452),4,4)</f>
        <v>3.7636969615479374E-11</v>
      </c>
      <c r="G457" s="9">
        <f t="array" ref="G457">INDEX(MINVERSE(C448:G452),4,5)</f>
        <v>-8.0532258309226781E-14</v>
      </c>
      <c r="K457" s="9">
        <f>Data!$B45</f>
        <v>0</v>
      </c>
      <c r="L457" s="9">
        <f t="shared" si="84"/>
        <v>0</v>
      </c>
      <c r="M457" s="9">
        <f t="shared" si="85"/>
        <v>0</v>
      </c>
      <c r="N457" s="9">
        <f t="shared" si="86"/>
        <v>0</v>
      </c>
      <c r="O457" s="9">
        <f t="shared" si="87"/>
        <v>0</v>
      </c>
      <c r="P457" s="9">
        <f t="shared" si="88"/>
        <v>0</v>
      </c>
      <c r="Q457" s="9">
        <f t="shared" si="89"/>
        <v>0</v>
      </c>
      <c r="R457" s="9">
        <f t="shared" si="90"/>
        <v>0</v>
      </c>
      <c r="S457" s="4">
        <f>Data!$L45</f>
        <v>0</v>
      </c>
      <c r="T457" s="9">
        <f t="shared" si="91"/>
        <v>0</v>
      </c>
      <c r="U457" s="9">
        <f t="shared" si="92"/>
        <v>0</v>
      </c>
      <c r="V457" s="9">
        <f t="shared" si="93"/>
        <v>0</v>
      </c>
      <c r="W457" s="9">
        <f t="shared" si="94"/>
        <v>0</v>
      </c>
    </row>
    <row r="458" spans="2:23" ht="12.75" customHeight="1">
      <c r="C458" s="9">
        <f t="array" ref="C458">INDEX(MINVERSE(C448:G452),5,1)</f>
        <v>5.8694493098296747E-9</v>
      </c>
      <c r="D458" s="9">
        <f t="array" ref="D458">INDEX(MINVERSE(C448:G452),5,2)</f>
        <v>-5.7730803909376749E-10</v>
      </c>
      <c r="E458" s="9">
        <f t="array" ref="E458">INDEX(MINVERSE(C448:G452),5,3)</f>
        <v>1.1740100937624803E-11</v>
      </c>
      <c r="F458" s="9">
        <f t="array" ref="F458">INDEX(MINVERSE(C448:G452),5,4)</f>
        <v>-8.0532258309223235E-14</v>
      </c>
      <c r="G458" s="9">
        <f t="array" ref="G458">INDEX(MINVERSE(C448:G452),5,5)</f>
        <v>1.7545759673949796E-16</v>
      </c>
      <c r="K458" s="9">
        <f>Data!$B46</f>
        <v>0</v>
      </c>
      <c r="L458" s="9">
        <f t="shared" si="84"/>
        <v>0</v>
      </c>
      <c r="M458" s="9">
        <f t="shared" si="85"/>
        <v>0</v>
      </c>
      <c r="N458" s="9">
        <f t="shared" si="86"/>
        <v>0</v>
      </c>
      <c r="O458" s="9">
        <f t="shared" si="87"/>
        <v>0</v>
      </c>
      <c r="P458" s="9">
        <f t="shared" si="88"/>
        <v>0</v>
      </c>
      <c r="Q458" s="9">
        <f t="shared" si="89"/>
        <v>0</v>
      </c>
      <c r="R458" s="9">
        <f t="shared" si="90"/>
        <v>0</v>
      </c>
      <c r="S458" s="4">
        <f>Data!$L46</f>
        <v>0</v>
      </c>
      <c r="T458" s="9">
        <f t="shared" si="91"/>
        <v>0</v>
      </c>
      <c r="U458" s="9">
        <f t="shared" si="92"/>
        <v>0</v>
      </c>
      <c r="V458" s="9">
        <f t="shared" si="93"/>
        <v>0</v>
      </c>
      <c r="W458" s="9">
        <f t="shared" si="94"/>
        <v>0</v>
      </c>
    </row>
    <row r="459" spans="2:23" ht="12.75" customHeight="1">
      <c r="B459" s="16" t="s">
        <v>121</v>
      </c>
      <c r="K459" s="9">
        <f>Data!$B47</f>
        <v>0</v>
      </c>
      <c r="L459" s="9">
        <f t="shared" si="84"/>
        <v>0</v>
      </c>
      <c r="M459" s="9">
        <f t="shared" si="85"/>
        <v>0</v>
      </c>
      <c r="N459" s="9">
        <f t="shared" si="86"/>
        <v>0</v>
      </c>
      <c r="O459" s="9">
        <f t="shared" si="87"/>
        <v>0</v>
      </c>
      <c r="P459" s="9">
        <f t="shared" si="88"/>
        <v>0</v>
      </c>
      <c r="Q459" s="9">
        <f t="shared" si="89"/>
        <v>0</v>
      </c>
      <c r="R459" s="9">
        <f t="shared" si="90"/>
        <v>0</v>
      </c>
      <c r="S459" s="4">
        <f>Data!$L47</f>
        <v>0</v>
      </c>
      <c r="T459" s="9">
        <f t="shared" si="91"/>
        <v>0</v>
      </c>
      <c r="U459" s="9">
        <f t="shared" si="92"/>
        <v>0</v>
      </c>
      <c r="V459" s="9">
        <f t="shared" si="93"/>
        <v>0</v>
      </c>
      <c r="W459" s="9">
        <f t="shared" si="94"/>
        <v>0</v>
      </c>
    </row>
    <row r="460" spans="2:23" ht="12.75" customHeight="1">
      <c r="C460" s="9">
        <f t="array" ref="C460">INDEX(MMULT(C454:G458,H448:H452),1)</f>
        <v>-2.7616960460136397E-2</v>
      </c>
      <c r="D460" s="9">
        <f t="array" ref="D460">INDEX(MMULT(C454:G458,H448:H452),2)</f>
        <v>2.3221495236356304E-2</v>
      </c>
      <c r="E460" s="9">
        <f t="array" ref="E460">INDEX(MMULT(C454:G458,H448:H452),3)</f>
        <v>-4.2621198691694673E-5</v>
      </c>
      <c r="F460" s="9">
        <f t="array" ref="F460">INDEX(MMULT(C454:G458,H448:H452),4)</f>
        <v>2.1497042266890171E-6</v>
      </c>
      <c r="G460" s="9">
        <f t="array" ref="G460">INDEX(MMULT(C454:G458,H448:H452),5)</f>
        <v>-5.6943778647241194E-9</v>
      </c>
      <c r="K460" s="9">
        <f>Data!$B48</f>
        <v>0</v>
      </c>
      <c r="L460" s="9">
        <f t="shared" si="84"/>
        <v>0</v>
      </c>
      <c r="M460" s="9">
        <f t="shared" si="85"/>
        <v>0</v>
      </c>
      <c r="N460" s="9">
        <f t="shared" si="86"/>
        <v>0</v>
      </c>
      <c r="O460" s="9">
        <f t="shared" si="87"/>
        <v>0</v>
      </c>
      <c r="P460" s="9">
        <f t="shared" si="88"/>
        <v>0</v>
      </c>
      <c r="Q460" s="9">
        <f t="shared" si="89"/>
        <v>0</v>
      </c>
      <c r="R460" s="9">
        <f t="shared" si="90"/>
        <v>0</v>
      </c>
      <c r="S460" s="4">
        <f>Data!$L48</f>
        <v>0</v>
      </c>
      <c r="T460" s="9">
        <f t="shared" si="91"/>
        <v>0</v>
      </c>
      <c r="U460" s="9">
        <f t="shared" si="92"/>
        <v>0</v>
      </c>
      <c r="V460" s="9">
        <f t="shared" si="93"/>
        <v>0</v>
      </c>
      <c r="W460" s="9">
        <f t="shared" si="94"/>
        <v>0</v>
      </c>
    </row>
    <row r="461" spans="2:23" ht="12.75" customHeight="1">
      <c r="K461" s="9">
        <f>Data!$B49</f>
        <v>0</v>
      </c>
      <c r="L461" s="9">
        <f t="shared" si="84"/>
        <v>0</v>
      </c>
      <c r="M461" s="9">
        <f t="shared" si="85"/>
        <v>0</v>
      </c>
      <c r="N461" s="9">
        <f t="shared" si="86"/>
        <v>0</v>
      </c>
      <c r="O461" s="9">
        <f t="shared" si="87"/>
        <v>0</v>
      </c>
      <c r="P461" s="9">
        <f t="shared" si="88"/>
        <v>0</v>
      </c>
      <c r="Q461" s="9">
        <f t="shared" si="89"/>
        <v>0</v>
      </c>
      <c r="R461" s="9">
        <f t="shared" si="90"/>
        <v>0</v>
      </c>
      <c r="S461" s="4">
        <f>Data!$L49</f>
        <v>0</v>
      </c>
      <c r="T461" s="9">
        <f t="shared" si="91"/>
        <v>0</v>
      </c>
      <c r="U461" s="9">
        <f t="shared" si="92"/>
        <v>0</v>
      </c>
      <c r="V461" s="9">
        <f t="shared" si="93"/>
        <v>0</v>
      </c>
      <c r="W461" s="9">
        <f t="shared" si="94"/>
        <v>0</v>
      </c>
    </row>
    <row r="462" spans="2:23" ht="12.75" customHeight="1">
      <c r="K462" s="9">
        <f>Data!$B50</f>
        <v>0</v>
      </c>
      <c r="L462" s="9">
        <f t="shared" si="84"/>
        <v>0</v>
      </c>
      <c r="M462" s="9">
        <f t="shared" si="85"/>
        <v>0</v>
      </c>
      <c r="N462" s="9">
        <f t="shared" si="86"/>
        <v>0</v>
      </c>
      <c r="O462" s="9">
        <f t="shared" si="87"/>
        <v>0</v>
      </c>
      <c r="P462" s="9">
        <f t="shared" si="88"/>
        <v>0</v>
      </c>
      <c r="Q462" s="9">
        <f t="shared" si="89"/>
        <v>0</v>
      </c>
      <c r="R462" s="9">
        <f t="shared" si="90"/>
        <v>0</v>
      </c>
      <c r="S462" s="4">
        <f>Data!$L50</f>
        <v>0</v>
      </c>
      <c r="T462" s="9">
        <f t="shared" si="91"/>
        <v>0</v>
      </c>
      <c r="U462" s="9">
        <f t="shared" si="92"/>
        <v>0</v>
      </c>
      <c r="V462" s="9">
        <f t="shared" si="93"/>
        <v>0</v>
      </c>
      <c r="W462" s="9">
        <f t="shared" si="94"/>
        <v>0</v>
      </c>
    </row>
    <row r="463" spans="2:23" ht="12.75" customHeight="1">
      <c r="B463" s="16" t="s">
        <v>124</v>
      </c>
      <c r="K463" s="9">
        <f>Data!$B51</f>
        <v>0</v>
      </c>
      <c r="L463" s="9">
        <f t="shared" si="84"/>
        <v>0</v>
      </c>
      <c r="M463" s="9">
        <f t="shared" si="85"/>
        <v>0</v>
      </c>
      <c r="N463" s="9">
        <f t="shared" si="86"/>
        <v>0</v>
      </c>
      <c r="O463" s="9">
        <f t="shared" si="87"/>
        <v>0</v>
      </c>
      <c r="P463" s="9">
        <f t="shared" si="88"/>
        <v>0</v>
      </c>
      <c r="Q463" s="9">
        <f t="shared" si="89"/>
        <v>0</v>
      </c>
      <c r="R463" s="9">
        <f t="shared" si="90"/>
        <v>0</v>
      </c>
      <c r="S463" s="4">
        <f>Data!$L51</f>
        <v>0</v>
      </c>
      <c r="T463" s="9">
        <f t="shared" si="91"/>
        <v>0</v>
      </c>
      <c r="U463" s="9">
        <f t="shared" si="92"/>
        <v>0</v>
      </c>
      <c r="V463" s="9">
        <f t="shared" si="93"/>
        <v>0</v>
      </c>
      <c r="W463" s="9">
        <f t="shared" si="94"/>
        <v>0</v>
      </c>
    </row>
    <row r="464" spans="2:23" ht="12.75" customHeight="1">
      <c r="C464" s="16" t="s">
        <v>116</v>
      </c>
      <c r="D464" s="16" t="s">
        <v>117</v>
      </c>
      <c r="E464" s="16" t="s">
        <v>118</v>
      </c>
      <c r="F464" s="16" t="s">
        <v>119</v>
      </c>
      <c r="G464" s="16" t="s">
        <v>123</v>
      </c>
      <c r="K464" s="9">
        <f>Data!$B52</f>
        <v>0</v>
      </c>
      <c r="L464" s="9">
        <f t="shared" si="84"/>
        <v>0</v>
      </c>
      <c r="M464" s="9">
        <f t="shared" si="85"/>
        <v>0</v>
      </c>
      <c r="N464" s="9">
        <f t="shared" si="86"/>
        <v>0</v>
      </c>
      <c r="O464" s="9">
        <f t="shared" si="87"/>
        <v>0</v>
      </c>
      <c r="P464" s="9">
        <f t="shared" si="88"/>
        <v>0</v>
      </c>
      <c r="Q464" s="9">
        <f t="shared" si="89"/>
        <v>0</v>
      </c>
      <c r="R464" s="9">
        <f t="shared" si="90"/>
        <v>0</v>
      </c>
      <c r="S464" s="4">
        <f>Data!$L52</f>
        <v>0</v>
      </c>
      <c r="T464" s="9">
        <f t="shared" si="91"/>
        <v>0</v>
      </c>
      <c r="U464" s="9">
        <f t="shared" si="92"/>
        <v>0</v>
      </c>
      <c r="V464" s="9">
        <f t="shared" si="93"/>
        <v>0</v>
      </c>
      <c r="W464" s="9">
        <f t="shared" si="94"/>
        <v>0</v>
      </c>
    </row>
    <row r="465" spans="3:23" ht="12.75" customHeight="1">
      <c r="C465" s="9">
        <f>IF(Data!$R$73=3,C440,IF(Data!$R$72=4,C460,0))</f>
        <v>-2.7616960460136397E-2</v>
      </c>
      <c r="D465" s="9">
        <f>IF(Data!$R$73=3,D440,IF(Data!$R$72=4,D460,0))</f>
        <v>2.3221495236356304E-2</v>
      </c>
      <c r="E465" s="9">
        <f>IF(Data!$R$73=3,E440,IF(Data!$R$72=4,E460,0))</f>
        <v>-4.2621198691694673E-5</v>
      </c>
      <c r="F465" s="9">
        <f>IF(Data!$R$73=3,F440,IF(Data!$R$72=4,F460,0))</f>
        <v>2.1497042266890171E-6</v>
      </c>
      <c r="G465" s="9">
        <f>IF(Data!$R$73=3,G440,IF(Data!$R$72=4,G460,0))</f>
        <v>-5.6943778647241194E-9</v>
      </c>
      <c r="K465" s="9">
        <f>Data!$B53</f>
        <v>0</v>
      </c>
      <c r="L465" s="9">
        <f t="shared" si="84"/>
        <v>0</v>
      </c>
      <c r="M465" s="9">
        <f t="shared" si="85"/>
        <v>0</v>
      </c>
      <c r="N465" s="9">
        <f t="shared" si="86"/>
        <v>0</v>
      </c>
      <c r="O465" s="9">
        <f t="shared" si="87"/>
        <v>0</v>
      </c>
      <c r="P465" s="9">
        <f t="shared" si="88"/>
        <v>0</v>
      </c>
      <c r="Q465" s="9">
        <f t="shared" si="89"/>
        <v>0</v>
      </c>
      <c r="R465" s="9">
        <f t="shared" si="90"/>
        <v>0</v>
      </c>
      <c r="S465" s="4">
        <f>Data!$L53</f>
        <v>0</v>
      </c>
      <c r="T465" s="9">
        <f t="shared" si="91"/>
        <v>0</v>
      </c>
      <c r="U465" s="9">
        <f t="shared" si="92"/>
        <v>0</v>
      </c>
      <c r="V465" s="9">
        <f t="shared" si="93"/>
        <v>0</v>
      </c>
      <c r="W465" s="9">
        <f t="shared" si="94"/>
        <v>0</v>
      </c>
    </row>
    <row r="466" spans="3:23" ht="12.75" customHeight="1">
      <c r="K466" s="9">
        <f>Data!$B54</f>
        <v>0</v>
      </c>
      <c r="L466" s="9">
        <f t="shared" si="84"/>
        <v>0</v>
      </c>
      <c r="M466" s="9">
        <f t="shared" si="85"/>
        <v>0</v>
      </c>
      <c r="N466" s="9">
        <f t="shared" si="86"/>
        <v>0</v>
      </c>
      <c r="O466" s="9">
        <f t="shared" si="87"/>
        <v>0</v>
      </c>
      <c r="P466" s="9">
        <f t="shared" si="88"/>
        <v>0</v>
      </c>
      <c r="Q466" s="9">
        <f t="shared" si="89"/>
        <v>0</v>
      </c>
      <c r="R466" s="9">
        <f t="shared" si="90"/>
        <v>0</v>
      </c>
      <c r="S466" s="4">
        <f>Data!$L54</f>
        <v>0</v>
      </c>
      <c r="T466" s="9">
        <f t="shared" si="91"/>
        <v>0</v>
      </c>
      <c r="U466" s="9">
        <f t="shared" si="92"/>
        <v>0</v>
      </c>
      <c r="V466" s="9">
        <f t="shared" si="93"/>
        <v>0</v>
      </c>
      <c r="W466" s="9">
        <f t="shared" si="94"/>
        <v>0</v>
      </c>
    </row>
    <row r="467" spans="3:23" ht="12.75" customHeight="1">
      <c r="K467" s="9">
        <f>Data!$B55</f>
        <v>0</v>
      </c>
      <c r="L467" s="9">
        <f t="shared" si="84"/>
        <v>0</v>
      </c>
      <c r="M467" s="9">
        <f t="shared" si="85"/>
        <v>0</v>
      </c>
      <c r="N467" s="9">
        <f t="shared" si="86"/>
        <v>0</v>
      </c>
      <c r="O467" s="9">
        <f t="shared" si="87"/>
        <v>0</v>
      </c>
      <c r="P467" s="9">
        <f t="shared" si="88"/>
        <v>0</v>
      </c>
      <c r="Q467" s="9">
        <f t="shared" si="89"/>
        <v>0</v>
      </c>
      <c r="R467" s="9">
        <f t="shared" si="90"/>
        <v>0</v>
      </c>
      <c r="S467" s="4">
        <f>Data!$L55</f>
        <v>0</v>
      </c>
      <c r="T467" s="9">
        <f t="shared" si="91"/>
        <v>0</v>
      </c>
      <c r="U467" s="9">
        <f t="shared" si="92"/>
        <v>0</v>
      </c>
      <c r="V467" s="9">
        <f t="shared" si="93"/>
        <v>0</v>
      </c>
      <c r="W467" s="9">
        <f t="shared" si="94"/>
        <v>0</v>
      </c>
    </row>
    <row r="468" spans="3:23" ht="12.75" customHeight="1">
      <c r="K468" s="9">
        <f>Data!$B56</f>
        <v>0</v>
      </c>
      <c r="L468" s="9">
        <f t="shared" si="84"/>
        <v>0</v>
      </c>
      <c r="M468" s="9">
        <f t="shared" si="85"/>
        <v>0</v>
      </c>
      <c r="N468" s="9">
        <f t="shared" si="86"/>
        <v>0</v>
      </c>
      <c r="O468" s="9">
        <f t="shared" si="87"/>
        <v>0</v>
      </c>
      <c r="P468" s="9">
        <f t="shared" si="88"/>
        <v>0</v>
      </c>
      <c r="Q468" s="9">
        <f t="shared" si="89"/>
        <v>0</v>
      </c>
      <c r="R468" s="9">
        <f t="shared" si="90"/>
        <v>0</v>
      </c>
      <c r="S468" s="4">
        <f>Data!$L56</f>
        <v>0</v>
      </c>
      <c r="T468" s="9">
        <f t="shared" si="91"/>
        <v>0</v>
      </c>
      <c r="U468" s="9">
        <f t="shared" si="92"/>
        <v>0</v>
      </c>
      <c r="V468" s="9">
        <f t="shared" si="93"/>
        <v>0</v>
      </c>
      <c r="W468" s="9">
        <f t="shared" si="94"/>
        <v>0</v>
      </c>
    </row>
    <row r="469" spans="3:23" ht="12.75" customHeight="1">
      <c r="K469" s="9">
        <f>Data!$B57</f>
        <v>0</v>
      </c>
      <c r="L469" s="9">
        <f t="shared" si="84"/>
        <v>0</v>
      </c>
      <c r="M469" s="9">
        <f t="shared" si="85"/>
        <v>0</v>
      </c>
      <c r="N469" s="9">
        <f t="shared" si="86"/>
        <v>0</v>
      </c>
      <c r="O469" s="9">
        <f t="shared" si="87"/>
        <v>0</v>
      </c>
      <c r="P469" s="9">
        <f t="shared" si="88"/>
        <v>0</v>
      </c>
      <c r="Q469" s="9">
        <f t="shared" si="89"/>
        <v>0</v>
      </c>
      <c r="R469" s="9">
        <f t="shared" si="90"/>
        <v>0</v>
      </c>
      <c r="S469" s="4">
        <f>Data!$L57</f>
        <v>0</v>
      </c>
      <c r="T469" s="9">
        <f t="shared" si="91"/>
        <v>0</v>
      </c>
      <c r="U469" s="9">
        <f t="shared" si="92"/>
        <v>0</v>
      </c>
      <c r="V469" s="9">
        <f t="shared" si="93"/>
        <v>0</v>
      </c>
      <c r="W469" s="9">
        <f t="shared" si="94"/>
        <v>0</v>
      </c>
    </row>
    <row r="470" spans="3:23" ht="12.75" customHeight="1">
      <c r="K470" s="9">
        <f>Data!$B58</f>
        <v>0</v>
      </c>
      <c r="L470" s="9">
        <f t="shared" si="84"/>
        <v>0</v>
      </c>
      <c r="M470" s="9">
        <f t="shared" si="85"/>
        <v>0</v>
      </c>
      <c r="N470" s="9">
        <f t="shared" si="86"/>
        <v>0</v>
      </c>
      <c r="O470" s="9">
        <f t="shared" si="87"/>
        <v>0</v>
      </c>
      <c r="P470" s="9">
        <f t="shared" si="88"/>
        <v>0</v>
      </c>
      <c r="Q470" s="9">
        <f t="shared" si="89"/>
        <v>0</v>
      </c>
      <c r="R470" s="9">
        <f t="shared" si="90"/>
        <v>0</v>
      </c>
      <c r="S470" s="4">
        <f>Data!$L58</f>
        <v>0</v>
      </c>
      <c r="T470" s="9">
        <f t="shared" si="91"/>
        <v>0</v>
      </c>
      <c r="U470" s="9">
        <f t="shared" si="92"/>
        <v>0</v>
      </c>
      <c r="V470" s="9">
        <f t="shared" si="93"/>
        <v>0</v>
      </c>
      <c r="W470" s="9">
        <f t="shared" si="94"/>
        <v>0</v>
      </c>
    </row>
    <row r="471" spans="3:23" ht="12.75" customHeight="1">
      <c r="K471" s="9">
        <f>Data!$B59</f>
        <v>0</v>
      </c>
      <c r="L471" s="9">
        <f t="shared" si="84"/>
        <v>0</v>
      </c>
      <c r="M471" s="9">
        <f t="shared" si="85"/>
        <v>0</v>
      </c>
      <c r="N471" s="9">
        <f t="shared" si="86"/>
        <v>0</v>
      </c>
      <c r="O471" s="9">
        <f t="shared" si="87"/>
        <v>0</v>
      </c>
      <c r="P471" s="9">
        <f t="shared" si="88"/>
        <v>0</v>
      </c>
      <c r="Q471" s="9">
        <f t="shared" si="89"/>
        <v>0</v>
      </c>
      <c r="R471" s="9">
        <f t="shared" si="90"/>
        <v>0</v>
      </c>
      <c r="S471" s="4">
        <f>Data!$L59</f>
        <v>0</v>
      </c>
      <c r="T471" s="9">
        <f t="shared" si="91"/>
        <v>0</v>
      </c>
      <c r="U471" s="9">
        <f t="shared" si="92"/>
        <v>0</v>
      </c>
      <c r="V471" s="9">
        <f t="shared" si="93"/>
        <v>0</v>
      </c>
      <c r="W471" s="9">
        <f t="shared" si="94"/>
        <v>0</v>
      </c>
    </row>
    <row r="472" spans="3:23" ht="12.75" customHeight="1">
      <c r="K472" s="9">
        <f>Data!$B60</f>
        <v>0</v>
      </c>
      <c r="L472" s="9">
        <f t="shared" si="84"/>
        <v>0</v>
      </c>
      <c r="M472" s="9">
        <f t="shared" si="85"/>
        <v>0</v>
      </c>
      <c r="N472" s="9">
        <f t="shared" si="86"/>
        <v>0</v>
      </c>
      <c r="O472" s="9">
        <f t="shared" si="87"/>
        <v>0</v>
      </c>
      <c r="P472" s="9">
        <f t="shared" si="88"/>
        <v>0</v>
      </c>
      <c r="Q472" s="9">
        <f t="shared" si="89"/>
        <v>0</v>
      </c>
      <c r="R472" s="9">
        <f t="shared" si="90"/>
        <v>0</v>
      </c>
      <c r="S472" s="4">
        <f>Data!$L60</f>
        <v>0</v>
      </c>
      <c r="T472" s="9">
        <f t="shared" si="91"/>
        <v>0</v>
      </c>
      <c r="U472" s="9">
        <f t="shared" si="92"/>
        <v>0</v>
      </c>
      <c r="V472" s="9">
        <f t="shared" si="93"/>
        <v>0</v>
      </c>
      <c r="W472" s="9">
        <f t="shared" si="94"/>
        <v>0</v>
      </c>
    </row>
    <row r="473" spans="3:23" ht="12.75" customHeight="1">
      <c r="K473" s="9">
        <f>Data!$B61</f>
        <v>0</v>
      </c>
      <c r="L473" s="9">
        <f t="shared" si="84"/>
        <v>0</v>
      </c>
      <c r="M473" s="9">
        <f t="shared" si="85"/>
        <v>0</v>
      </c>
      <c r="N473" s="9">
        <f t="shared" si="86"/>
        <v>0</v>
      </c>
      <c r="O473" s="9">
        <f t="shared" si="87"/>
        <v>0</v>
      </c>
      <c r="P473" s="9">
        <f t="shared" si="88"/>
        <v>0</v>
      </c>
      <c r="Q473" s="9">
        <f t="shared" si="89"/>
        <v>0</v>
      </c>
      <c r="R473" s="9">
        <f t="shared" si="90"/>
        <v>0</v>
      </c>
      <c r="S473" s="4">
        <f>Data!$L61</f>
        <v>0</v>
      </c>
      <c r="T473" s="9">
        <f t="shared" si="91"/>
        <v>0</v>
      </c>
      <c r="U473" s="9">
        <f t="shared" si="92"/>
        <v>0</v>
      </c>
      <c r="V473" s="9">
        <f t="shared" si="93"/>
        <v>0</v>
      </c>
      <c r="W473" s="9">
        <f t="shared" si="94"/>
        <v>0</v>
      </c>
    </row>
    <row r="474" spans="3:23" ht="12.75" customHeight="1">
      <c r="K474" s="9">
        <f>Data!$B62</f>
        <v>0</v>
      </c>
      <c r="L474" s="9">
        <f t="shared" si="84"/>
        <v>0</v>
      </c>
      <c r="M474" s="9">
        <f t="shared" si="85"/>
        <v>0</v>
      </c>
      <c r="N474" s="9">
        <f t="shared" si="86"/>
        <v>0</v>
      </c>
      <c r="O474" s="9">
        <f t="shared" si="87"/>
        <v>0</v>
      </c>
      <c r="P474" s="9">
        <f t="shared" si="88"/>
        <v>0</v>
      </c>
      <c r="Q474" s="9">
        <f t="shared" si="89"/>
        <v>0</v>
      </c>
      <c r="R474" s="9">
        <f t="shared" si="90"/>
        <v>0</v>
      </c>
      <c r="S474" s="4">
        <f>Data!$L62</f>
        <v>0</v>
      </c>
      <c r="T474" s="9">
        <f t="shared" si="91"/>
        <v>0</v>
      </c>
      <c r="U474" s="9">
        <f t="shared" si="92"/>
        <v>0</v>
      </c>
      <c r="V474" s="9">
        <f t="shared" si="93"/>
        <v>0</v>
      </c>
      <c r="W474" s="9">
        <f t="shared" si="94"/>
        <v>0</v>
      </c>
    </row>
    <row r="475" spans="3:23" ht="12.75" customHeight="1">
      <c r="K475" s="9">
        <f>Data!$B63</f>
        <v>0</v>
      </c>
      <c r="L475" s="9">
        <f t="shared" si="84"/>
        <v>0</v>
      </c>
      <c r="M475" s="9">
        <f t="shared" si="85"/>
        <v>0</v>
      </c>
      <c r="N475" s="9">
        <f t="shared" si="86"/>
        <v>0</v>
      </c>
      <c r="O475" s="9">
        <f t="shared" si="87"/>
        <v>0</v>
      </c>
      <c r="P475" s="9">
        <f t="shared" si="88"/>
        <v>0</v>
      </c>
      <c r="Q475" s="9">
        <f t="shared" si="89"/>
        <v>0</v>
      </c>
      <c r="R475" s="9">
        <f t="shared" si="90"/>
        <v>0</v>
      </c>
      <c r="S475" s="4">
        <f>Data!$L63</f>
        <v>0</v>
      </c>
      <c r="T475" s="9">
        <f t="shared" si="91"/>
        <v>0</v>
      </c>
      <c r="U475" s="9">
        <f t="shared" si="92"/>
        <v>0</v>
      </c>
      <c r="V475" s="9">
        <f t="shared" si="93"/>
        <v>0</v>
      </c>
      <c r="W475" s="9">
        <f t="shared" si="94"/>
        <v>0</v>
      </c>
    </row>
    <row r="476" spans="3:23" ht="12.75" customHeight="1">
      <c r="K476" s="9">
        <f>Data!$B64</f>
        <v>0</v>
      </c>
      <c r="L476" s="9">
        <f t="shared" si="84"/>
        <v>0</v>
      </c>
      <c r="M476" s="9">
        <f t="shared" si="85"/>
        <v>0</v>
      </c>
      <c r="N476" s="9">
        <f t="shared" si="86"/>
        <v>0</v>
      </c>
      <c r="O476" s="9">
        <f t="shared" si="87"/>
        <v>0</v>
      </c>
      <c r="P476" s="9">
        <f t="shared" si="88"/>
        <v>0</v>
      </c>
      <c r="Q476" s="9">
        <f t="shared" si="89"/>
        <v>0</v>
      </c>
      <c r="R476" s="9">
        <f t="shared" si="90"/>
        <v>0</v>
      </c>
      <c r="S476" s="4">
        <f>Data!$L64</f>
        <v>0</v>
      </c>
      <c r="T476" s="9">
        <f t="shared" si="91"/>
        <v>0</v>
      </c>
      <c r="U476" s="9">
        <f t="shared" si="92"/>
        <v>0</v>
      </c>
      <c r="V476" s="9">
        <f t="shared" si="93"/>
        <v>0</v>
      </c>
      <c r="W476" s="9">
        <f t="shared" si="94"/>
        <v>0</v>
      </c>
    </row>
    <row r="477" spans="3:23" ht="12.75" customHeight="1">
      <c r="K477" s="9">
        <f>Data!$B65</f>
        <v>0</v>
      </c>
      <c r="L477" s="9">
        <f t="shared" si="84"/>
        <v>0</v>
      </c>
      <c r="M477" s="9">
        <f t="shared" si="85"/>
        <v>0</v>
      </c>
      <c r="N477" s="9">
        <f t="shared" si="86"/>
        <v>0</v>
      </c>
      <c r="O477" s="9">
        <f t="shared" si="87"/>
        <v>0</v>
      </c>
      <c r="P477" s="9">
        <f t="shared" si="88"/>
        <v>0</v>
      </c>
      <c r="Q477" s="9">
        <f t="shared" si="89"/>
        <v>0</v>
      </c>
      <c r="R477" s="9">
        <f t="shared" si="90"/>
        <v>0</v>
      </c>
      <c r="S477" s="4">
        <f>Data!$L65</f>
        <v>0</v>
      </c>
      <c r="T477" s="9">
        <f t="shared" si="91"/>
        <v>0</v>
      </c>
      <c r="U477" s="9">
        <f t="shared" si="92"/>
        <v>0</v>
      </c>
      <c r="V477" s="9">
        <f t="shared" si="93"/>
        <v>0</v>
      </c>
      <c r="W477" s="9">
        <f t="shared" si="94"/>
        <v>0</v>
      </c>
    </row>
    <row r="478" spans="3:23" ht="12.75" customHeight="1">
      <c r="K478" s="9">
        <f>Data!$B66</f>
        <v>0</v>
      </c>
      <c r="L478" s="9">
        <f t="shared" si="84"/>
        <v>0</v>
      </c>
      <c r="M478" s="9">
        <f t="shared" si="85"/>
        <v>0</v>
      </c>
      <c r="N478" s="9">
        <f t="shared" si="86"/>
        <v>0</v>
      </c>
      <c r="O478" s="9">
        <f t="shared" si="87"/>
        <v>0</v>
      </c>
      <c r="P478" s="9">
        <f t="shared" si="88"/>
        <v>0</v>
      </c>
      <c r="Q478" s="9">
        <f t="shared" si="89"/>
        <v>0</v>
      </c>
      <c r="R478" s="9">
        <f t="shared" si="90"/>
        <v>0</v>
      </c>
      <c r="S478" s="4">
        <f>Data!$L66</f>
        <v>0</v>
      </c>
      <c r="T478" s="9">
        <f t="shared" si="91"/>
        <v>0</v>
      </c>
      <c r="U478" s="9">
        <f t="shared" si="92"/>
        <v>0</v>
      </c>
      <c r="V478" s="9">
        <f t="shared" si="93"/>
        <v>0</v>
      </c>
      <c r="W478" s="9">
        <f t="shared" si="94"/>
        <v>0</v>
      </c>
    </row>
    <row r="479" spans="3:23" ht="12.75" customHeight="1">
      <c r="K479" s="9">
        <f>Data!$B67</f>
        <v>0</v>
      </c>
      <c r="L479" s="9">
        <f t="shared" si="84"/>
        <v>0</v>
      </c>
      <c r="M479" s="9">
        <f t="shared" si="85"/>
        <v>0</v>
      </c>
      <c r="N479" s="9">
        <f t="shared" si="86"/>
        <v>0</v>
      </c>
      <c r="O479" s="9">
        <f t="shared" si="87"/>
        <v>0</v>
      </c>
      <c r="P479" s="9">
        <f t="shared" si="88"/>
        <v>0</v>
      </c>
      <c r="Q479" s="9">
        <f t="shared" si="89"/>
        <v>0</v>
      </c>
      <c r="R479" s="9">
        <f t="shared" si="90"/>
        <v>0</v>
      </c>
      <c r="S479" s="4">
        <f>Data!$L67</f>
        <v>0</v>
      </c>
      <c r="T479" s="9">
        <f t="shared" si="91"/>
        <v>0</v>
      </c>
      <c r="U479" s="9">
        <f t="shared" si="92"/>
        <v>0</v>
      </c>
      <c r="V479" s="9">
        <f t="shared" si="93"/>
        <v>0</v>
      </c>
      <c r="W479" s="9">
        <f t="shared" si="94"/>
        <v>0</v>
      </c>
    </row>
    <row r="480" spans="3:23" ht="12.75" customHeight="1">
      <c r="K480" s="9">
        <f>Data!$B68</f>
        <v>0</v>
      </c>
      <c r="L480" s="9">
        <f t="shared" si="84"/>
        <v>0</v>
      </c>
      <c r="M480" s="9">
        <f t="shared" si="85"/>
        <v>0</v>
      </c>
      <c r="N480" s="9">
        <f t="shared" si="86"/>
        <v>0</v>
      </c>
      <c r="O480" s="9">
        <f t="shared" si="87"/>
        <v>0</v>
      </c>
      <c r="P480" s="9">
        <f t="shared" si="88"/>
        <v>0</v>
      </c>
      <c r="Q480" s="9">
        <f t="shared" si="89"/>
        <v>0</v>
      </c>
      <c r="R480" s="9">
        <f t="shared" si="90"/>
        <v>0</v>
      </c>
      <c r="S480" s="4">
        <f>Data!$L68</f>
        <v>0</v>
      </c>
      <c r="T480" s="9">
        <f t="shared" si="91"/>
        <v>0</v>
      </c>
      <c r="U480" s="9">
        <f t="shared" si="92"/>
        <v>0</v>
      </c>
      <c r="V480" s="9">
        <f t="shared" si="93"/>
        <v>0</v>
      </c>
      <c r="W480" s="9">
        <f t="shared" si="94"/>
        <v>0</v>
      </c>
    </row>
    <row r="481" spans="11:23" ht="12.75" customHeight="1">
      <c r="K481" s="9">
        <f>Data!$B69</f>
        <v>0</v>
      </c>
      <c r="L481" s="9">
        <f t="shared" si="84"/>
        <v>0</v>
      </c>
      <c r="M481" s="9">
        <f t="shared" si="85"/>
        <v>0</v>
      </c>
      <c r="N481" s="9">
        <f t="shared" si="86"/>
        <v>0</v>
      </c>
      <c r="O481" s="9">
        <f t="shared" si="87"/>
        <v>0</v>
      </c>
      <c r="P481" s="9">
        <f t="shared" si="88"/>
        <v>0</v>
      </c>
      <c r="Q481" s="9">
        <f t="shared" si="89"/>
        <v>0</v>
      </c>
      <c r="R481" s="9">
        <f t="shared" si="90"/>
        <v>0</v>
      </c>
      <c r="S481" s="4">
        <f>Data!$L69</f>
        <v>0</v>
      </c>
      <c r="T481" s="9">
        <f t="shared" si="91"/>
        <v>0</v>
      </c>
      <c r="U481" s="9">
        <f t="shared" si="92"/>
        <v>0</v>
      </c>
      <c r="V481" s="9">
        <f t="shared" si="93"/>
        <v>0</v>
      </c>
      <c r="W481" s="9">
        <f t="shared" si="94"/>
        <v>0</v>
      </c>
    </row>
    <row r="482" spans="11:23" ht="12.75" customHeight="1">
      <c r="K482" s="9">
        <f>Data!$B70</f>
        <v>0</v>
      </c>
      <c r="L482" s="9">
        <f t="shared" si="84"/>
        <v>0</v>
      </c>
      <c r="M482" s="9">
        <f t="shared" si="85"/>
        <v>0</v>
      </c>
      <c r="N482" s="9">
        <f t="shared" si="86"/>
        <v>0</v>
      </c>
      <c r="O482" s="9">
        <f t="shared" si="87"/>
        <v>0</v>
      </c>
      <c r="P482" s="9">
        <f t="shared" si="88"/>
        <v>0</v>
      </c>
      <c r="Q482" s="9">
        <f t="shared" si="89"/>
        <v>0</v>
      </c>
      <c r="R482" s="9">
        <f t="shared" si="90"/>
        <v>0</v>
      </c>
      <c r="S482" s="4">
        <f>Data!$L70</f>
        <v>0</v>
      </c>
      <c r="T482" s="9">
        <f t="shared" si="91"/>
        <v>0</v>
      </c>
      <c r="U482" s="9">
        <f t="shared" si="92"/>
        <v>0</v>
      </c>
      <c r="V482" s="9">
        <f t="shared" si="93"/>
        <v>0</v>
      </c>
      <c r="W482" s="9">
        <f t="shared" si="94"/>
        <v>0</v>
      </c>
    </row>
    <row r="483" spans="11:23" ht="12.75" customHeight="1">
      <c r="K483" s="9">
        <f>Data!$B71</f>
        <v>0</v>
      </c>
      <c r="L483" s="9">
        <f t="shared" si="84"/>
        <v>0</v>
      </c>
      <c r="M483" s="9">
        <f t="shared" si="85"/>
        <v>0</v>
      </c>
      <c r="N483" s="9">
        <f t="shared" si="86"/>
        <v>0</v>
      </c>
      <c r="O483" s="9">
        <f t="shared" si="87"/>
        <v>0</v>
      </c>
      <c r="P483" s="9">
        <f t="shared" si="88"/>
        <v>0</v>
      </c>
      <c r="Q483" s="9">
        <f t="shared" si="89"/>
        <v>0</v>
      </c>
      <c r="R483" s="9">
        <f t="shared" si="90"/>
        <v>0</v>
      </c>
      <c r="S483" s="4">
        <f>Data!$L71</f>
        <v>0</v>
      </c>
      <c r="T483" s="9">
        <f t="shared" si="91"/>
        <v>0</v>
      </c>
      <c r="U483" s="9">
        <f t="shared" si="92"/>
        <v>0</v>
      </c>
      <c r="V483" s="9">
        <f t="shared" si="93"/>
        <v>0</v>
      </c>
      <c r="W483" s="9">
        <f t="shared" si="94"/>
        <v>0</v>
      </c>
    </row>
    <row r="484" spans="11:23" ht="12.75" customHeight="1">
      <c r="K484" s="9">
        <f>Data!$B72</f>
        <v>0</v>
      </c>
      <c r="L484" s="9">
        <f t="shared" si="84"/>
        <v>0</v>
      </c>
      <c r="M484" s="9">
        <f t="shared" si="85"/>
        <v>0</v>
      </c>
      <c r="N484" s="9">
        <f t="shared" si="86"/>
        <v>0</v>
      </c>
      <c r="O484" s="9">
        <f t="shared" si="87"/>
        <v>0</v>
      </c>
      <c r="P484" s="9">
        <f t="shared" si="88"/>
        <v>0</v>
      </c>
      <c r="Q484" s="9">
        <f t="shared" si="89"/>
        <v>0</v>
      </c>
      <c r="R484" s="9">
        <f t="shared" si="90"/>
        <v>0</v>
      </c>
      <c r="S484" s="4">
        <f>Data!$L72</f>
        <v>0</v>
      </c>
      <c r="T484" s="9">
        <f t="shared" si="91"/>
        <v>0</v>
      </c>
      <c r="U484" s="9">
        <f t="shared" si="92"/>
        <v>0</v>
      </c>
      <c r="V484" s="9">
        <f t="shared" si="93"/>
        <v>0</v>
      </c>
      <c r="W484" s="9">
        <f t="shared" si="94"/>
        <v>0</v>
      </c>
    </row>
    <row r="485" spans="11:23" ht="12.75" customHeight="1">
      <c r="K485" s="9">
        <f>Data!$B73</f>
        <v>0</v>
      </c>
      <c r="L485" s="9">
        <f t="shared" si="84"/>
        <v>0</v>
      </c>
      <c r="M485" s="9">
        <f t="shared" si="85"/>
        <v>0</v>
      </c>
      <c r="N485" s="9">
        <f t="shared" si="86"/>
        <v>0</v>
      </c>
      <c r="O485" s="9">
        <f t="shared" si="87"/>
        <v>0</v>
      </c>
      <c r="P485" s="9">
        <f t="shared" si="88"/>
        <v>0</v>
      </c>
      <c r="Q485" s="9">
        <f t="shared" si="89"/>
        <v>0</v>
      </c>
      <c r="R485" s="9">
        <f t="shared" si="90"/>
        <v>0</v>
      </c>
      <c r="S485" s="4">
        <f>Data!$L73</f>
        <v>0</v>
      </c>
      <c r="T485" s="9">
        <f t="shared" si="91"/>
        <v>0</v>
      </c>
      <c r="U485" s="9">
        <f t="shared" si="92"/>
        <v>0</v>
      </c>
      <c r="V485" s="9">
        <f t="shared" si="93"/>
        <v>0</v>
      </c>
      <c r="W485" s="9">
        <f t="shared" si="94"/>
        <v>0</v>
      </c>
    </row>
    <row r="486" spans="11:23" ht="12.75" customHeight="1">
      <c r="K486" s="9">
        <f>Data!$B74</f>
        <v>0</v>
      </c>
      <c r="L486" s="9">
        <f t="shared" si="84"/>
        <v>0</v>
      </c>
      <c r="M486" s="9">
        <f t="shared" si="85"/>
        <v>0</v>
      </c>
      <c r="N486" s="9">
        <f t="shared" si="86"/>
        <v>0</v>
      </c>
      <c r="O486" s="9">
        <f t="shared" si="87"/>
        <v>0</v>
      </c>
      <c r="P486" s="9">
        <f t="shared" si="88"/>
        <v>0</v>
      </c>
      <c r="Q486" s="9">
        <f t="shared" si="89"/>
        <v>0</v>
      </c>
      <c r="R486" s="9">
        <f t="shared" si="90"/>
        <v>0</v>
      </c>
      <c r="S486" s="4">
        <f>Data!$L74</f>
        <v>0</v>
      </c>
      <c r="T486" s="9">
        <f t="shared" si="91"/>
        <v>0</v>
      </c>
      <c r="U486" s="9">
        <f t="shared" si="92"/>
        <v>0</v>
      </c>
      <c r="V486" s="9">
        <f t="shared" si="93"/>
        <v>0</v>
      </c>
      <c r="W486" s="9">
        <f t="shared" si="94"/>
        <v>0</v>
      </c>
    </row>
    <row r="487" spans="11:23" ht="12.75" customHeight="1">
      <c r="K487" s="9">
        <f>Data!$B75</f>
        <v>0</v>
      </c>
      <c r="L487" s="9">
        <f t="shared" si="84"/>
        <v>0</v>
      </c>
      <c r="M487" s="9">
        <f t="shared" si="85"/>
        <v>0</v>
      </c>
      <c r="N487" s="9">
        <f t="shared" si="86"/>
        <v>0</v>
      </c>
      <c r="O487" s="9">
        <f t="shared" si="87"/>
        <v>0</v>
      </c>
      <c r="P487" s="9">
        <f t="shared" si="88"/>
        <v>0</v>
      </c>
      <c r="Q487" s="9">
        <f t="shared" si="89"/>
        <v>0</v>
      </c>
      <c r="R487" s="9">
        <f t="shared" si="90"/>
        <v>0</v>
      </c>
      <c r="S487" s="4">
        <f>Data!$L75</f>
        <v>0</v>
      </c>
      <c r="T487" s="9">
        <f t="shared" si="91"/>
        <v>0</v>
      </c>
      <c r="U487" s="9">
        <f t="shared" si="92"/>
        <v>0</v>
      </c>
      <c r="V487" s="9">
        <f t="shared" si="93"/>
        <v>0</v>
      </c>
      <c r="W487" s="9">
        <f t="shared" si="94"/>
        <v>0</v>
      </c>
    </row>
    <row r="488" spans="11:23" ht="12.75" customHeight="1">
      <c r="K488" s="9">
        <f>Data!$B76</f>
        <v>0</v>
      </c>
      <c r="L488" s="9">
        <f t="shared" si="84"/>
        <v>0</v>
      </c>
      <c r="M488" s="9">
        <f t="shared" si="85"/>
        <v>0</v>
      </c>
      <c r="N488" s="9">
        <f t="shared" si="86"/>
        <v>0</v>
      </c>
      <c r="O488" s="9">
        <f t="shared" si="87"/>
        <v>0</v>
      </c>
      <c r="P488" s="9">
        <f t="shared" si="88"/>
        <v>0</v>
      </c>
      <c r="Q488" s="9">
        <f t="shared" si="89"/>
        <v>0</v>
      </c>
      <c r="R488" s="9">
        <f t="shared" si="90"/>
        <v>0</v>
      </c>
      <c r="S488" s="4">
        <f>Data!$L76</f>
        <v>0</v>
      </c>
      <c r="T488" s="9">
        <f t="shared" si="91"/>
        <v>0</v>
      </c>
      <c r="U488" s="9">
        <f t="shared" si="92"/>
        <v>0</v>
      </c>
      <c r="V488" s="9">
        <f t="shared" si="93"/>
        <v>0</v>
      </c>
      <c r="W488" s="9">
        <f t="shared" si="94"/>
        <v>0</v>
      </c>
    </row>
    <row r="489" spans="11:23" ht="12.75" customHeight="1">
      <c r="K489" s="9">
        <f>Data!$B77</f>
        <v>0</v>
      </c>
      <c r="L489" s="9">
        <f t="shared" si="84"/>
        <v>0</v>
      </c>
      <c r="M489" s="9">
        <f t="shared" si="85"/>
        <v>0</v>
      </c>
      <c r="N489" s="9">
        <f t="shared" si="86"/>
        <v>0</v>
      </c>
      <c r="O489" s="9">
        <f t="shared" si="87"/>
        <v>0</v>
      </c>
      <c r="P489" s="9">
        <f t="shared" si="88"/>
        <v>0</v>
      </c>
      <c r="Q489" s="9">
        <f t="shared" si="89"/>
        <v>0</v>
      </c>
      <c r="R489" s="9">
        <f t="shared" si="90"/>
        <v>0</v>
      </c>
      <c r="S489" s="4">
        <f>Data!$L77</f>
        <v>0</v>
      </c>
      <c r="T489" s="9">
        <f t="shared" si="91"/>
        <v>0</v>
      </c>
      <c r="U489" s="9">
        <f t="shared" si="92"/>
        <v>0</v>
      </c>
      <c r="V489" s="9">
        <f t="shared" si="93"/>
        <v>0</v>
      </c>
      <c r="W489" s="9">
        <f t="shared" si="94"/>
        <v>0</v>
      </c>
    </row>
    <row r="490" spans="11:23" ht="12.75" customHeight="1">
      <c r="K490" s="9">
        <f>Data!$B78</f>
        <v>0</v>
      </c>
      <c r="L490" s="9">
        <f t="shared" si="84"/>
        <v>0</v>
      </c>
      <c r="M490" s="9">
        <f t="shared" si="85"/>
        <v>0</v>
      </c>
      <c r="N490" s="9">
        <f t="shared" si="86"/>
        <v>0</v>
      </c>
      <c r="O490" s="9">
        <f t="shared" si="87"/>
        <v>0</v>
      </c>
      <c r="P490" s="9">
        <f t="shared" si="88"/>
        <v>0</v>
      </c>
      <c r="Q490" s="9">
        <f t="shared" si="89"/>
        <v>0</v>
      </c>
      <c r="R490" s="9">
        <f t="shared" si="90"/>
        <v>0</v>
      </c>
      <c r="S490" s="4">
        <f>Data!$L78</f>
        <v>0</v>
      </c>
      <c r="T490" s="9">
        <f t="shared" si="91"/>
        <v>0</v>
      </c>
      <c r="U490" s="9">
        <f t="shared" si="92"/>
        <v>0</v>
      </c>
      <c r="V490" s="9">
        <f t="shared" si="93"/>
        <v>0</v>
      </c>
      <c r="W490" s="9">
        <f t="shared" si="94"/>
        <v>0</v>
      </c>
    </row>
    <row r="491" spans="11:23" ht="12.75" customHeight="1">
      <c r="K491" s="9">
        <f>Data!$B79</f>
        <v>0</v>
      </c>
      <c r="L491" s="9">
        <f t="shared" si="84"/>
        <v>0</v>
      </c>
      <c r="M491" s="9">
        <f t="shared" si="85"/>
        <v>0</v>
      </c>
      <c r="N491" s="9">
        <f t="shared" si="86"/>
        <v>0</v>
      </c>
      <c r="O491" s="9">
        <f t="shared" si="87"/>
        <v>0</v>
      </c>
      <c r="P491" s="9">
        <f t="shared" si="88"/>
        <v>0</v>
      </c>
      <c r="Q491" s="9">
        <f t="shared" si="89"/>
        <v>0</v>
      </c>
      <c r="R491" s="9">
        <f t="shared" si="90"/>
        <v>0</v>
      </c>
      <c r="S491" s="4">
        <f>Data!$L79</f>
        <v>0</v>
      </c>
      <c r="T491" s="9">
        <f t="shared" si="91"/>
        <v>0</v>
      </c>
      <c r="U491" s="9">
        <f t="shared" si="92"/>
        <v>0</v>
      </c>
      <c r="V491" s="9">
        <f t="shared" si="93"/>
        <v>0</v>
      </c>
      <c r="W491" s="9">
        <f t="shared" si="94"/>
        <v>0</v>
      </c>
    </row>
    <row r="492" spans="11:23" ht="12.75" customHeight="1">
      <c r="K492" s="9">
        <f>Data!$B80</f>
        <v>0</v>
      </c>
      <c r="L492" s="9">
        <f t="shared" si="84"/>
        <v>0</v>
      </c>
      <c r="M492" s="9">
        <f t="shared" si="85"/>
        <v>0</v>
      </c>
      <c r="N492" s="9">
        <f t="shared" si="86"/>
        <v>0</v>
      </c>
      <c r="O492" s="9">
        <f t="shared" si="87"/>
        <v>0</v>
      </c>
      <c r="P492" s="9">
        <f t="shared" si="88"/>
        <v>0</v>
      </c>
      <c r="Q492" s="9">
        <f t="shared" si="89"/>
        <v>0</v>
      </c>
      <c r="R492" s="9">
        <f t="shared" si="90"/>
        <v>0</v>
      </c>
      <c r="S492" s="4">
        <f>Data!$L80</f>
        <v>0</v>
      </c>
      <c r="T492" s="9">
        <f t="shared" si="91"/>
        <v>0</v>
      </c>
      <c r="U492" s="9">
        <f t="shared" si="92"/>
        <v>0</v>
      </c>
      <c r="V492" s="9">
        <f t="shared" si="93"/>
        <v>0</v>
      </c>
      <c r="W492" s="9">
        <f t="shared" si="94"/>
        <v>0</v>
      </c>
    </row>
    <row r="493" spans="11:23" ht="12.75" customHeight="1">
      <c r="K493" s="9">
        <f>Data!$B81</f>
        <v>0</v>
      </c>
      <c r="L493" s="9">
        <f t="shared" si="84"/>
        <v>0</v>
      </c>
      <c r="M493" s="9">
        <f t="shared" si="85"/>
        <v>0</v>
      </c>
      <c r="N493" s="9">
        <f t="shared" si="86"/>
        <v>0</v>
      </c>
      <c r="O493" s="9">
        <f t="shared" si="87"/>
        <v>0</v>
      </c>
      <c r="P493" s="9">
        <f t="shared" si="88"/>
        <v>0</v>
      </c>
      <c r="Q493" s="9">
        <f t="shared" si="89"/>
        <v>0</v>
      </c>
      <c r="R493" s="9">
        <f t="shared" si="90"/>
        <v>0</v>
      </c>
      <c r="S493" s="4">
        <f>Data!$L81</f>
        <v>0</v>
      </c>
      <c r="T493" s="9">
        <f t="shared" si="91"/>
        <v>0</v>
      </c>
      <c r="U493" s="9">
        <f t="shared" si="92"/>
        <v>0</v>
      </c>
      <c r="V493" s="9">
        <f t="shared" si="93"/>
        <v>0</v>
      </c>
      <c r="W493" s="9">
        <f t="shared" si="94"/>
        <v>0</v>
      </c>
    </row>
    <row r="494" spans="11:23" ht="12.75" customHeight="1">
      <c r="K494" s="9">
        <f>Data!$B82</f>
        <v>0</v>
      </c>
      <c r="L494" s="9">
        <f t="shared" si="84"/>
        <v>0</v>
      </c>
      <c r="M494" s="9">
        <f t="shared" si="85"/>
        <v>0</v>
      </c>
      <c r="N494" s="9">
        <f t="shared" si="86"/>
        <v>0</v>
      </c>
      <c r="O494" s="9">
        <f t="shared" si="87"/>
        <v>0</v>
      </c>
      <c r="P494" s="9">
        <f t="shared" si="88"/>
        <v>0</v>
      </c>
      <c r="Q494" s="9">
        <f t="shared" si="89"/>
        <v>0</v>
      </c>
      <c r="R494" s="9">
        <f t="shared" si="90"/>
        <v>0</v>
      </c>
      <c r="S494" s="4">
        <f>Data!$L82</f>
        <v>0</v>
      </c>
      <c r="T494" s="9">
        <f t="shared" si="91"/>
        <v>0</v>
      </c>
      <c r="U494" s="9">
        <f t="shared" si="92"/>
        <v>0</v>
      </c>
      <c r="V494" s="9">
        <f t="shared" si="93"/>
        <v>0</v>
      </c>
      <c r="W494" s="9">
        <f t="shared" si="94"/>
        <v>0</v>
      </c>
    </row>
    <row r="495" spans="11:23" ht="12.75" customHeight="1">
      <c r="K495" s="9">
        <f>Data!$B83</f>
        <v>0</v>
      </c>
      <c r="L495" s="9">
        <f t="shared" si="84"/>
        <v>0</v>
      </c>
      <c r="M495" s="9">
        <f t="shared" si="85"/>
        <v>0</v>
      </c>
      <c r="N495" s="9">
        <f t="shared" si="86"/>
        <v>0</v>
      </c>
      <c r="O495" s="9">
        <f t="shared" si="87"/>
        <v>0</v>
      </c>
      <c r="P495" s="9">
        <f t="shared" si="88"/>
        <v>0</v>
      </c>
      <c r="Q495" s="9">
        <f t="shared" si="89"/>
        <v>0</v>
      </c>
      <c r="R495" s="9">
        <f t="shared" si="90"/>
        <v>0</v>
      </c>
      <c r="S495" s="4">
        <f>Data!$L83</f>
        <v>0</v>
      </c>
      <c r="T495" s="9">
        <f t="shared" si="91"/>
        <v>0</v>
      </c>
      <c r="U495" s="9">
        <f t="shared" si="92"/>
        <v>0</v>
      </c>
      <c r="V495" s="9">
        <f t="shared" si="93"/>
        <v>0</v>
      </c>
      <c r="W495" s="9">
        <f t="shared" si="94"/>
        <v>0</v>
      </c>
    </row>
    <row r="496" spans="11:23" ht="12.75" customHeight="1">
      <c r="K496" s="9">
        <f>Data!$B84</f>
        <v>0</v>
      </c>
      <c r="L496" s="9">
        <f t="shared" si="84"/>
        <v>0</v>
      </c>
      <c r="M496" s="9">
        <f t="shared" si="85"/>
        <v>0</v>
      </c>
      <c r="N496" s="9">
        <f t="shared" si="86"/>
        <v>0</v>
      </c>
      <c r="O496" s="9">
        <f t="shared" si="87"/>
        <v>0</v>
      </c>
      <c r="P496" s="9">
        <f t="shared" si="88"/>
        <v>0</v>
      </c>
      <c r="Q496" s="9">
        <f t="shared" si="89"/>
        <v>0</v>
      </c>
      <c r="R496" s="9">
        <f t="shared" si="90"/>
        <v>0</v>
      </c>
      <c r="S496" s="4">
        <f>Data!$L84</f>
        <v>0</v>
      </c>
      <c r="T496" s="9">
        <f t="shared" si="91"/>
        <v>0</v>
      </c>
      <c r="U496" s="9">
        <f t="shared" si="92"/>
        <v>0</v>
      </c>
      <c r="V496" s="9">
        <f t="shared" si="93"/>
        <v>0</v>
      </c>
      <c r="W496" s="9">
        <f t="shared" si="94"/>
        <v>0</v>
      </c>
    </row>
    <row r="497" spans="11:23" ht="12.75" customHeight="1">
      <c r="K497" s="9">
        <f>Data!$B85</f>
        <v>0</v>
      </c>
      <c r="L497" s="9">
        <f t="shared" si="84"/>
        <v>0</v>
      </c>
      <c r="M497" s="9">
        <f t="shared" si="85"/>
        <v>0</v>
      </c>
      <c r="N497" s="9">
        <f t="shared" si="86"/>
        <v>0</v>
      </c>
      <c r="O497" s="9">
        <f t="shared" si="87"/>
        <v>0</v>
      </c>
      <c r="P497" s="9">
        <f t="shared" si="88"/>
        <v>0</v>
      </c>
      <c r="Q497" s="9">
        <f t="shared" si="89"/>
        <v>0</v>
      </c>
      <c r="R497" s="9">
        <f t="shared" si="90"/>
        <v>0</v>
      </c>
      <c r="S497" s="4">
        <f>Data!$L85</f>
        <v>0</v>
      </c>
      <c r="T497" s="9">
        <f t="shared" si="91"/>
        <v>0</v>
      </c>
      <c r="U497" s="9">
        <f t="shared" si="92"/>
        <v>0</v>
      </c>
      <c r="V497" s="9">
        <f t="shared" si="93"/>
        <v>0</v>
      </c>
      <c r="W497" s="9">
        <f t="shared" si="94"/>
        <v>0</v>
      </c>
    </row>
    <row r="498" spans="11:23" ht="12.75" customHeight="1">
      <c r="K498" s="9">
        <f>Data!$B86</f>
        <v>0</v>
      </c>
      <c r="L498" s="9">
        <f t="shared" si="84"/>
        <v>0</v>
      </c>
      <c r="M498" s="9">
        <f t="shared" si="85"/>
        <v>0</v>
      </c>
      <c r="N498" s="9">
        <f t="shared" si="86"/>
        <v>0</v>
      </c>
      <c r="O498" s="9">
        <f t="shared" si="87"/>
        <v>0</v>
      </c>
      <c r="P498" s="9">
        <f t="shared" si="88"/>
        <v>0</v>
      </c>
      <c r="Q498" s="9">
        <f t="shared" si="89"/>
        <v>0</v>
      </c>
      <c r="R498" s="9">
        <f t="shared" si="90"/>
        <v>0</v>
      </c>
      <c r="S498" s="4">
        <f>Data!$L86</f>
        <v>0</v>
      </c>
      <c r="T498" s="9">
        <f t="shared" si="91"/>
        <v>0</v>
      </c>
      <c r="U498" s="9">
        <f t="shared" si="92"/>
        <v>0</v>
      </c>
      <c r="V498" s="9">
        <f t="shared" si="93"/>
        <v>0</v>
      </c>
      <c r="W498" s="9">
        <f t="shared" si="94"/>
        <v>0</v>
      </c>
    </row>
    <row r="499" spans="11:23" ht="12.75" customHeight="1">
      <c r="K499" s="9">
        <f>Data!$B87</f>
        <v>0</v>
      </c>
      <c r="L499" s="9">
        <f t="shared" si="84"/>
        <v>0</v>
      </c>
      <c r="M499" s="9">
        <f t="shared" si="85"/>
        <v>0</v>
      </c>
      <c r="N499" s="9">
        <f t="shared" si="86"/>
        <v>0</v>
      </c>
      <c r="O499" s="9">
        <f t="shared" si="87"/>
        <v>0</v>
      </c>
      <c r="P499" s="9">
        <f t="shared" si="88"/>
        <v>0</v>
      </c>
      <c r="Q499" s="9">
        <f t="shared" si="89"/>
        <v>0</v>
      </c>
      <c r="R499" s="9">
        <f t="shared" si="90"/>
        <v>0</v>
      </c>
      <c r="S499" s="4">
        <f>Data!$L87</f>
        <v>0</v>
      </c>
      <c r="T499" s="9">
        <f t="shared" si="91"/>
        <v>0</v>
      </c>
      <c r="U499" s="9">
        <f t="shared" si="92"/>
        <v>0</v>
      </c>
      <c r="V499" s="9">
        <f t="shared" si="93"/>
        <v>0</v>
      </c>
      <c r="W499" s="9">
        <f t="shared" si="94"/>
        <v>0</v>
      </c>
    </row>
    <row r="500" spans="11:23" ht="12.75" customHeight="1">
      <c r="K500" s="9">
        <f>Data!$B88</f>
        <v>0</v>
      </c>
      <c r="L500" s="9">
        <f t="shared" si="84"/>
        <v>0</v>
      </c>
      <c r="M500" s="9">
        <f t="shared" si="85"/>
        <v>0</v>
      </c>
      <c r="N500" s="9">
        <f t="shared" si="86"/>
        <v>0</v>
      </c>
      <c r="O500" s="9">
        <f t="shared" si="87"/>
        <v>0</v>
      </c>
      <c r="P500" s="9">
        <f t="shared" si="88"/>
        <v>0</v>
      </c>
      <c r="Q500" s="9">
        <f t="shared" si="89"/>
        <v>0</v>
      </c>
      <c r="R500" s="9">
        <f t="shared" si="90"/>
        <v>0</v>
      </c>
      <c r="S500" s="4">
        <f>Data!$L88</f>
        <v>0</v>
      </c>
      <c r="T500" s="9">
        <f t="shared" si="91"/>
        <v>0</v>
      </c>
      <c r="U500" s="9">
        <f t="shared" si="92"/>
        <v>0</v>
      </c>
      <c r="V500" s="9">
        <f t="shared" si="93"/>
        <v>0</v>
      </c>
      <c r="W500" s="9">
        <f t="shared" si="94"/>
        <v>0</v>
      </c>
    </row>
    <row r="501" spans="11:23" ht="12.75" customHeight="1">
      <c r="K501" s="9">
        <f>Data!$B89</f>
        <v>0</v>
      </c>
      <c r="L501" s="9">
        <f t="shared" si="84"/>
        <v>0</v>
      </c>
      <c r="M501" s="9">
        <f t="shared" si="85"/>
        <v>0</v>
      </c>
      <c r="N501" s="9">
        <f t="shared" si="86"/>
        <v>0</v>
      </c>
      <c r="O501" s="9">
        <f t="shared" si="87"/>
        <v>0</v>
      </c>
      <c r="P501" s="9">
        <f t="shared" si="88"/>
        <v>0</v>
      </c>
      <c r="Q501" s="9">
        <f t="shared" si="89"/>
        <v>0</v>
      </c>
      <c r="R501" s="9">
        <f t="shared" si="90"/>
        <v>0</v>
      </c>
      <c r="S501" s="4">
        <f>Data!$L89</f>
        <v>0</v>
      </c>
      <c r="T501" s="9">
        <f t="shared" si="91"/>
        <v>0</v>
      </c>
      <c r="U501" s="9">
        <f t="shared" si="92"/>
        <v>0</v>
      </c>
      <c r="V501" s="9">
        <f t="shared" si="93"/>
        <v>0</v>
      </c>
      <c r="W501" s="9">
        <f t="shared" si="94"/>
        <v>0</v>
      </c>
    </row>
    <row r="502" spans="11:23" ht="12.75" customHeight="1">
      <c r="K502" s="9">
        <f>Data!$B90</f>
        <v>0</v>
      </c>
      <c r="L502" s="9">
        <f t="shared" si="84"/>
        <v>0</v>
      </c>
      <c r="M502" s="9">
        <f t="shared" si="85"/>
        <v>0</v>
      </c>
      <c r="N502" s="9">
        <f t="shared" si="86"/>
        <v>0</v>
      </c>
      <c r="O502" s="9">
        <f t="shared" si="87"/>
        <v>0</v>
      </c>
      <c r="P502" s="9">
        <f t="shared" si="88"/>
        <v>0</v>
      </c>
      <c r="Q502" s="9">
        <f t="shared" si="89"/>
        <v>0</v>
      </c>
      <c r="R502" s="9">
        <f t="shared" si="90"/>
        <v>0</v>
      </c>
      <c r="S502" s="4">
        <f>Data!$L90</f>
        <v>0</v>
      </c>
      <c r="T502" s="9">
        <f t="shared" si="91"/>
        <v>0</v>
      </c>
      <c r="U502" s="9">
        <f t="shared" si="92"/>
        <v>0</v>
      </c>
      <c r="V502" s="9">
        <f t="shared" si="93"/>
        <v>0</v>
      </c>
      <c r="W502" s="9">
        <f t="shared" si="94"/>
        <v>0</v>
      </c>
    </row>
    <row r="503" spans="11:23" ht="12.75" customHeight="1">
      <c r="K503" s="9">
        <f>Data!$B91</f>
        <v>0</v>
      </c>
      <c r="L503" s="9">
        <f t="shared" si="84"/>
        <v>0</v>
      </c>
      <c r="M503" s="9">
        <f t="shared" si="85"/>
        <v>0</v>
      </c>
      <c r="N503" s="9">
        <f t="shared" si="86"/>
        <v>0</v>
      </c>
      <c r="O503" s="9">
        <f t="shared" si="87"/>
        <v>0</v>
      </c>
      <c r="P503" s="9">
        <f t="shared" si="88"/>
        <v>0</v>
      </c>
      <c r="Q503" s="9">
        <f t="shared" si="89"/>
        <v>0</v>
      </c>
      <c r="R503" s="9">
        <f t="shared" si="90"/>
        <v>0</v>
      </c>
      <c r="S503" s="4">
        <f>Data!$L91</f>
        <v>0</v>
      </c>
      <c r="T503" s="9">
        <f t="shared" si="91"/>
        <v>0</v>
      </c>
      <c r="U503" s="9">
        <f t="shared" si="92"/>
        <v>0</v>
      </c>
      <c r="V503" s="9">
        <f t="shared" si="93"/>
        <v>0</v>
      </c>
      <c r="W503" s="9">
        <f t="shared" si="94"/>
        <v>0</v>
      </c>
    </row>
    <row r="504" spans="11:23" ht="12.75" customHeight="1">
      <c r="K504" s="9">
        <f>Data!$B92</f>
        <v>0</v>
      </c>
      <c r="L504" s="9">
        <f t="shared" si="84"/>
        <v>0</v>
      </c>
      <c r="M504" s="9">
        <f t="shared" si="85"/>
        <v>0</v>
      </c>
      <c r="N504" s="9">
        <f t="shared" si="86"/>
        <v>0</v>
      </c>
      <c r="O504" s="9">
        <f t="shared" si="87"/>
        <v>0</v>
      </c>
      <c r="P504" s="9">
        <f t="shared" si="88"/>
        <v>0</v>
      </c>
      <c r="Q504" s="9">
        <f t="shared" si="89"/>
        <v>0</v>
      </c>
      <c r="R504" s="9">
        <f t="shared" si="90"/>
        <v>0</v>
      </c>
      <c r="S504" s="4">
        <f>Data!$L92</f>
        <v>0</v>
      </c>
      <c r="T504" s="9">
        <f t="shared" si="91"/>
        <v>0</v>
      </c>
      <c r="U504" s="9">
        <f t="shared" si="92"/>
        <v>0</v>
      </c>
      <c r="V504" s="9">
        <f t="shared" si="93"/>
        <v>0</v>
      </c>
      <c r="W504" s="9">
        <f t="shared" si="94"/>
        <v>0</v>
      </c>
    </row>
    <row r="505" spans="11:23" ht="12.75" customHeight="1">
      <c r="K505" s="9">
        <f>Data!$B93</f>
        <v>0</v>
      </c>
      <c r="L505" s="9">
        <f t="shared" si="84"/>
        <v>0</v>
      </c>
      <c r="M505" s="9">
        <f t="shared" si="85"/>
        <v>0</v>
      </c>
      <c r="N505" s="9">
        <f t="shared" si="86"/>
        <v>0</v>
      </c>
      <c r="O505" s="9">
        <f t="shared" si="87"/>
        <v>0</v>
      </c>
      <c r="P505" s="9">
        <f t="shared" si="88"/>
        <v>0</v>
      </c>
      <c r="Q505" s="9">
        <f t="shared" si="89"/>
        <v>0</v>
      </c>
      <c r="R505" s="9">
        <f t="shared" si="90"/>
        <v>0</v>
      </c>
      <c r="S505" s="4">
        <f>Data!$L93</f>
        <v>0</v>
      </c>
      <c r="T505" s="9">
        <f t="shared" si="91"/>
        <v>0</v>
      </c>
      <c r="U505" s="9">
        <f t="shared" si="92"/>
        <v>0</v>
      </c>
      <c r="V505" s="9">
        <f t="shared" si="93"/>
        <v>0</v>
      </c>
      <c r="W505" s="9">
        <f t="shared" si="94"/>
        <v>0</v>
      </c>
    </row>
    <row r="506" spans="11:23" ht="12.75" customHeight="1">
      <c r="K506" s="9">
        <f>Data!$B94</f>
        <v>0</v>
      </c>
      <c r="L506" s="9">
        <f t="shared" si="84"/>
        <v>0</v>
      </c>
      <c r="M506" s="9">
        <f t="shared" si="85"/>
        <v>0</v>
      </c>
      <c r="N506" s="9">
        <f t="shared" si="86"/>
        <v>0</v>
      </c>
      <c r="O506" s="9">
        <f t="shared" si="87"/>
        <v>0</v>
      </c>
      <c r="P506" s="9">
        <f t="shared" si="88"/>
        <v>0</v>
      </c>
      <c r="Q506" s="9">
        <f t="shared" si="89"/>
        <v>0</v>
      </c>
      <c r="R506" s="9">
        <f t="shared" si="90"/>
        <v>0</v>
      </c>
      <c r="S506" s="4">
        <f>Data!$L94</f>
        <v>0</v>
      </c>
      <c r="T506" s="9">
        <f t="shared" si="91"/>
        <v>0</v>
      </c>
      <c r="U506" s="9">
        <f t="shared" si="92"/>
        <v>0</v>
      </c>
      <c r="V506" s="9">
        <f t="shared" si="93"/>
        <v>0</v>
      </c>
      <c r="W506" s="9">
        <f t="shared" si="94"/>
        <v>0</v>
      </c>
    </row>
    <row r="507" spans="11:23" ht="12.75" customHeight="1">
      <c r="K507" s="9">
        <f>Data!$B95</f>
        <v>0</v>
      </c>
      <c r="L507" s="9">
        <f t="shared" si="84"/>
        <v>0</v>
      </c>
      <c r="M507" s="9">
        <f t="shared" si="85"/>
        <v>0</v>
      </c>
      <c r="N507" s="9">
        <f t="shared" si="86"/>
        <v>0</v>
      </c>
      <c r="O507" s="9">
        <f t="shared" si="87"/>
        <v>0</v>
      </c>
      <c r="P507" s="9">
        <f t="shared" si="88"/>
        <v>0</v>
      </c>
      <c r="Q507" s="9">
        <f t="shared" si="89"/>
        <v>0</v>
      </c>
      <c r="R507" s="9">
        <f t="shared" si="90"/>
        <v>0</v>
      </c>
      <c r="S507" s="4">
        <f>Data!$L95</f>
        <v>0</v>
      </c>
      <c r="T507" s="9">
        <f t="shared" si="91"/>
        <v>0</v>
      </c>
      <c r="U507" s="9">
        <f t="shared" si="92"/>
        <v>0</v>
      </c>
      <c r="V507" s="9">
        <f t="shared" si="93"/>
        <v>0</v>
      </c>
      <c r="W507" s="9">
        <f t="shared" si="94"/>
        <v>0</v>
      </c>
    </row>
    <row r="508" spans="11:23" ht="12.75" customHeight="1">
      <c r="K508" s="9">
        <f>Data!$B96</f>
        <v>0</v>
      </c>
      <c r="L508" s="9">
        <f t="shared" si="84"/>
        <v>0</v>
      </c>
      <c r="M508" s="9">
        <f t="shared" si="85"/>
        <v>0</v>
      </c>
      <c r="N508" s="9">
        <f t="shared" si="86"/>
        <v>0</v>
      </c>
      <c r="O508" s="9">
        <f t="shared" si="87"/>
        <v>0</v>
      </c>
      <c r="P508" s="9">
        <f t="shared" si="88"/>
        <v>0</v>
      </c>
      <c r="Q508" s="9">
        <f t="shared" si="89"/>
        <v>0</v>
      </c>
      <c r="R508" s="9">
        <f t="shared" si="90"/>
        <v>0</v>
      </c>
      <c r="S508" s="4">
        <f>Data!$L96</f>
        <v>0</v>
      </c>
      <c r="T508" s="9">
        <f t="shared" si="91"/>
        <v>0</v>
      </c>
      <c r="U508" s="9">
        <f t="shared" si="92"/>
        <v>0</v>
      </c>
      <c r="V508" s="9">
        <f t="shared" si="93"/>
        <v>0</v>
      </c>
      <c r="W508" s="9">
        <f t="shared" si="94"/>
        <v>0</v>
      </c>
    </row>
    <row r="509" spans="11:23" ht="12.75" customHeight="1">
      <c r="K509" s="9">
        <f>Data!$B97</f>
        <v>0</v>
      </c>
      <c r="L509" s="9">
        <f t="shared" si="84"/>
        <v>0</v>
      </c>
      <c r="M509" s="9">
        <f t="shared" si="85"/>
        <v>0</v>
      </c>
      <c r="N509" s="9">
        <f t="shared" si="86"/>
        <v>0</v>
      </c>
      <c r="O509" s="9">
        <f t="shared" si="87"/>
        <v>0</v>
      </c>
      <c r="P509" s="9">
        <f t="shared" si="88"/>
        <v>0</v>
      </c>
      <c r="Q509" s="9">
        <f t="shared" si="89"/>
        <v>0</v>
      </c>
      <c r="R509" s="9">
        <f t="shared" si="90"/>
        <v>0</v>
      </c>
      <c r="S509" s="4">
        <f>Data!$L97</f>
        <v>0</v>
      </c>
      <c r="T509" s="9">
        <f t="shared" si="91"/>
        <v>0</v>
      </c>
      <c r="U509" s="9">
        <f t="shared" si="92"/>
        <v>0</v>
      </c>
      <c r="V509" s="9">
        <f t="shared" si="93"/>
        <v>0</v>
      </c>
      <c r="W509" s="9">
        <f t="shared" si="94"/>
        <v>0</v>
      </c>
    </row>
    <row r="510" spans="11:23" ht="12.75" customHeight="1">
      <c r="K510" s="9">
        <f>Data!$B98</f>
        <v>0</v>
      </c>
      <c r="L510" s="9">
        <f t="shared" si="84"/>
        <v>0</v>
      </c>
      <c r="M510" s="9">
        <f t="shared" si="85"/>
        <v>0</v>
      </c>
      <c r="N510" s="9">
        <f t="shared" si="86"/>
        <v>0</v>
      </c>
      <c r="O510" s="9">
        <f t="shared" si="87"/>
        <v>0</v>
      </c>
      <c r="P510" s="9">
        <f t="shared" si="88"/>
        <v>0</v>
      </c>
      <c r="Q510" s="9">
        <f t="shared" si="89"/>
        <v>0</v>
      </c>
      <c r="R510" s="9">
        <f t="shared" si="90"/>
        <v>0</v>
      </c>
      <c r="S510" s="4">
        <f>Data!$L98</f>
        <v>0</v>
      </c>
      <c r="T510" s="9">
        <f t="shared" si="91"/>
        <v>0</v>
      </c>
      <c r="U510" s="9">
        <f t="shared" si="92"/>
        <v>0</v>
      </c>
      <c r="V510" s="9">
        <f t="shared" si="93"/>
        <v>0</v>
      </c>
      <c r="W510" s="9">
        <f t="shared" si="94"/>
        <v>0</v>
      </c>
    </row>
    <row r="511" spans="11:23" ht="12.75" customHeight="1">
      <c r="K511" s="9">
        <f>Data!$B99</f>
        <v>0</v>
      </c>
      <c r="L511" s="9">
        <f t="shared" si="84"/>
        <v>0</v>
      </c>
      <c r="M511" s="9">
        <f t="shared" si="85"/>
        <v>0</v>
      </c>
      <c r="N511" s="9">
        <f t="shared" si="86"/>
        <v>0</v>
      </c>
      <c r="O511" s="9">
        <f t="shared" si="87"/>
        <v>0</v>
      </c>
      <c r="P511" s="9">
        <f t="shared" si="88"/>
        <v>0</v>
      </c>
      <c r="Q511" s="9">
        <f t="shared" si="89"/>
        <v>0</v>
      </c>
      <c r="R511" s="9">
        <f t="shared" si="90"/>
        <v>0</v>
      </c>
      <c r="S511" s="4">
        <f>Data!$L99</f>
        <v>0</v>
      </c>
      <c r="T511" s="9">
        <f t="shared" si="91"/>
        <v>0</v>
      </c>
      <c r="U511" s="9">
        <f t="shared" si="92"/>
        <v>0</v>
      </c>
      <c r="V511" s="9">
        <f t="shared" si="93"/>
        <v>0</v>
      </c>
      <c r="W511" s="9">
        <f t="shared" si="94"/>
        <v>0</v>
      </c>
    </row>
    <row r="512" spans="11:23" ht="12.75" customHeight="1">
      <c r="K512" s="9">
        <f>Data!$B100</f>
        <v>0</v>
      </c>
      <c r="L512" s="9">
        <f t="shared" si="84"/>
        <v>0</v>
      </c>
      <c r="M512" s="9">
        <f t="shared" si="85"/>
        <v>0</v>
      </c>
      <c r="N512" s="9">
        <f t="shared" si="86"/>
        <v>0</v>
      </c>
      <c r="O512" s="9">
        <f t="shared" si="87"/>
        <v>0</v>
      </c>
      <c r="P512" s="9">
        <f t="shared" si="88"/>
        <v>0</v>
      </c>
      <c r="Q512" s="9">
        <f t="shared" si="89"/>
        <v>0</v>
      </c>
      <c r="R512" s="9">
        <f t="shared" si="90"/>
        <v>0</v>
      </c>
      <c r="S512" s="4">
        <f>Data!$L100</f>
        <v>0</v>
      </c>
      <c r="T512" s="9">
        <f t="shared" si="91"/>
        <v>0</v>
      </c>
      <c r="U512" s="9">
        <f t="shared" si="92"/>
        <v>0</v>
      </c>
      <c r="V512" s="9">
        <f t="shared" si="93"/>
        <v>0</v>
      </c>
      <c r="W512" s="9">
        <f t="shared" si="94"/>
        <v>0</v>
      </c>
    </row>
    <row r="513" spans="2:28" ht="12.75" customHeight="1">
      <c r="K513" s="9">
        <f>Data!$B101</f>
        <v>0</v>
      </c>
      <c r="L513" s="9">
        <f t="shared" si="84"/>
        <v>0</v>
      </c>
      <c r="M513" s="9">
        <f t="shared" si="85"/>
        <v>0</v>
      </c>
      <c r="N513" s="9">
        <f t="shared" si="86"/>
        <v>0</v>
      </c>
      <c r="O513" s="9">
        <f t="shared" si="87"/>
        <v>0</v>
      </c>
      <c r="P513" s="9">
        <f t="shared" si="88"/>
        <v>0</v>
      </c>
      <c r="Q513" s="9">
        <f t="shared" si="89"/>
        <v>0</v>
      </c>
      <c r="R513" s="9">
        <f t="shared" si="90"/>
        <v>0</v>
      </c>
      <c r="S513" s="4">
        <f>Data!$L101</f>
        <v>0</v>
      </c>
      <c r="T513" s="9">
        <f t="shared" si="91"/>
        <v>0</v>
      </c>
      <c r="U513" s="9">
        <f t="shared" si="92"/>
        <v>0</v>
      </c>
      <c r="V513" s="9">
        <f t="shared" si="93"/>
        <v>0</v>
      </c>
      <c r="W513" s="9">
        <f t="shared" si="94"/>
        <v>0</v>
      </c>
    </row>
    <row r="514" spans="2:28" ht="12.75" customHeight="1">
      <c r="K514" s="9">
        <f>Data!$B102</f>
        <v>0</v>
      </c>
      <c r="L514" s="9">
        <f t="shared" si="84"/>
        <v>0</v>
      </c>
      <c r="M514" s="9">
        <f t="shared" si="85"/>
        <v>0</v>
      </c>
      <c r="N514" s="9">
        <f t="shared" si="86"/>
        <v>0</v>
      </c>
      <c r="O514" s="9">
        <f t="shared" si="87"/>
        <v>0</v>
      </c>
      <c r="P514" s="9">
        <f t="shared" si="88"/>
        <v>0</v>
      </c>
      <c r="Q514" s="9">
        <f t="shared" si="89"/>
        <v>0</v>
      </c>
      <c r="R514" s="9">
        <f t="shared" si="90"/>
        <v>0</v>
      </c>
      <c r="S514" s="4">
        <f>Data!$L102</f>
        <v>0</v>
      </c>
      <c r="T514" s="9">
        <f t="shared" si="91"/>
        <v>0</v>
      </c>
      <c r="U514" s="9">
        <f t="shared" si="92"/>
        <v>0</v>
      </c>
      <c r="V514" s="9">
        <f t="shared" si="93"/>
        <v>0</v>
      </c>
      <c r="W514" s="9">
        <f t="shared" si="94"/>
        <v>0</v>
      </c>
    </row>
    <row r="515" spans="2:28" ht="12.75" customHeight="1">
      <c r="K515" s="9">
        <f>Data!$B103</f>
        <v>0</v>
      </c>
      <c r="L515" s="9">
        <f t="shared" si="84"/>
        <v>0</v>
      </c>
      <c r="M515" s="9">
        <f t="shared" si="85"/>
        <v>0</v>
      </c>
      <c r="N515" s="9">
        <f t="shared" si="86"/>
        <v>0</v>
      </c>
      <c r="O515" s="9">
        <f t="shared" si="87"/>
        <v>0</v>
      </c>
      <c r="P515" s="9">
        <f t="shared" si="88"/>
        <v>0</v>
      </c>
      <c r="Q515" s="9">
        <f t="shared" si="89"/>
        <v>0</v>
      </c>
      <c r="R515" s="9">
        <f t="shared" si="90"/>
        <v>0</v>
      </c>
      <c r="S515" s="4">
        <f>Data!$L103</f>
        <v>0</v>
      </c>
      <c r="T515" s="9">
        <f t="shared" si="91"/>
        <v>0</v>
      </c>
      <c r="U515" s="9">
        <f t="shared" si="92"/>
        <v>0</v>
      </c>
      <c r="V515" s="9">
        <f t="shared" si="93"/>
        <v>0</v>
      </c>
      <c r="W515" s="9">
        <f t="shared" si="94"/>
        <v>0</v>
      </c>
    </row>
    <row r="516" spans="2:28" ht="12.75" customHeight="1">
      <c r="K516" s="9">
        <f>Data!$B104</f>
        <v>0</v>
      </c>
      <c r="L516" s="9">
        <f t="shared" si="84"/>
        <v>0</v>
      </c>
      <c r="M516" s="9">
        <f t="shared" si="85"/>
        <v>0</v>
      </c>
      <c r="N516" s="9">
        <f t="shared" si="86"/>
        <v>0</v>
      </c>
      <c r="O516" s="9">
        <f t="shared" si="87"/>
        <v>0</v>
      </c>
      <c r="P516" s="9">
        <f t="shared" si="88"/>
        <v>0</v>
      </c>
      <c r="Q516" s="9">
        <f t="shared" si="89"/>
        <v>0</v>
      </c>
      <c r="R516" s="9">
        <f t="shared" si="90"/>
        <v>0</v>
      </c>
      <c r="S516" s="4">
        <f>Data!$L104</f>
        <v>0</v>
      </c>
      <c r="T516" s="9">
        <f t="shared" si="91"/>
        <v>0</v>
      </c>
      <c r="U516" s="9">
        <f t="shared" si="92"/>
        <v>0</v>
      </c>
      <c r="V516" s="9">
        <f t="shared" si="93"/>
        <v>0</v>
      </c>
      <c r="W516" s="9">
        <f t="shared" si="94"/>
        <v>0</v>
      </c>
    </row>
    <row r="517" spans="2:28" ht="12.75" customHeight="1">
      <c r="K517" s="9">
        <f>Data!$B105</f>
        <v>0</v>
      </c>
      <c r="L517" s="9">
        <f t="shared" si="84"/>
        <v>0</v>
      </c>
      <c r="M517" s="9">
        <f t="shared" si="85"/>
        <v>0</v>
      </c>
      <c r="N517" s="9">
        <f t="shared" si="86"/>
        <v>0</v>
      </c>
      <c r="O517" s="9">
        <f t="shared" si="87"/>
        <v>0</v>
      </c>
      <c r="P517" s="9">
        <f t="shared" si="88"/>
        <v>0</v>
      </c>
      <c r="Q517" s="9">
        <f t="shared" si="89"/>
        <v>0</v>
      </c>
      <c r="R517" s="9">
        <f t="shared" si="90"/>
        <v>0</v>
      </c>
      <c r="S517" s="4">
        <f>Data!$L105</f>
        <v>0</v>
      </c>
      <c r="T517" s="9">
        <f t="shared" si="91"/>
        <v>0</v>
      </c>
      <c r="U517" s="9">
        <f t="shared" si="92"/>
        <v>0</v>
      </c>
      <c r="V517" s="9">
        <f t="shared" si="93"/>
        <v>0</v>
      </c>
      <c r="W517" s="9">
        <f t="shared" si="94"/>
        <v>0</v>
      </c>
    </row>
    <row r="518" spans="2:28" ht="12.75" customHeight="1">
      <c r="K518" s="9">
        <f>Data!$B106</f>
        <v>0</v>
      </c>
      <c r="L518" s="9">
        <f t="shared" si="84"/>
        <v>0</v>
      </c>
      <c r="M518" s="9">
        <f t="shared" si="85"/>
        <v>0</v>
      </c>
      <c r="N518" s="9">
        <f t="shared" si="86"/>
        <v>0</v>
      </c>
      <c r="O518" s="9">
        <f t="shared" si="87"/>
        <v>0</v>
      </c>
      <c r="P518" s="9">
        <f t="shared" si="88"/>
        <v>0</v>
      </c>
      <c r="Q518" s="9">
        <f t="shared" si="89"/>
        <v>0</v>
      </c>
      <c r="R518" s="9">
        <f t="shared" si="90"/>
        <v>0</v>
      </c>
      <c r="S518" s="4">
        <f>Data!$L106</f>
        <v>0</v>
      </c>
      <c r="T518" s="9">
        <f t="shared" si="91"/>
        <v>0</v>
      </c>
      <c r="U518" s="9">
        <f t="shared" si="92"/>
        <v>0</v>
      </c>
      <c r="V518" s="9">
        <f t="shared" si="93"/>
        <v>0</v>
      </c>
      <c r="W518" s="9">
        <f t="shared" si="94"/>
        <v>0</v>
      </c>
    </row>
    <row r="519" spans="2:28" ht="12.75" customHeight="1">
      <c r="K519" s="9">
        <f>Data!$B107</f>
        <v>0</v>
      </c>
      <c r="L519" s="9">
        <f t="shared" si="84"/>
        <v>0</v>
      </c>
      <c r="M519" s="9">
        <f t="shared" si="85"/>
        <v>0</v>
      </c>
      <c r="N519" s="9">
        <f t="shared" si="86"/>
        <v>0</v>
      </c>
      <c r="O519" s="9">
        <f t="shared" si="87"/>
        <v>0</v>
      </c>
      <c r="P519" s="9">
        <f t="shared" si="88"/>
        <v>0</v>
      </c>
      <c r="Q519" s="9">
        <f t="shared" si="89"/>
        <v>0</v>
      </c>
      <c r="R519" s="9">
        <f t="shared" si="90"/>
        <v>0</v>
      </c>
      <c r="S519" s="4">
        <f>Data!$L107</f>
        <v>0</v>
      </c>
      <c r="T519" s="9">
        <f t="shared" si="91"/>
        <v>0</v>
      </c>
      <c r="U519" s="9">
        <f t="shared" si="92"/>
        <v>0</v>
      </c>
      <c r="V519" s="9">
        <f t="shared" si="93"/>
        <v>0</v>
      </c>
      <c r="W519" s="9">
        <f t="shared" si="94"/>
        <v>0</v>
      </c>
    </row>
    <row r="520" spans="2:28" ht="12.75" customHeight="1">
      <c r="K520" s="9">
        <f>Data!$B108</f>
        <v>0</v>
      </c>
      <c r="L520" s="9">
        <f t="shared" si="84"/>
        <v>0</v>
      </c>
      <c r="M520" s="9">
        <f t="shared" si="85"/>
        <v>0</v>
      </c>
      <c r="N520" s="9">
        <f t="shared" si="86"/>
        <v>0</v>
      </c>
      <c r="O520" s="9">
        <f t="shared" si="87"/>
        <v>0</v>
      </c>
      <c r="P520" s="9">
        <f t="shared" si="88"/>
        <v>0</v>
      </c>
      <c r="Q520" s="9">
        <f t="shared" si="89"/>
        <v>0</v>
      </c>
      <c r="R520" s="9">
        <f t="shared" si="90"/>
        <v>0</v>
      </c>
      <c r="S520" s="4">
        <f>Data!$L108</f>
        <v>0</v>
      </c>
      <c r="T520" s="9">
        <f t="shared" si="91"/>
        <v>0</v>
      </c>
      <c r="U520" s="9">
        <f t="shared" si="92"/>
        <v>0</v>
      </c>
      <c r="V520" s="9">
        <f t="shared" si="93"/>
        <v>0</v>
      </c>
      <c r="W520" s="9">
        <f t="shared" si="94"/>
        <v>0</v>
      </c>
    </row>
    <row r="521" spans="2:28" ht="12.75" customHeight="1">
      <c r="K521" s="9">
        <f>Data!$B109</f>
        <v>0</v>
      </c>
      <c r="L521" s="9">
        <f t="shared" si="84"/>
        <v>0</v>
      </c>
      <c r="M521" s="9">
        <f t="shared" si="85"/>
        <v>0</v>
      </c>
      <c r="N521" s="9">
        <f t="shared" si="86"/>
        <v>0</v>
      </c>
      <c r="O521" s="9">
        <f t="shared" si="87"/>
        <v>0</v>
      </c>
      <c r="P521" s="9">
        <f t="shared" si="88"/>
        <v>0</v>
      </c>
      <c r="Q521" s="9">
        <f t="shared" si="89"/>
        <v>0</v>
      </c>
      <c r="R521" s="9">
        <f t="shared" si="90"/>
        <v>0</v>
      </c>
      <c r="S521" s="4">
        <f>Data!$L109</f>
        <v>0</v>
      </c>
      <c r="T521" s="9">
        <f t="shared" si="91"/>
        <v>0</v>
      </c>
      <c r="U521" s="9">
        <f t="shared" si="92"/>
        <v>0</v>
      </c>
      <c r="V521" s="9">
        <f t="shared" si="93"/>
        <v>0</v>
      </c>
      <c r="W521" s="9">
        <f t="shared" si="94"/>
        <v>0</v>
      </c>
    </row>
    <row r="522" spans="2:28" ht="12.75" customHeight="1">
      <c r="K522" s="9">
        <f>Data!$B110</f>
        <v>0</v>
      </c>
      <c r="L522" s="9">
        <f t="shared" si="84"/>
        <v>0</v>
      </c>
      <c r="M522" s="9">
        <f t="shared" si="85"/>
        <v>0</v>
      </c>
      <c r="N522" s="9">
        <f t="shared" si="86"/>
        <v>0</v>
      </c>
      <c r="O522" s="9">
        <f t="shared" si="87"/>
        <v>0</v>
      </c>
      <c r="P522" s="9">
        <f t="shared" si="88"/>
        <v>0</v>
      </c>
      <c r="Q522" s="9">
        <f t="shared" si="89"/>
        <v>0</v>
      </c>
      <c r="R522" s="9">
        <f t="shared" si="90"/>
        <v>0</v>
      </c>
      <c r="S522" s="4">
        <f>Data!$L110</f>
        <v>0</v>
      </c>
      <c r="T522" s="9">
        <f t="shared" si="91"/>
        <v>0</v>
      </c>
      <c r="U522" s="9">
        <f t="shared" si="92"/>
        <v>0</v>
      </c>
      <c r="V522" s="9">
        <f t="shared" si="93"/>
        <v>0</v>
      </c>
      <c r="W522" s="9">
        <f t="shared" si="94"/>
        <v>0</v>
      </c>
    </row>
    <row r="523" spans="2:28" ht="12.75" customHeight="1">
      <c r="K523" s="9">
        <f>Data!$B111</f>
        <v>0</v>
      </c>
      <c r="L523" s="9">
        <f t="shared" si="84"/>
        <v>0</v>
      </c>
      <c r="M523" s="9">
        <f t="shared" si="85"/>
        <v>0</v>
      </c>
      <c r="N523" s="9">
        <f t="shared" si="86"/>
        <v>0</v>
      </c>
      <c r="O523" s="9">
        <f t="shared" si="87"/>
        <v>0</v>
      </c>
      <c r="P523" s="9">
        <f t="shared" si="88"/>
        <v>0</v>
      </c>
      <c r="Q523" s="9">
        <f t="shared" si="89"/>
        <v>0</v>
      </c>
      <c r="R523" s="9">
        <f t="shared" si="90"/>
        <v>0</v>
      </c>
      <c r="S523" s="4">
        <f>Data!$L111</f>
        <v>0</v>
      </c>
      <c r="T523" s="9">
        <f t="shared" si="91"/>
        <v>0</v>
      </c>
      <c r="U523" s="9">
        <f t="shared" si="92"/>
        <v>0</v>
      </c>
      <c r="V523" s="9">
        <f t="shared" si="93"/>
        <v>0</v>
      </c>
      <c r="W523" s="9">
        <f t="shared" si="94"/>
        <v>0</v>
      </c>
    </row>
    <row r="524" spans="2:28" ht="12.75" customHeight="1">
      <c r="J524" s="16" t="s">
        <v>125</v>
      </c>
      <c r="K524" s="76">
        <f t="shared" ref="K524:W524" si="104">SUM(K423:K523)</f>
        <v>2575</v>
      </c>
      <c r="L524" s="9">
        <f t="shared" si="104"/>
        <v>395975</v>
      </c>
      <c r="M524" s="9">
        <f t="shared" si="104"/>
        <v>69826375</v>
      </c>
      <c r="N524" s="9">
        <f t="shared" si="104"/>
        <v>13223654375</v>
      </c>
      <c r="O524" s="9">
        <f t="shared" si="104"/>
        <v>2614009234375</v>
      </c>
      <c r="P524" s="9">
        <f t="shared" si="104"/>
        <v>531479992484375</v>
      </c>
      <c r="Q524" s="9">
        <f t="shared" si="104"/>
        <v>1.1020800321648438E+17</v>
      </c>
      <c r="R524" s="9">
        <f t="shared" si="104"/>
        <v>2.3185907458565235E+19</v>
      </c>
      <c r="S524" s="77">
        <f t="shared" si="104"/>
        <v>117.06118273934332</v>
      </c>
      <c r="T524" s="9">
        <f t="shared" si="104"/>
        <v>19689.723480083896</v>
      </c>
      <c r="U524" s="9">
        <f t="shared" si="104"/>
        <v>3639828.0029699584</v>
      </c>
      <c r="V524" s="9">
        <f t="shared" si="104"/>
        <v>708691200.09303081</v>
      </c>
      <c r="W524" s="9">
        <f t="shared" si="104"/>
        <v>142568983607.63483</v>
      </c>
    </row>
    <row r="525" spans="2:28" ht="12.75" customHeight="1"/>
    <row r="526" spans="2:28" ht="12.75" customHeight="1">
      <c r="B526" s="16" t="s">
        <v>130</v>
      </c>
      <c r="K526" s="16" t="s">
        <v>97</v>
      </c>
      <c r="L526" s="16" t="s">
        <v>98</v>
      </c>
      <c r="M526" s="16" t="s">
        <v>99</v>
      </c>
      <c r="N526" s="16" t="s">
        <v>100</v>
      </c>
      <c r="O526" s="16" t="s">
        <v>101</v>
      </c>
      <c r="P526" s="16" t="s">
        <v>102</v>
      </c>
      <c r="Q526" s="16" t="s">
        <v>103</v>
      </c>
      <c r="R526" s="16" t="s">
        <v>104</v>
      </c>
      <c r="S526" s="16" t="s">
        <v>105</v>
      </c>
      <c r="T526" s="16" t="s">
        <v>106</v>
      </c>
      <c r="U526" s="16" t="s">
        <v>107</v>
      </c>
      <c r="V526" s="16" t="s">
        <v>108</v>
      </c>
      <c r="W526" s="16" t="s">
        <v>109</v>
      </c>
      <c r="Y526" s="16" t="s">
        <v>110</v>
      </c>
      <c r="Z526" s="16" t="s">
        <v>111</v>
      </c>
      <c r="AA526" s="16" t="s">
        <v>112</v>
      </c>
    </row>
    <row r="527" spans="2:28" ht="12.75" customHeight="1">
      <c r="K527" s="9">
        <f>Data!B11</f>
        <v>0</v>
      </c>
      <c r="L527" s="9">
        <f t="shared" ref="L527:L627" si="105">(K527)^2</f>
        <v>0</v>
      </c>
      <c r="M527" s="9">
        <f t="shared" ref="M527:M627" si="106">K527^3</f>
        <v>0</v>
      </c>
      <c r="N527" s="9">
        <f t="shared" ref="N527:N627" si="107">K527^4</f>
        <v>0</v>
      </c>
      <c r="O527" s="9">
        <f t="shared" ref="O527:O627" si="108">K527^5</f>
        <v>0</v>
      </c>
      <c r="P527" s="9">
        <f t="shared" ref="P527:P627" si="109">K527^6</f>
        <v>0</v>
      </c>
      <c r="Q527" s="9">
        <f t="shared" ref="Q527:Q627" si="110">K527^7</f>
        <v>0</v>
      </c>
      <c r="R527" s="9">
        <f t="shared" ref="R527:R627" si="111">K527^8</f>
        <v>0</v>
      </c>
      <c r="S527" s="4">
        <f>Data!P11</f>
        <v>0</v>
      </c>
      <c r="T527" s="9">
        <f t="shared" ref="T527:T627" si="112">S527*K527</f>
        <v>0</v>
      </c>
      <c r="U527" s="9">
        <f t="shared" ref="U527:U627" si="113">S527*L527</f>
        <v>0</v>
      </c>
      <c r="V527" s="9">
        <f t="shared" ref="V527:V627" si="114">S527*M527</f>
        <v>0</v>
      </c>
      <c r="W527" s="9">
        <f t="shared" ref="W527:W627" si="115">S527*N527</f>
        <v>0</v>
      </c>
      <c r="Y527" s="9">
        <f>0</f>
        <v>0</v>
      </c>
      <c r="Z527" s="9">
        <f>$C544+$D544*Y527+$E544*Y527^2+$F544*Y527^3</f>
        <v>0.18041481484885935</v>
      </c>
      <c r="AA527" s="9">
        <f>$C564+$D564*Y527+$E564*Y527^2+$F564*Y527^3+$G564*Y527^4</f>
        <v>3.9124286934566044E-2</v>
      </c>
      <c r="AB527" s="9">
        <f>IF(Data!$R$74=3,Z527,IF(Data!$R$74=4,AA527,0))</f>
        <v>3.9124286934566044E-2</v>
      </c>
    </row>
    <row r="528" spans="2:28" ht="12.75" customHeight="1">
      <c r="B528" s="16" t="s">
        <v>113</v>
      </c>
      <c r="K528" s="9">
        <f>Data!B12</f>
        <v>10</v>
      </c>
      <c r="L528" s="9">
        <f t="shared" si="105"/>
        <v>100</v>
      </c>
      <c r="M528" s="9">
        <f t="shared" si="106"/>
        <v>1000</v>
      </c>
      <c r="N528" s="9">
        <f t="shared" si="107"/>
        <v>10000</v>
      </c>
      <c r="O528" s="9">
        <f t="shared" si="108"/>
        <v>100000</v>
      </c>
      <c r="P528" s="9">
        <f t="shared" si="109"/>
        <v>1000000</v>
      </c>
      <c r="Q528" s="9">
        <f t="shared" si="110"/>
        <v>10000000</v>
      </c>
      <c r="R528" s="9">
        <f t="shared" si="111"/>
        <v>100000000</v>
      </c>
      <c r="S528" s="4">
        <f>Data!P12</f>
        <v>0.13081761006289308</v>
      </c>
      <c r="T528" s="9">
        <f t="shared" si="112"/>
        <v>1.3081761006289307</v>
      </c>
      <c r="U528" s="9">
        <f t="shared" si="113"/>
        <v>13.081761006289309</v>
      </c>
      <c r="V528" s="9">
        <f t="shared" si="114"/>
        <v>130.81761006289307</v>
      </c>
      <c r="W528" s="9">
        <f t="shared" si="115"/>
        <v>1308.1761006289307</v>
      </c>
      <c r="Y528" s="9">
        <f>Y527+MAX(Data!$B$11:$B$34)/20</f>
        <v>11.5</v>
      </c>
      <c r="Z528" s="9">
        <f>$C544+$D544*Y528+$E544*Y528^2+$F544*Y528^3</f>
        <v>0.19321927843048689</v>
      </c>
      <c r="AA528" s="9">
        <f>$C564+$D564*Y528+$E564*Y528^2+$F564*Y528^3+$G564*Y528^4</f>
        <v>0.17724438065380843</v>
      </c>
      <c r="AB528" s="9">
        <f>IF(Data!$R$74=3,Z528,IF(Data!$R$74=4,AA528,0))</f>
        <v>0.17724438065380843</v>
      </c>
    </row>
    <row r="529" spans="2:28" ht="12.75" customHeight="1">
      <c r="K529" s="9">
        <f>Data!B13</f>
        <v>20</v>
      </c>
      <c r="L529" s="9">
        <f t="shared" si="105"/>
        <v>400</v>
      </c>
      <c r="M529" s="9">
        <f t="shared" si="106"/>
        <v>8000</v>
      </c>
      <c r="N529" s="9">
        <f t="shared" si="107"/>
        <v>160000</v>
      </c>
      <c r="O529" s="9">
        <f t="shared" si="108"/>
        <v>3200000</v>
      </c>
      <c r="P529" s="9">
        <f t="shared" si="109"/>
        <v>64000000</v>
      </c>
      <c r="Q529" s="9">
        <f t="shared" si="110"/>
        <v>1280000000</v>
      </c>
      <c r="R529" s="9">
        <f t="shared" si="111"/>
        <v>25600000000</v>
      </c>
      <c r="S529" s="4">
        <f>Data!P13</f>
        <v>0.32201257861635224</v>
      </c>
      <c r="T529" s="9">
        <f t="shared" si="112"/>
        <v>6.4402515723270444</v>
      </c>
      <c r="U529" s="9">
        <f t="shared" si="113"/>
        <v>128.80503144654091</v>
      </c>
      <c r="V529" s="9">
        <f t="shared" si="114"/>
        <v>2576.1006289308179</v>
      </c>
      <c r="W529" s="9">
        <f t="shared" si="115"/>
        <v>51522.012578616355</v>
      </c>
      <c r="Y529" s="9">
        <f>Y528+MAX(Data!$B$11:$B$34)/20</f>
        <v>23</v>
      </c>
      <c r="Z529" s="9">
        <f>$C544+$D544*Y529+$E544*Y529^2+$F544*Y529^3</f>
        <v>0.29130681258218016</v>
      </c>
      <c r="AA529" s="9">
        <f>$C564+$D564*Y529+$E564*Y529^2+$F564*Y529^3+$G564*Y529^4</f>
        <v>0.34255309608081047</v>
      </c>
      <c r="AB529" s="9">
        <f>IF(Data!$R$74=3,Z529,IF(Data!$R$74=4,AA529,0))</f>
        <v>0.34255309608081047</v>
      </c>
    </row>
    <row r="530" spans="2:28" ht="12.75" customHeight="1">
      <c r="B530" s="16" t="s">
        <v>114</v>
      </c>
      <c r="H530" s="16" t="s">
        <v>115</v>
      </c>
      <c r="K530" s="9">
        <f>Data!B14</f>
        <v>25</v>
      </c>
      <c r="L530" s="9">
        <f t="shared" si="105"/>
        <v>625</v>
      </c>
      <c r="M530" s="9">
        <f t="shared" si="106"/>
        <v>15625</v>
      </c>
      <c r="N530" s="9">
        <f t="shared" si="107"/>
        <v>390625</v>
      </c>
      <c r="O530" s="9">
        <f t="shared" si="108"/>
        <v>9765625</v>
      </c>
      <c r="P530" s="9">
        <f t="shared" si="109"/>
        <v>244140625</v>
      </c>
      <c r="Q530" s="9">
        <f t="shared" si="110"/>
        <v>6103515625</v>
      </c>
      <c r="R530" s="9">
        <f t="shared" si="111"/>
        <v>152587890625</v>
      </c>
      <c r="S530" s="4">
        <f>Data!P14</f>
        <v>0.4</v>
      </c>
      <c r="T530" s="9">
        <f t="shared" si="112"/>
        <v>10</v>
      </c>
      <c r="U530" s="9">
        <f t="shared" si="113"/>
        <v>250</v>
      </c>
      <c r="V530" s="9">
        <f t="shared" si="114"/>
        <v>6250</v>
      </c>
      <c r="W530" s="9">
        <f t="shared" si="115"/>
        <v>156250</v>
      </c>
      <c r="Y530" s="9">
        <f>Y529+MAX(Data!$B$11:$B$34)/20</f>
        <v>34.5</v>
      </c>
      <c r="Z530" s="9">
        <f>$C544+$D544*Y530+$E544*Y530^2+$F544*Y530^3</f>
        <v>0.47078495431747036</v>
      </c>
      <c r="AA530" s="9">
        <f>$C564+$D564*Y530+$E564*Y530^2+$F564*Y530^3+$G564*Y530^4</f>
        <v>0.54618868422170852</v>
      </c>
      <c r="AB530" s="9">
        <f>IF(Data!$R$74=3,Z530,IF(Data!$R$74=4,AA530,0))</f>
        <v>0.54618868422170852</v>
      </c>
    </row>
    <row r="531" spans="2:28" ht="12.75" customHeight="1">
      <c r="C531" s="16" t="s">
        <v>116</v>
      </c>
      <c r="D531" s="16" t="s">
        <v>117</v>
      </c>
      <c r="E531" s="16" t="s">
        <v>118</v>
      </c>
      <c r="F531" s="16" t="s">
        <v>119</v>
      </c>
      <c r="K531" s="9">
        <f>Data!B15</f>
        <v>30</v>
      </c>
      <c r="L531" s="9">
        <f t="shared" si="105"/>
        <v>900</v>
      </c>
      <c r="M531" s="9">
        <f t="shared" si="106"/>
        <v>27000</v>
      </c>
      <c r="N531" s="9">
        <f t="shared" si="107"/>
        <v>810000</v>
      </c>
      <c r="O531" s="9">
        <f t="shared" si="108"/>
        <v>24300000</v>
      </c>
      <c r="P531" s="9">
        <f t="shared" si="109"/>
        <v>729000000</v>
      </c>
      <c r="Q531" s="9">
        <f t="shared" si="110"/>
        <v>21870000000</v>
      </c>
      <c r="R531" s="9">
        <f t="shared" si="111"/>
        <v>656100000000</v>
      </c>
      <c r="S531" s="4">
        <f>Data!P15</f>
        <v>0.51025157232704399</v>
      </c>
      <c r="T531" s="9">
        <f t="shared" si="112"/>
        <v>15.30754716981132</v>
      </c>
      <c r="U531" s="9">
        <f t="shared" si="113"/>
        <v>459.22641509433959</v>
      </c>
      <c r="V531" s="9">
        <f t="shared" si="114"/>
        <v>13776.792452830188</v>
      </c>
      <c r="W531" s="9">
        <f t="shared" si="115"/>
        <v>413303.7735849056</v>
      </c>
      <c r="Y531" s="9">
        <f>Y530+MAX(Data!$B$11:$B$34)/20</f>
        <v>46</v>
      </c>
      <c r="Z531" s="9">
        <f>$C544+$D544*Y531+$E544*Y531^2+$F544*Y531^3</f>
        <v>0.72776124064988834</v>
      </c>
      <c r="AA531" s="9">
        <f>$C564+$D564*Y531+$E564*Y531^2+$F564*Y531^3+$G564*Y531^4</f>
        <v>0.79751647064625963</v>
      </c>
      <c r="AB531" s="9">
        <f>IF(Data!$R$74=3,Z531,IF(Data!$R$74=4,AA531,0))</f>
        <v>0.79751647064625963</v>
      </c>
    </row>
    <row r="532" spans="2:28" ht="12.75" customHeight="1">
      <c r="C532" s="9">
        <f>$E$3</f>
        <v>24</v>
      </c>
      <c r="D532" s="9">
        <f t="shared" ref="D532:F532" si="116">K628</f>
        <v>2575</v>
      </c>
      <c r="E532" s="9">
        <f t="shared" si="116"/>
        <v>395975</v>
      </c>
      <c r="F532" s="9">
        <f t="shared" si="116"/>
        <v>69826375</v>
      </c>
      <c r="H532" s="75">
        <f>S628</f>
        <v>101.07542201257861</v>
      </c>
      <c r="K532" s="9">
        <f>Data!B16</f>
        <v>35</v>
      </c>
      <c r="L532" s="9">
        <f t="shared" si="105"/>
        <v>1225</v>
      </c>
      <c r="M532" s="9">
        <f t="shared" si="106"/>
        <v>42875</v>
      </c>
      <c r="N532" s="9">
        <f t="shared" si="107"/>
        <v>1500625</v>
      </c>
      <c r="O532" s="9">
        <f t="shared" si="108"/>
        <v>52521875</v>
      </c>
      <c r="P532" s="9">
        <f t="shared" si="109"/>
        <v>1838265625</v>
      </c>
      <c r="Q532" s="9">
        <f t="shared" si="110"/>
        <v>64339296875</v>
      </c>
      <c r="R532" s="9">
        <f t="shared" si="111"/>
        <v>2251875390625</v>
      </c>
      <c r="S532" s="4">
        <f>Data!P16</f>
        <v>0.58622641509433959</v>
      </c>
      <c r="T532" s="9">
        <f t="shared" si="112"/>
        <v>20.517924528301887</v>
      </c>
      <c r="U532" s="9">
        <f t="shared" si="113"/>
        <v>718.12735849056605</v>
      </c>
      <c r="V532" s="9">
        <f t="shared" si="114"/>
        <v>25134.457547169812</v>
      </c>
      <c r="W532" s="9">
        <f t="shared" si="115"/>
        <v>879706.01415094337</v>
      </c>
      <c r="Y532" s="9">
        <f>Y531+MAX(Data!$B$11:$B$34)/20</f>
        <v>57.5</v>
      </c>
      <c r="Z532" s="9">
        <f>$C544+$D544*Y532+$E544*Y532^2+$F544*Y532^3</f>
        <v>1.0583432085929654</v>
      </c>
      <c r="AA532" s="9">
        <f>$C564+$D564*Y532+$E564*Y532^2+$F564*Y532^3+$G564*Y532^4</f>
        <v>1.104128855487841</v>
      </c>
      <c r="AB532" s="9">
        <f>IF(Data!$R$74=3,Z532,IF(Data!$R$74=4,AA532,0))</f>
        <v>1.104128855487841</v>
      </c>
    </row>
    <row r="533" spans="2:28" ht="12.75" customHeight="1">
      <c r="C533" s="9">
        <f t="shared" ref="C533:F533" si="117">K628</f>
        <v>2575</v>
      </c>
      <c r="D533" s="9">
        <f t="shared" si="117"/>
        <v>395975</v>
      </c>
      <c r="E533" s="9">
        <f t="shared" si="117"/>
        <v>69826375</v>
      </c>
      <c r="F533" s="9">
        <f t="shared" si="117"/>
        <v>13223654375</v>
      </c>
      <c r="H533" s="9">
        <f>T628</f>
        <v>17293.640327044024</v>
      </c>
      <c r="K533" s="9">
        <f>Data!B17</f>
        <v>45</v>
      </c>
      <c r="L533" s="9">
        <f t="shared" si="105"/>
        <v>2025</v>
      </c>
      <c r="M533" s="9">
        <f t="shared" si="106"/>
        <v>91125</v>
      </c>
      <c r="N533" s="9">
        <f t="shared" si="107"/>
        <v>4100625</v>
      </c>
      <c r="O533" s="9">
        <f t="shared" si="108"/>
        <v>184528125</v>
      </c>
      <c r="P533" s="9">
        <f t="shared" si="109"/>
        <v>8303765625</v>
      </c>
      <c r="Q533" s="9">
        <f t="shared" si="110"/>
        <v>373669453125</v>
      </c>
      <c r="R533" s="9">
        <f t="shared" si="111"/>
        <v>16815125390625</v>
      </c>
      <c r="S533" s="4">
        <f>Data!P17</f>
        <v>0.78270440251572326</v>
      </c>
      <c r="T533" s="9">
        <f t="shared" si="112"/>
        <v>35.221698113207545</v>
      </c>
      <c r="U533" s="9">
        <f t="shared" si="113"/>
        <v>1584.9764150943397</v>
      </c>
      <c r="V533" s="9">
        <f t="shared" si="114"/>
        <v>71323.938679245286</v>
      </c>
      <c r="W533" s="9">
        <f t="shared" si="115"/>
        <v>3209577.2405660376</v>
      </c>
      <c r="Y533" s="9">
        <f>Y532+MAX(Data!$B$11:$B$34)/20</f>
        <v>69</v>
      </c>
      <c r="Z533" s="9">
        <f>$C544+$D544*Y533+$E544*Y533^2+$F544*Y533^3</f>
        <v>1.4586383951602324</v>
      </c>
      <c r="AA533" s="9">
        <f>$C564+$D564*Y533+$E564*Y533^2+$F564*Y533^3+$G564*Y533^4</f>
        <v>1.4718453134434515</v>
      </c>
      <c r="AB533" s="9">
        <f>IF(Data!$R$74=3,Z533,IF(Data!$R$74=4,AA533,0))</f>
        <v>1.4718453134434515</v>
      </c>
    </row>
    <row r="534" spans="2:28" ht="12.75" customHeight="1">
      <c r="C534" s="9">
        <f t="shared" ref="C534:F534" si="118">L628</f>
        <v>395975</v>
      </c>
      <c r="D534" s="9">
        <f t="shared" si="118"/>
        <v>69826375</v>
      </c>
      <c r="E534" s="9">
        <f t="shared" si="118"/>
        <v>13223654375</v>
      </c>
      <c r="F534" s="9">
        <f t="shared" si="118"/>
        <v>2614009234375</v>
      </c>
      <c r="H534" s="9">
        <f>U628</f>
        <v>3225687.3824842763</v>
      </c>
      <c r="K534" s="9">
        <f>Data!B18</f>
        <v>60</v>
      </c>
      <c r="L534" s="9">
        <f t="shared" si="105"/>
        <v>3600</v>
      </c>
      <c r="M534" s="9">
        <f t="shared" si="106"/>
        <v>216000</v>
      </c>
      <c r="N534" s="9">
        <f t="shared" si="107"/>
        <v>12960000</v>
      </c>
      <c r="O534" s="9">
        <f t="shared" si="108"/>
        <v>777600000</v>
      </c>
      <c r="P534" s="9">
        <f t="shared" si="109"/>
        <v>46656000000</v>
      </c>
      <c r="Q534" s="9">
        <f t="shared" si="110"/>
        <v>2799360000000</v>
      </c>
      <c r="R534" s="9">
        <f t="shared" si="111"/>
        <v>167961600000000</v>
      </c>
      <c r="S534" s="4">
        <f>Data!P18</f>
        <v>1.2164150943396226</v>
      </c>
      <c r="T534" s="9">
        <f t="shared" si="112"/>
        <v>72.984905660377351</v>
      </c>
      <c r="U534" s="9">
        <f t="shared" si="113"/>
        <v>4379.0943396226412</v>
      </c>
      <c r="V534" s="9">
        <f t="shared" si="114"/>
        <v>262745.66037735849</v>
      </c>
      <c r="W534" s="9">
        <f t="shared" si="115"/>
        <v>15764739.622641509</v>
      </c>
      <c r="Y534" s="9">
        <f>Y533+MAX(Data!$B$11:$B$34)/20</f>
        <v>80.5</v>
      </c>
      <c r="Z534" s="9">
        <f>$C544+$D544*Y534+$E544*Y534^2+$F544*Y534^3</f>
        <v>1.9247543373652203</v>
      </c>
      <c r="AA534" s="9">
        <f>$C564+$D564*Y534+$E564*Y534^2+$F564*Y534^3+$G564*Y534^4</f>
        <v>1.9047123937737098</v>
      </c>
      <c r="AB534" s="9">
        <f>IF(Data!$R$74=3,Z534,IF(Data!$R$74=4,AA534,0))</f>
        <v>1.9047123937737098</v>
      </c>
    </row>
    <row r="535" spans="2:28" ht="12.75" customHeight="1">
      <c r="C535" s="9">
        <f t="shared" ref="C535:F535" si="119">M628</f>
        <v>69826375</v>
      </c>
      <c r="D535" s="9">
        <f t="shared" si="119"/>
        <v>13223654375</v>
      </c>
      <c r="E535" s="9">
        <f t="shared" si="119"/>
        <v>2614009234375</v>
      </c>
      <c r="F535" s="9">
        <f t="shared" si="119"/>
        <v>531479992484375</v>
      </c>
      <c r="H535" s="9">
        <f>V628</f>
        <v>631395593.6176101</v>
      </c>
      <c r="K535" s="9">
        <f>Data!B19</f>
        <v>70</v>
      </c>
      <c r="L535" s="9">
        <f t="shared" si="105"/>
        <v>4900</v>
      </c>
      <c r="M535" s="9">
        <f t="shared" si="106"/>
        <v>343000</v>
      </c>
      <c r="N535" s="9">
        <f t="shared" si="107"/>
        <v>24010000</v>
      </c>
      <c r="O535" s="9">
        <f t="shared" si="108"/>
        <v>1680700000</v>
      </c>
      <c r="P535" s="9">
        <f t="shared" si="109"/>
        <v>117649000000</v>
      </c>
      <c r="Q535" s="9">
        <f t="shared" si="110"/>
        <v>8235430000000</v>
      </c>
      <c r="R535" s="9">
        <f t="shared" si="111"/>
        <v>576480100000000</v>
      </c>
      <c r="S535" s="4">
        <f>Data!P19</f>
        <v>1.5022012578616351</v>
      </c>
      <c r="T535" s="9">
        <f t="shared" si="112"/>
        <v>105.15408805031446</v>
      </c>
      <c r="U535" s="9">
        <f t="shared" si="113"/>
        <v>7360.7861635220115</v>
      </c>
      <c r="V535" s="9">
        <f t="shared" si="114"/>
        <v>515255.03144654084</v>
      </c>
      <c r="W535" s="9">
        <f t="shared" si="115"/>
        <v>36067852.201257855</v>
      </c>
      <c r="Y535" s="9">
        <f>Y534+MAX(Data!$B$11:$B$34)/20</f>
        <v>92</v>
      </c>
      <c r="Z535" s="9">
        <f>$C544+$D544*Y535+$E544*Y535^2+$F544*Y535^3</f>
        <v>2.4527985722214605</v>
      </c>
      <c r="AA535" s="9">
        <f>$C564+$D564*Y535+$E564*Y535^2+$F564*Y535^3+$G564*Y535^4</f>
        <v>2.4050037203028554</v>
      </c>
      <c r="AB535" s="9">
        <f>IF(Data!$R$74=3,Z535,IF(Data!$R$74=4,AA535,0))</f>
        <v>2.4050037203028554</v>
      </c>
    </row>
    <row r="536" spans="2:28" ht="12.75" customHeight="1">
      <c r="K536" s="9">
        <f>Data!B20</f>
        <v>80</v>
      </c>
      <c r="L536" s="9">
        <f t="shared" si="105"/>
        <v>6400</v>
      </c>
      <c r="M536" s="9">
        <f t="shared" si="106"/>
        <v>512000</v>
      </c>
      <c r="N536" s="9">
        <f t="shared" si="107"/>
        <v>40960000</v>
      </c>
      <c r="O536" s="9">
        <f t="shared" si="108"/>
        <v>3276800000</v>
      </c>
      <c r="P536" s="9">
        <f t="shared" si="109"/>
        <v>262144000000</v>
      </c>
      <c r="Q536" s="9">
        <f t="shared" si="110"/>
        <v>20971520000000</v>
      </c>
      <c r="R536" s="9">
        <f t="shared" si="111"/>
        <v>1677721600000000</v>
      </c>
      <c r="S536" s="4">
        <f>Data!P20</f>
        <v>1.8345283018867922</v>
      </c>
      <c r="T536" s="9">
        <f t="shared" si="112"/>
        <v>146.76226415094337</v>
      </c>
      <c r="U536" s="9">
        <f t="shared" si="113"/>
        <v>11740.981132075471</v>
      </c>
      <c r="V536" s="9">
        <f t="shared" si="114"/>
        <v>939278.4905660376</v>
      </c>
      <c r="W536" s="9">
        <f t="shared" si="115"/>
        <v>75142279.245283008</v>
      </c>
      <c r="Y536" s="9">
        <f>Y535+MAX(Data!$B$11:$B$34)/20</f>
        <v>103.5</v>
      </c>
      <c r="Z536" s="9">
        <f>$C544+$D544*Y536+$E544*Y536^2+$F544*Y536^3</f>
        <v>3.038878636742484</v>
      </c>
      <c r="AA536" s="9">
        <f>$C564+$D564*Y536+$E564*Y536^2+$F564*Y536^3+$G564*Y536^4</f>
        <v>2.9732199914187478</v>
      </c>
      <c r="AB536" s="9">
        <f>IF(Data!$R$74=3,Z536,IF(Data!$R$74=4,AA536,0))</f>
        <v>2.9732199914187478</v>
      </c>
    </row>
    <row r="537" spans="2:28" ht="12.75" customHeight="1">
      <c r="B537" s="16" t="s">
        <v>120</v>
      </c>
      <c r="K537" s="9">
        <f>Data!B21</f>
        <v>90</v>
      </c>
      <c r="L537" s="9">
        <f t="shared" si="105"/>
        <v>8100</v>
      </c>
      <c r="M537" s="9">
        <f t="shared" si="106"/>
        <v>729000</v>
      </c>
      <c r="N537" s="9">
        <f t="shared" si="107"/>
        <v>65610000</v>
      </c>
      <c r="O537" s="9">
        <f t="shared" si="108"/>
        <v>5904900000</v>
      </c>
      <c r="P537" s="9">
        <f t="shared" si="109"/>
        <v>531441000000</v>
      </c>
      <c r="Q537" s="9">
        <f t="shared" si="110"/>
        <v>47829690000000</v>
      </c>
      <c r="R537" s="9">
        <f t="shared" si="111"/>
        <v>4304672100000000</v>
      </c>
      <c r="S537" s="4">
        <f>Data!P21</f>
        <v>2.1907547169811319</v>
      </c>
      <c r="T537" s="9">
        <f t="shared" si="112"/>
        <v>197.16792452830188</v>
      </c>
      <c r="U537" s="9">
        <f t="shared" si="113"/>
        <v>17745.113207547169</v>
      </c>
      <c r="V537" s="9">
        <f t="shared" si="114"/>
        <v>1597060.1886792451</v>
      </c>
      <c r="W537" s="9">
        <f t="shared" si="115"/>
        <v>143735416.98113206</v>
      </c>
      <c r="Y537" s="9">
        <f>Y536+MAX(Data!$B$11:$B$34)/20</f>
        <v>115</v>
      </c>
      <c r="Z537" s="9">
        <f>$C544+$D544*Y537+$E544*Y537^2+$F544*Y537^3</f>
        <v>3.6791020679418218</v>
      </c>
      <c r="AA537" s="9">
        <f>$C564+$D564*Y537+$E564*Y537^2+$F564*Y537^3+$G564*Y537^4</f>
        <v>3.6080889800728699</v>
      </c>
      <c r="AB537" s="9">
        <f>IF(Data!$R$74=3,Z537,IF(Data!$R$74=4,AA537,0))</f>
        <v>3.6080889800728699</v>
      </c>
    </row>
    <row r="538" spans="2:28" ht="12.75" customHeight="1">
      <c r="C538" s="9">
        <f t="array" ref="C538">INDEX(MINVERSE(C532:F535),1,1)</f>
        <v>0.46312745481234169</v>
      </c>
      <c r="D538" s="9">
        <f t="array" ref="D538">INDEX(MINVERSE(C532:F535),1,2)</f>
        <v>-1.5650310726818707E-2</v>
      </c>
      <c r="E538" s="9">
        <f t="array" ref="E538">INDEX(MINVERSE(C532:F535),1,3)</f>
        <v>1.3785237739564503E-4</v>
      </c>
      <c r="F538" s="9">
        <f t="array" ref="F538">INDEX(MINVERSE(C532:F535),1,4)</f>
        <v>-3.4946113031327479E-7</v>
      </c>
      <c r="K538" s="9">
        <f>Data!B22</f>
        <v>95</v>
      </c>
      <c r="L538" s="9">
        <f t="shared" si="105"/>
        <v>9025</v>
      </c>
      <c r="M538" s="9">
        <f t="shared" si="106"/>
        <v>857375</v>
      </c>
      <c r="N538" s="9">
        <f t="shared" si="107"/>
        <v>81450625</v>
      </c>
      <c r="O538" s="9">
        <f t="shared" si="108"/>
        <v>7737809375</v>
      </c>
      <c r="P538" s="9">
        <f t="shared" si="109"/>
        <v>735091890625</v>
      </c>
      <c r="Q538" s="9">
        <f t="shared" si="110"/>
        <v>69833729609375</v>
      </c>
      <c r="R538" s="9">
        <f t="shared" si="111"/>
        <v>6634204312890625</v>
      </c>
      <c r="S538" s="4">
        <f>Data!P22</f>
        <v>2.4877893081761004</v>
      </c>
      <c r="T538" s="9">
        <f t="shared" si="112"/>
        <v>236.33998427672955</v>
      </c>
      <c r="U538" s="9">
        <f t="shared" si="113"/>
        <v>22452.298506289306</v>
      </c>
      <c r="V538" s="9">
        <f t="shared" si="114"/>
        <v>2132968.3580974843</v>
      </c>
      <c r="W538" s="9">
        <f t="shared" si="115"/>
        <v>202631994.019261</v>
      </c>
      <c r="Y538" s="9">
        <f>Y537+MAX(Data!$B$11:$B$34)/20</f>
        <v>126.5</v>
      </c>
      <c r="Z538" s="9">
        <f>$C544+$D544*Y538+$E544*Y538^2+$F544*Y538^3</f>
        <v>4.3695764028330046</v>
      </c>
      <c r="AA538" s="9">
        <f>$C564+$D564*Y538+$E564*Y538^2+$F564*Y538^3+$G564*Y538^4</f>
        <v>4.3065655337803213</v>
      </c>
      <c r="AB538" s="9">
        <f>IF(Data!$R$74=3,Z538,IF(Data!$R$74=4,AA538,0))</f>
        <v>4.3065655337803213</v>
      </c>
    </row>
    <row r="539" spans="2:28" ht="12.75" customHeight="1">
      <c r="C539" s="9">
        <f t="array" ref="C539">INDEX(MINVERSE(C532:F535),2,1)</f>
        <v>-1.5650310726818495E-2</v>
      </c>
      <c r="D539" s="9">
        <f t="array" ref="D539">INDEX(MINVERSE(C532:F535),2,2)</f>
        <v>7.5083784511237859E-4</v>
      </c>
      <c r="E539" s="9">
        <f t="array" ref="E539">INDEX(MINVERSE(C532:F535),2,3)</f>
        <v>-7.5539846938499131E-6</v>
      </c>
      <c r="F539" s="9">
        <f t="array" ref="F539">INDEX(MINVERSE(C532:F535),2,4)</f>
        <v>2.0527903609867874E-8</v>
      </c>
      <c r="K539" s="9">
        <f>Data!B23</f>
        <v>100</v>
      </c>
      <c r="L539" s="9">
        <f t="shared" si="105"/>
        <v>10000</v>
      </c>
      <c r="M539" s="9">
        <f t="shared" si="106"/>
        <v>1000000</v>
      </c>
      <c r="N539" s="9">
        <f t="shared" si="107"/>
        <v>100000000</v>
      </c>
      <c r="O539" s="9">
        <f t="shared" si="108"/>
        <v>10000000000</v>
      </c>
      <c r="P539" s="9">
        <f t="shared" si="109"/>
        <v>1000000000000</v>
      </c>
      <c r="Q539" s="9">
        <f t="shared" si="110"/>
        <v>100000000000000</v>
      </c>
      <c r="R539" s="9">
        <f t="shared" si="111"/>
        <v>1E+16</v>
      </c>
      <c r="S539" s="4">
        <f>Data!P23</f>
        <v>2.7357880503144649</v>
      </c>
      <c r="T539" s="9">
        <f t="shared" si="112"/>
        <v>273.57880503144651</v>
      </c>
      <c r="U539" s="9">
        <f t="shared" si="113"/>
        <v>27357.88050314465</v>
      </c>
      <c r="V539" s="9">
        <f t="shared" si="114"/>
        <v>2735788.0503144651</v>
      </c>
      <c r="W539" s="9">
        <f t="shared" si="115"/>
        <v>273578805.03144652</v>
      </c>
      <c r="Y539" s="9">
        <f>Y538+MAX(Data!$B$11:$B$34)/20</f>
        <v>138</v>
      </c>
      <c r="Z539" s="9">
        <f>$C544+$D544*Y539+$E544*Y539^2+$F544*Y539^3</f>
        <v>5.1064091784295647</v>
      </c>
      <c r="AA539" s="9">
        <f>$C564+$D564*Y539+$E564*Y539^2+$F564*Y539^3+$G564*Y539^4</f>
        <v>5.0638315746198233</v>
      </c>
      <c r="AB539" s="9">
        <f>IF(Data!$R$74=3,Z539,IF(Data!$R$74=4,AA539,0))</f>
        <v>5.0638315746198233</v>
      </c>
    </row>
    <row r="540" spans="2:28" ht="12.75" customHeight="1">
      <c r="C540" s="9">
        <f t="array" ref="C540">INDEX(MINVERSE(C532:F535),3,1)</f>
        <v>1.378523773956414E-4</v>
      </c>
      <c r="D540" s="9">
        <f t="array" ref="D540">INDEX(MINVERSE(C532:F535),3,2)</f>
        <v>-7.5539846938498479E-6</v>
      </c>
      <c r="E540" s="9">
        <f t="array" ref="E540">INDEX(MINVERSE(C532:F535),3,3)</f>
        <v>8.1529530874115494E-8</v>
      </c>
      <c r="F540" s="9">
        <f t="array" ref="F540">INDEX(MINVERSE(C532:F535),3,4)</f>
        <v>-2.3115337805678613E-10</v>
      </c>
      <c r="K540" s="9">
        <f>Data!B24</f>
        <v>115</v>
      </c>
      <c r="L540" s="9">
        <f t="shared" si="105"/>
        <v>13225</v>
      </c>
      <c r="M540" s="9">
        <f t="shared" si="106"/>
        <v>1520875</v>
      </c>
      <c r="N540" s="9">
        <f t="shared" si="107"/>
        <v>174900625</v>
      </c>
      <c r="O540" s="9">
        <f t="shared" si="108"/>
        <v>20113571875</v>
      </c>
      <c r="P540" s="9">
        <f t="shared" si="109"/>
        <v>2313060765625</v>
      </c>
      <c r="Q540" s="9">
        <f t="shared" si="110"/>
        <v>266001988046875</v>
      </c>
      <c r="R540" s="9">
        <f t="shared" si="111"/>
        <v>3.0590228625390624E+16</v>
      </c>
      <c r="S540" s="4">
        <f>Data!P24</f>
        <v>3.6906308176100624</v>
      </c>
      <c r="T540" s="9">
        <f t="shared" si="112"/>
        <v>424.42254402515715</v>
      </c>
      <c r="U540" s="9">
        <f t="shared" si="113"/>
        <v>48808.592562893078</v>
      </c>
      <c r="V540" s="9">
        <f t="shared" si="114"/>
        <v>5612988.1447327035</v>
      </c>
      <c r="W540" s="9">
        <f t="shared" si="115"/>
        <v>645493636.64426088</v>
      </c>
      <c r="Y540" s="9">
        <f>Y539+MAX(Data!$B$11:$B$34)/20</f>
        <v>149.5</v>
      </c>
      <c r="Z540" s="9">
        <f>$C544+$D544*Y540+$E544*Y540^2+$F544*Y540^3</f>
        <v>5.8857079317450314</v>
      </c>
      <c r="AA540" s="9">
        <f>$C564+$D564*Y540+$E564*Y540^2+$F564*Y540^3+$G564*Y540^4</f>
        <v>5.8732960992337215</v>
      </c>
      <c r="AB540" s="9">
        <f>IF(Data!$R$74=3,Z540,IF(Data!$R$74=4,AA540,0))</f>
        <v>5.8732960992337215</v>
      </c>
    </row>
    <row r="541" spans="2:28" ht="12.75" customHeight="1">
      <c r="C541" s="9">
        <f t="array" ref="C541">INDEX(MINVERSE(C532:F535),4,1)</f>
        <v>-3.4946113031326151E-7</v>
      </c>
      <c r="D541" s="9">
        <f t="array" ref="D541">INDEX(MINVERSE(C532:F535),4,2)</f>
        <v>2.0527903609867582E-8</v>
      </c>
      <c r="E541" s="9">
        <f t="array" ref="E541">INDEX(MINVERSE(C532:F535),4,3)</f>
        <v>-2.3115337805678496E-10</v>
      </c>
      <c r="F541" s="9">
        <f t="array" ref="F541">INDEX(MINVERSE(C532:F535),4,4)</f>
        <v>6.7393838228240676E-13</v>
      </c>
      <c r="K541" s="9">
        <f>Data!B25</f>
        <v>125</v>
      </c>
      <c r="L541" s="9">
        <f t="shared" si="105"/>
        <v>15625</v>
      </c>
      <c r="M541" s="9">
        <f t="shared" si="106"/>
        <v>1953125</v>
      </c>
      <c r="N541" s="9">
        <f t="shared" si="107"/>
        <v>244140625</v>
      </c>
      <c r="O541" s="9">
        <f t="shared" si="108"/>
        <v>30517578125</v>
      </c>
      <c r="P541" s="9">
        <f t="shared" si="109"/>
        <v>3814697265625</v>
      </c>
      <c r="Q541" s="9">
        <f t="shared" si="110"/>
        <v>476837158203125</v>
      </c>
      <c r="R541" s="9">
        <f t="shared" si="111"/>
        <v>5.9604644775390624E+16</v>
      </c>
      <c r="S541" s="4">
        <f>Data!P25</f>
        <v>4.2808194968553455</v>
      </c>
      <c r="T541" s="9">
        <f t="shared" si="112"/>
        <v>535.10243710691816</v>
      </c>
      <c r="U541" s="9">
        <f t="shared" si="113"/>
        <v>66887.804638364774</v>
      </c>
      <c r="V541" s="9">
        <f t="shared" si="114"/>
        <v>8360975.5797955962</v>
      </c>
      <c r="W541" s="9">
        <f t="shared" si="115"/>
        <v>1045121947.4744496</v>
      </c>
      <c r="Y541" s="9">
        <f>Y540+MAX(Data!$B$11:$B$34)/20</f>
        <v>161</v>
      </c>
      <c r="Z541" s="9">
        <f>$C544+$D544*Y541+$E544*Y541^2+$F544*Y541^3</f>
        <v>6.7035801997929356</v>
      </c>
      <c r="AA541" s="9">
        <f>$C564+$D564*Y541+$E564*Y541^2+$F564*Y541^3+$G564*Y541^4</f>
        <v>6.726595178827977</v>
      </c>
      <c r="AB541" s="9">
        <f>IF(Data!$R$74=3,Z541,IF(Data!$R$74=4,AA541,0))</f>
        <v>6.726595178827977</v>
      </c>
    </row>
    <row r="542" spans="2:28" ht="12.75" customHeight="1">
      <c r="K542" s="9">
        <f>Data!B26</f>
        <v>140</v>
      </c>
      <c r="L542" s="9">
        <f t="shared" si="105"/>
        <v>19600</v>
      </c>
      <c r="M542" s="9">
        <f t="shared" si="106"/>
        <v>2744000</v>
      </c>
      <c r="N542" s="9">
        <f t="shared" si="107"/>
        <v>384160000</v>
      </c>
      <c r="O542" s="9">
        <f t="shared" si="108"/>
        <v>53782400000</v>
      </c>
      <c r="P542" s="9">
        <f t="shared" si="109"/>
        <v>7529536000000</v>
      </c>
      <c r="Q542" s="9">
        <f t="shared" si="110"/>
        <v>1054135040000000</v>
      </c>
      <c r="R542" s="9">
        <f t="shared" si="111"/>
        <v>1.475789056E+17</v>
      </c>
      <c r="S542" s="4">
        <f>Data!P26</f>
        <v>5.1823289308176097</v>
      </c>
      <c r="T542" s="9">
        <f t="shared" si="112"/>
        <v>725.52605031446535</v>
      </c>
      <c r="U542" s="9">
        <f t="shared" si="113"/>
        <v>101573.64704402514</v>
      </c>
      <c r="V542" s="9">
        <f t="shared" si="114"/>
        <v>14220310.586163521</v>
      </c>
      <c r="W542" s="9">
        <f t="shared" si="115"/>
        <v>1990843482.0628929</v>
      </c>
      <c r="Y542" s="9">
        <f>Y541+MAX(Data!$B$11:$B$34)/20</f>
        <v>172.5</v>
      </c>
      <c r="Z542" s="9">
        <f>$C544+$D544*Y542+$E544*Y542^2+$F544*Y542^3</f>
        <v>7.5561335195868118</v>
      </c>
      <c r="AA542" s="9">
        <f>$C564+$D564*Y542+$E564*Y542^2+$F564*Y542^3+$G564*Y542^4</f>
        <v>7.613591959172175</v>
      </c>
      <c r="AB542" s="9">
        <f>IF(Data!$R$74=3,Z542,IF(Data!$R$74=4,AA542,0))</f>
        <v>7.613591959172175</v>
      </c>
    </row>
    <row r="543" spans="2:28" ht="12.75" customHeight="1">
      <c r="B543" s="16" t="s">
        <v>121</v>
      </c>
      <c r="K543" s="9">
        <f>Data!B27</f>
        <v>150</v>
      </c>
      <c r="L543" s="9">
        <f t="shared" si="105"/>
        <v>22500</v>
      </c>
      <c r="M543" s="9">
        <f t="shared" si="106"/>
        <v>3375000</v>
      </c>
      <c r="N543" s="9">
        <f t="shared" si="107"/>
        <v>506250000</v>
      </c>
      <c r="O543" s="9">
        <f t="shared" si="108"/>
        <v>75937500000</v>
      </c>
      <c r="P543" s="9">
        <f t="shared" si="109"/>
        <v>11390625000000</v>
      </c>
      <c r="Q543" s="9">
        <f t="shared" si="110"/>
        <v>1708593750000000</v>
      </c>
      <c r="R543" s="9">
        <f t="shared" si="111"/>
        <v>2.562890625E+17</v>
      </c>
      <c r="S543" s="4">
        <f>Data!P27</f>
        <v>5.9450962264150942</v>
      </c>
      <c r="T543" s="9">
        <f t="shared" si="112"/>
        <v>891.76443396226409</v>
      </c>
      <c r="U543" s="9">
        <f t="shared" si="113"/>
        <v>133764.66509433961</v>
      </c>
      <c r="V543" s="9">
        <f t="shared" si="114"/>
        <v>20064699.764150944</v>
      </c>
      <c r="W543" s="9">
        <f t="shared" si="115"/>
        <v>3009704964.6226416</v>
      </c>
      <c r="Y543" s="9">
        <f>Y542+MAX(Data!$B$11:$B$34)/20</f>
        <v>184</v>
      </c>
      <c r="Z543" s="9">
        <f>$C544+$D544*Y543+$E544*Y543^2+$F544*Y543^3</f>
        <v>8.439475428140188</v>
      </c>
      <c r="AA543" s="9">
        <f>$C564+$D564*Y543+$E564*Y543^2+$F564*Y543^3+$G564*Y543^4</f>
        <v>8.5223766605995195</v>
      </c>
      <c r="AB543" s="9">
        <f>IF(Data!$R$74=3,Z543,IF(Data!$R$74=4,AA543,0))</f>
        <v>8.5223766605995195</v>
      </c>
    </row>
    <row r="544" spans="2:28" ht="12.75" customHeight="1">
      <c r="C544" s="9">
        <f t="array" ref="C544">INDEX(MMULT(C538:F541,H532:H535),1)</f>
        <v>0.18041481484885935</v>
      </c>
      <c r="D544" s="9">
        <f t="array" ref="D544">INDEX(MMULT(C538:F541,H532:H535),2)</f>
        <v>-2.7073529883097081E-3</v>
      </c>
      <c r="E544" s="9">
        <f t="array" ref="E544">INDEX(MMULT(C538:F541,H532:H535),3)</f>
        <v>3.371475748829289E-4</v>
      </c>
      <c r="F544" s="9">
        <f t="array" ref="F544">INDEX(MMULT(C538:F541,H532:H535),4)</f>
        <v>-4.2655959962400319E-7</v>
      </c>
      <c r="K544" s="9">
        <f>Data!B28</f>
        <v>160</v>
      </c>
      <c r="L544" s="9">
        <f t="shared" si="105"/>
        <v>25600</v>
      </c>
      <c r="M544" s="9">
        <f t="shared" si="106"/>
        <v>4096000</v>
      </c>
      <c r="N544" s="9">
        <f t="shared" si="107"/>
        <v>655360000</v>
      </c>
      <c r="O544" s="9">
        <f t="shared" si="108"/>
        <v>104857600000</v>
      </c>
      <c r="P544" s="9">
        <f t="shared" si="109"/>
        <v>16777216000000</v>
      </c>
      <c r="Q544" s="9">
        <f t="shared" si="110"/>
        <v>2684354560000000</v>
      </c>
      <c r="R544" s="9">
        <f t="shared" si="111"/>
        <v>4.294967296E+17</v>
      </c>
      <c r="S544" s="4">
        <f>Data!P28</f>
        <v>6.7481150943396226</v>
      </c>
      <c r="T544" s="9">
        <f t="shared" si="112"/>
        <v>1079.6984150943397</v>
      </c>
      <c r="U544" s="9">
        <f t="shared" si="113"/>
        <v>172751.74641509433</v>
      </c>
      <c r="V544" s="9">
        <f t="shared" si="114"/>
        <v>27640279.426415093</v>
      </c>
      <c r="W544" s="9">
        <f t="shared" si="115"/>
        <v>4422444708.2264147</v>
      </c>
      <c r="Y544" s="9">
        <f>Y543+MAX(Data!$B$11:$B$34)/20</f>
        <v>195.5</v>
      </c>
      <c r="Z544" s="9">
        <f>$C544+$D544*Y544+$E544*Y544^2+$F544*Y544^3</f>
        <v>9.3497134624665961</v>
      </c>
      <c r="AA544" s="9">
        <f>$C564+$D564*Y544+$E564*Y544^2+$F564*Y544^3+$G564*Y544^4</f>
        <v>9.4392665780068388</v>
      </c>
      <c r="AB544" s="9">
        <f>IF(Data!$R$74=3,Z544,IF(Data!$R$74=4,AA544,0))</f>
        <v>9.4392665780068388</v>
      </c>
    </row>
    <row r="545" spans="2:28" ht="12.75" customHeight="1">
      <c r="K545" s="9">
        <f>Data!B29</f>
        <v>175</v>
      </c>
      <c r="L545" s="9">
        <f t="shared" si="105"/>
        <v>30625</v>
      </c>
      <c r="M545" s="9">
        <f t="shared" si="106"/>
        <v>5359375</v>
      </c>
      <c r="N545" s="9">
        <f t="shared" si="107"/>
        <v>937890625</v>
      </c>
      <c r="O545" s="9">
        <f t="shared" si="108"/>
        <v>164130859375</v>
      </c>
      <c r="P545" s="9">
        <f t="shared" si="109"/>
        <v>28722900390625</v>
      </c>
      <c r="Q545" s="9">
        <f t="shared" si="110"/>
        <v>5026507568359375</v>
      </c>
      <c r="R545" s="9">
        <f t="shared" si="111"/>
        <v>8.7963882446289062E+17</v>
      </c>
      <c r="S545" s="4">
        <f>Data!P29</f>
        <v>7.8671088050314468</v>
      </c>
      <c r="T545" s="9">
        <f t="shared" si="112"/>
        <v>1376.7440408805032</v>
      </c>
      <c r="U545" s="9">
        <f t="shared" si="113"/>
        <v>240930.20715408807</v>
      </c>
      <c r="V545" s="9">
        <f t="shared" si="114"/>
        <v>42162786.251965411</v>
      </c>
      <c r="W545" s="9">
        <f t="shared" si="115"/>
        <v>7378487594.0939465</v>
      </c>
      <c r="Y545" s="9">
        <f>Y544+MAX(Data!$B$11:$B$34)/20</f>
        <v>207</v>
      </c>
      <c r="Z545" s="9">
        <f>$C544+$D544*Y545+$E544*Y545^2+$F544*Y545^3</f>
        <v>10.282955159579565</v>
      </c>
      <c r="AA545" s="9">
        <f>$C564+$D564*Y545+$E564*Y545^2+$F564*Y545^3+$G564*Y545^4</f>
        <v>10.348806080854576</v>
      </c>
      <c r="AB545" s="9">
        <f>IF(Data!$R$74=3,Z545,IF(Data!$R$74=4,AA545,0))</f>
        <v>10.348806080854576</v>
      </c>
    </row>
    <row r="546" spans="2:28" ht="12.75" customHeight="1">
      <c r="K546" s="9">
        <f>Data!B30</f>
        <v>190</v>
      </c>
      <c r="L546" s="9">
        <f t="shared" si="105"/>
        <v>36100</v>
      </c>
      <c r="M546" s="9">
        <f t="shared" si="106"/>
        <v>6859000</v>
      </c>
      <c r="N546" s="9">
        <f t="shared" si="107"/>
        <v>1303210000</v>
      </c>
      <c r="O546" s="9">
        <f t="shared" si="108"/>
        <v>247609900000</v>
      </c>
      <c r="P546" s="9">
        <f t="shared" si="109"/>
        <v>47045881000000</v>
      </c>
      <c r="Q546" s="9">
        <f t="shared" si="110"/>
        <v>8938717390000000</v>
      </c>
      <c r="R546" s="9">
        <f t="shared" si="111"/>
        <v>1.6983563041E+18</v>
      </c>
      <c r="S546" s="4">
        <f>Data!P30</f>
        <v>8.9317628930817605</v>
      </c>
      <c r="T546" s="9">
        <f t="shared" si="112"/>
        <v>1697.0349496855345</v>
      </c>
      <c r="U546" s="9">
        <f t="shared" si="113"/>
        <v>322436.64044025156</v>
      </c>
      <c r="V546" s="9">
        <f t="shared" si="114"/>
        <v>61262961.683647797</v>
      </c>
      <c r="W546" s="9">
        <f t="shared" si="115"/>
        <v>11639962719.893082</v>
      </c>
      <c r="Y546" s="9">
        <f>Y545+MAX(Data!$B$11:$B$34)/20</f>
        <v>218.5</v>
      </c>
      <c r="Z546" s="9">
        <f>$C544+$D544*Y546+$E544*Y546^2+$F544*Y546^3</f>
        <v>11.235308056492631</v>
      </c>
      <c r="AA546" s="9">
        <f>$C564+$D564*Y546+$E564*Y546^2+$F564*Y546^3+$G564*Y546^4</f>
        <v>11.233766613166793</v>
      </c>
      <c r="AB546" s="9">
        <f>IF(Data!$R$74=3,Z546,IF(Data!$R$74=4,AA546,0))</f>
        <v>11.233766613166793</v>
      </c>
    </row>
    <row r="547" spans="2:28" ht="12.75" customHeight="1">
      <c r="K547" s="9">
        <f>Data!B31</f>
        <v>200</v>
      </c>
      <c r="L547" s="9">
        <f t="shared" si="105"/>
        <v>40000</v>
      </c>
      <c r="M547" s="9">
        <f t="shared" si="106"/>
        <v>8000000</v>
      </c>
      <c r="N547" s="9">
        <f t="shared" si="107"/>
        <v>1600000000</v>
      </c>
      <c r="O547" s="9">
        <f t="shared" si="108"/>
        <v>320000000000</v>
      </c>
      <c r="P547" s="9">
        <f t="shared" si="109"/>
        <v>64000000000000</v>
      </c>
      <c r="Q547" s="9">
        <f t="shared" si="110"/>
        <v>1.28E+16</v>
      </c>
      <c r="R547" s="9">
        <f t="shared" si="111"/>
        <v>2.56E+18</v>
      </c>
      <c r="S547" s="4">
        <f>Data!P31</f>
        <v>9.7086182389937097</v>
      </c>
      <c r="T547" s="9">
        <f t="shared" si="112"/>
        <v>1941.7236477987419</v>
      </c>
      <c r="U547" s="9">
        <f t="shared" si="113"/>
        <v>388344.72955974838</v>
      </c>
      <c r="V547" s="9">
        <f t="shared" si="114"/>
        <v>77668945.911949679</v>
      </c>
      <c r="W547" s="9">
        <f t="shared" si="115"/>
        <v>15533789182.389935</v>
      </c>
      <c r="Y547" s="9">
        <f>Y546+MAX(Data!$B$11:$B$34)/20</f>
        <v>230</v>
      </c>
      <c r="Z547" s="9">
        <f>$C544+$D544*Y547+$E544*Y547^2+$F544*Y547^3</f>
        <v>12.202879690219319</v>
      </c>
      <c r="AA547" s="9">
        <f>$C564+$D564*Y547+$E564*Y547^2+$F564*Y547^3+$G564*Y547^4</f>
        <v>12.07514669353119</v>
      </c>
      <c r="AB547" s="9">
        <f>IF(Data!$R$74=3,Z547,IF(Data!$R$74=4,AA547,0))</f>
        <v>12.07514669353119</v>
      </c>
    </row>
    <row r="548" spans="2:28" ht="12.75" customHeight="1">
      <c r="B548" s="16" t="s">
        <v>122</v>
      </c>
      <c r="K548" s="9">
        <f>Data!B32</f>
        <v>210</v>
      </c>
      <c r="L548" s="9">
        <f t="shared" si="105"/>
        <v>44100</v>
      </c>
      <c r="M548" s="9">
        <f t="shared" si="106"/>
        <v>9261000</v>
      </c>
      <c r="N548" s="9">
        <f t="shared" si="107"/>
        <v>1944810000</v>
      </c>
      <c r="O548" s="9">
        <f t="shared" si="108"/>
        <v>408410100000</v>
      </c>
      <c r="P548" s="9">
        <f t="shared" si="109"/>
        <v>85766121000000</v>
      </c>
      <c r="Q548" s="9">
        <f t="shared" si="110"/>
        <v>1.801088541E+16</v>
      </c>
      <c r="R548" s="9">
        <f t="shared" si="111"/>
        <v>3.7822859360999997E+18</v>
      </c>
      <c r="S548" s="4">
        <f>Data!P32</f>
        <v>10.53176289308176</v>
      </c>
      <c r="T548" s="9">
        <f t="shared" si="112"/>
        <v>2211.6702075471694</v>
      </c>
      <c r="U548" s="9">
        <f t="shared" si="113"/>
        <v>464450.74358490563</v>
      </c>
      <c r="V548" s="9">
        <f t="shared" si="114"/>
        <v>97534656.152830184</v>
      </c>
      <c r="W548" s="9">
        <f t="shared" si="115"/>
        <v>20482277792.094337</v>
      </c>
      <c r="Y548" s="9">
        <f>Y547+MAX(Data!$B$11:$B$34)/20</f>
        <v>241.5</v>
      </c>
      <c r="Z548" s="9">
        <f>$C544+$D544*Y548+$E544*Y548^2+$F544*Y548^3</f>
        <v>13.181777597773165</v>
      </c>
      <c r="AA548" s="9">
        <f>$C564+$D564*Y548+$E564*Y548^2+$F564*Y548^3+$G564*Y548^4</f>
        <v>12.852171915099063</v>
      </c>
      <c r="AB548" s="9">
        <f>IF(Data!$R$74=3,Z548,IF(Data!$R$74=4,AA548,0))</f>
        <v>12.852171915099063</v>
      </c>
    </row>
    <row r="549" spans="2:28" ht="12.75" customHeight="1">
      <c r="K549" s="9">
        <f>Data!B33</f>
        <v>220</v>
      </c>
      <c r="L549" s="9">
        <f t="shared" si="105"/>
        <v>48400</v>
      </c>
      <c r="M549" s="9">
        <f t="shared" si="106"/>
        <v>10648000</v>
      </c>
      <c r="N549" s="9">
        <f t="shared" si="107"/>
        <v>2342560000</v>
      </c>
      <c r="O549" s="9">
        <f t="shared" si="108"/>
        <v>515363200000</v>
      </c>
      <c r="P549" s="9">
        <f t="shared" si="109"/>
        <v>113379904000000</v>
      </c>
      <c r="Q549" s="9">
        <f t="shared" si="110"/>
        <v>2.494357888E+16</v>
      </c>
      <c r="R549" s="9">
        <f t="shared" si="111"/>
        <v>5.4875873536E+18</v>
      </c>
      <c r="S549" s="4">
        <f>Data!P33</f>
        <v>11.345850943396226</v>
      </c>
      <c r="T549" s="9">
        <f t="shared" si="112"/>
        <v>2496.0872075471698</v>
      </c>
      <c r="U549" s="9">
        <f t="shared" si="113"/>
        <v>549139.18566037726</v>
      </c>
      <c r="V549" s="9">
        <f t="shared" si="114"/>
        <v>120810620.84528302</v>
      </c>
      <c r="W549" s="9">
        <f t="shared" si="115"/>
        <v>26578336585.962261</v>
      </c>
      <c r="Y549" s="9">
        <f>Y548+MAX(Data!$B$11:$B$34)/20</f>
        <v>253</v>
      </c>
      <c r="Z549" s="9">
        <f>$C544+$D544*Y549+$E544*Y549^2+$F544*Y549^3</f>
        <v>14.168109316167696</v>
      </c>
      <c r="AA549" s="9">
        <f>$C564+$D564*Y549+$E564*Y549^2+$F564*Y549^3+$G564*Y549^4</f>
        <v>13.542294945585343</v>
      </c>
      <c r="AB549" s="9">
        <f>IF(Data!$R$74=3,Z549,IF(Data!$R$74=4,AA549,0))</f>
        <v>13.542294945585343</v>
      </c>
    </row>
    <row r="550" spans="2:28" ht="12.75" customHeight="1">
      <c r="B550" s="16" t="s">
        <v>114</v>
      </c>
      <c r="H550" s="16" t="s">
        <v>115</v>
      </c>
      <c r="K550" s="9">
        <f>Data!B34</f>
        <v>230</v>
      </c>
      <c r="L550" s="9">
        <f t="shared" si="105"/>
        <v>52900</v>
      </c>
      <c r="M550" s="9">
        <f t="shared" si="106"/>
        <v>12167000</v>
      </c>
      <c r="N550" s="9">
        <f t="shared" si="107"/>
        <v>2798410000</v>
      </c>
      <c r="O550" s="9">
        <f t="shared" si="108"/>
        <v>643634300000</v>
      </c>
      <c r="P550" s="9">
        <f t="shared" si="109"/>
        <v>148035889000000</v>
      </c>
      <c r="Q550" s="9">
        <f t="shared" si="110"/>
        <v>3.404825447E+16</v>
      </c>
      <c r="R550" s="9">
        <f t="shared" si="111"/>
        <v>7.8310985280999997E+18</v>
      </c>
      <c r="S550" s="4">
        <f>Data!P34</f>
        <v>12.143838364779873</v>
      </c>
      <c r="T550" s="9">
        <f t="shared" si="112"/>
        <v>2793.0828238993709</v>
      </c>
      <c r="U550" s="9">
        <f t="shared" si="113"/>
        <v>642409.04949685524</v>
      </c>
      <c r="V550" s="9">
        <f t="shared" si="114"/>
        <v>147754081.38427672</v>
      </c>
      <c r="W550" s="9">
        <f t="shared" si="115"/>
        <v>33983438718.383644</v>
      </c>
      <c r="Y550" s="9">
        <f>Y549+MAX(Data!$B$11:$B$34)/20</f>
        <v>264.5</v>
      </c>
      <c r="Z550" s="9">
        <f>$C544+$D544*Y550+$E544*Y550^2+$F544*Y550^3</f>
        <v>15.157982382416446</v>
      </c>
      <c r="AA550" s="9">
        <f>$C564+$D564*Y550+$E564*Y550^2+$F564*Y550^3+$G564*Y550^4</f>
        <v>14.121195527268576</v>
      </c>
      <c r="AB550" s="9">
        <f>IF(Data!$R$74=3,Z550,IF(Data!$R$74=4,AA550,0))</f>
        <v>14.121195527268576</v>
      </c>
    </row>
    <row r="551" spans="2:28" ht="12.75" customHeight="1">
      <c r="C551" s="16" t="s">
        <v>116</v>
      </c>
      <c r="D551" s="16" t="s">
        <v>117</v>
      </c>
      <c r="E551" s="16" t="s">
        <v>118</v>
      </c>
      <c r="F551" s="16" t="s">
        <v>119</v>
      </c>
      <c r="G551" s="16" t="s">
        <v>123</v>
      </c>
      <c r="K551" s="9">
        <f>Data!B35</f>
        <v>0</v>
      </c>
      <c r="L551" s="9">
        <f t="shared" si="105"/>
        <v>0</v>
      </c>
      <c r="M551" s="9">
        <f t="shared" si="106"/>
        <v>0</v>
      </c>
      <c r="N551" s="9">
        <f t="shared" si="107"/>
        <v>0</v>
      </c>
      <c r="O551" s="9">
        <f t="shared" si="108"/>
        <v>0</v>
      </c>
      <c r="P551" s="9">
        <f t="shared" si="109"/>
        <v>0</v>
      </c>
      <c r="Q551" s="9">
        <f t="shared" si="110"/>
        <v>0</v>
      </c>
      <c r="R551" s="9">
        <f t="shared" si="111"/>
        <v>0</v>
      </c>
      <c r="S551" s="4">
        <f>Data!M35</f>
        <v>0</v>
      </c>
      <c r="T551" s="9">
        <f t="shared" si="112"/>
        <v>0</v>
      </c>
      <c r="U551" s="9">
        <f t="shared" si="113"/>
        <v>0</v>
      </c>
      <c r="V551" s="9">
        <f t="shared" si="114"/>
        <v>0</v>
      </c>
      <c r="W551" s="9">
        <f t="shared" si="115"/>
        <v>0</v>
      </c>
    </row>
    <row r="552" spans="2:28" ht="12.75" customHeight="1">
      <c r="C552" s="9">
        <f>$E$3</f>
        <v>24</v>
      </c>
      <c r="D552" s="9">
        <f t="shared" ref="D552:G552" si="120">K628</f>
        <v>2575</v>
      </c>
      <c r="E552" s="9">
        <f t="shared" si="120"/>
        <v>395975</v>
      </c>
      <c r="F552" s="9">
        <f t="shared" si="120"/>
        <v>69826375</v>
      </c>
      <c r="G552" s="9">
        <f t="shared" si="120"/>
        <v>13223654375</v>
      </c>
      <c r="H552" s="75">
        <f>S628</f>
        <v>101.07542201257861</v>
      </c>
      <c r="K552" s="9">
        <f>Data!B36</f>
        <v>0</v>
      </c>
      <c r="L552" s="9">
        <f t="shared" si="105"/>
        <v>0</v>
      </c>
      <c r="M552" s="9">
        <f t="shared" si="106"/>
        <v>0</v>
      </c>
      <c r="N552" s="9">
        <f t="shared" si="107"/>
        <v>0</v>
      </c>
      <c r="O552" s="9">
        <f t="shared" si="108"/>
        <v>0</v>
      </c>
      <c r="P552" s="9">
        <f t="shared" si="109"/>
        <v>0</v>
      </c>
      <c r="Q552" s="9">
        <f t="shared" si="110"/>
        <v>0</v>
      </c>
      <c r="R552" s="9">
        <f t="shared" si="111"/>
        <v>0</v>
      </c>
      <c r="S552" s="4">
        <f>Data!M36</f>
        <v>0</v>
      </c>
      <c r="T552" s="9">
        <f t="shared" si="112"/>
        <v>0</v>
      </c>
      <c r="U552" s="9">
        <f t="shared" si="113"/>
        <v>0</v>
      </c>
      <c r="V552" s="9">
        <f t="shared" si="114"/>
        <v>0</v>
      </c>
      <c r="W552" s="9">
        <f t="shared" si="115"/>
        <v>0</v>
      </c>
    </row>
    <row r="553" spans="2:28" ht="12.75" customHeight="1">
      <c r="C553" s="9">
        <f t="shared" ref="C553:G553" si="121">K628</f>
        <v>2575</v>
      </c>
      <c r="D553" s="9">
        <f t="shared" si="121"/>
        <v>395975</v>
      </c>
      <c r="E553" s="9">
        <f t="shared" si="121"/>
        <v>69826375</v>
      </c>
      <c r="F553" s="9">
        <f t="shared" si="121"/>
        <v>13223654375</v>
      </c>
      <c r="G553" s="9">
        <f t="shared" si="121"/>
        <v>2614009234375</v>
      </c>
      <c r="H553" s="9">
        <f>T628</f>
        <v>17293.640327044024</v>
      </c>
      <c r="K553" s="9">
        <f>Data!B37</f>
        <v>0</v>
      </c>
      <c r="L553" s="9">
        <f t="shared" si="105"/>
        <v>0</v>
      </c>
      <c r="M553" s="9">
        <f t="shared" si="106"/>
        <v>0</v>
      </c>
      <c r="N553" s="9">
        <f t="shared" si="107"/>
        <v>0</v>
      </c>
      <c r="O553" s="9">
        <f t="shared" si="108"/>
        <v>0</v>
      </c>
      <c r="P553" s="9">
        <f t="shared" si="109"/>
        <v>0</v>
      </c>
      <c r="Q553" s="9">
        <f t="shared" si="110"/>
        <v>0</v>
      </c>
      <c r="R553" s="9">
        <f t="shared" si="111"/>
        <v>0</v>
      </c>
      <c r="S553" s="4">
        <f>Data!M37</f>
        <v>0</v>
      </c>
      <c r="T553" s="9">
        <f t="shared" si="112"/>
        <v>0</v>
      </c>
      <c r="U553" s="9">
        <f t="shared" si="113"/>
        <v>0</v>
      </c>
      <c r="V553" s="9">
        <f t="shared" si="114"/>
        <v>0</v>
      </c>
      <c r="W553" s="9">
        <f t="shared" si="115"/>
        <v>0</v>
      </c>
    </row>
    <row r="554" spans="2:28" ht="12.75" customHeight="1">
      <c r="C554" s="9">
        <f t="shared" ref="C554:G554" si="122">L628</f>
        <v>395975</v>
      </c>
      <c r="D554" s="9">
        <f t="shared" si="122"/>
        <v>69826375</v>
      </c>
      <c r="E554" s="9">
        <f t="shared" si="122"/>
        <v>13223654375</v>
      </c>
      <c r="F554" s="9">
        <f t="shared" si="122"/>
        <v>2614009234375</v>
      </c>
      <c r="G554" s="9">
        <f t="shared" si="122"/>
        <v>531479992484375</v>
      </c>
      <c r="H554" s="9">
        <f>U628</f>
        <v>3225687.3824842763</v>
      </c>
      <c r="K554" s="9">
        <f>Data!B38</f>
        <v>0</v>
      </c>
      <c r="L554" s="9">
        <f t="shared" si="105"/>
        <v>0</v>
      </c>
      <c r="M554" s="9">
        <f t="shared" si="106"/>
        <v>0</v>
      </c>
      <c r="N554" s="9">
        <f t="shared" si="107"/>
        <v>0</v>
      </c>
      <c r="O554" s="9">
        <f t="shared" si="108"/>
        <v>0</v>
      </c>
      <c r="P554" s="9">
        <f t="shared" si="109"/>
        <v>0</v>
      </c>
      <c r="Q554" s="9">
        <f t="shared" si="110"/>
        <v>0</v>
      </c>
      <c r="R554" s="9">
        <f t="shared" si="111"/>
        <v>0</v>
      </c>
      <c r="S554" s="4">
        <f>Data!M38</f>
        <v>0</v>
      </c>
      <c r="T554" s="9">
        <f t="shared" si="112"/>
        <v>0</v>
      </c>
      <c r="U554" s="9">
        <f t="shared" si="113"/>
        <v>0</v>
      </c>
      <c r="V554" s="9">
        <f t="shared" si="114"/>
        <v>0</v>
      </c>
      <c r="W554" s="9">
        <f t="shared" si="115"/>
        <v>0</v>
      </c>
    </row>
    <row r="555" spans="2:28" ht="12.75" customHeight="1">
      <c r="C555" s="9">
        <f t="shared" ref="C555:G555" si="123">M628</f>
        <v>69826375</v>
      </c>
      <c r="D555" s="9">
        <f t="shared" si="123"/>
        <v>13223654375</v>
      </c>
      <c r="E555" s="9">
        <f t="shared" si="123"/>
        <v>2614009234375</v>
      </c>
      <c r="F555" s="9">
        <f t="shared" si="123"/>
        <v>531479992484375</v>
      </c>
      <c r="G555" s="9">
        <f t="shared" si="123"/>
        <v>1.1020800321648438E+17</v>
      </c>
      <c r="H555" s="9">
        <f>V628</f>
        <v>631395593.6176101</v>
      </c>
      <c r="K555" s="9">
        <f>Data!B39</f>
        <v>0</v>
      </c>
      <c r="L555" s="9">
        <f t="shared" si="105"/>
        <v>0</v>
      </c>
      <c r="M555" s="9">
        <f t="shared" si="106"/>
        <v>0</v>
      </c>
      <c r="N555" s="9">
        <f t="shared" si="107"/>
        <v>0</v>
      </c>
      <c r="O555" s="9">
        <f t="shared" si="108"/>
        <v>0</v>
      </c>
      <c r="P555" s="9">
        <f t="shared" si="109"/>
        <v>0</v>
      </c>
      <c r="Q555" s="9">
        <f t="shared" si="110"/>
        <v>0</v>
      </c>
      <c r="R555" s="9">
        <f t="shared" si="111"/>
        <v>0</v>
      </c>
      <c r="S555" s="4">
        <f>Data!M39</f>
        <v>0</v>
      </c>
      <c r="T555" s="9">
        <f t="shared" si="112"/>
        <v>0</v>
      </c>
      <c r="U555" s="9">
        <f t="shared" si="113"/>
        <v>0</v>
      </c>
      <c r="V555" s="9">
        <f t="shared" si="114"/>
        <v>0</v>
      </c>
      <c r="W555" s="9">
        <f t="shared" si="115"/>
        <v>0</v>
      </c>
    </row>
    <row r="556" spans="2:28" ht="12.75" customHeight="1">
      <c r="C556" s="9">
        <f t="shared" ref="C556:G556" si="124">N628</f>
        <v>13223654375</v>
      </c>
      <c r="D556" s="9">
        <f t="shared" si="124"/>
        <v>2614009234375</v>
      </c>
      <c r="E556" s="9">
        <f t="shared" si="124"/>
        <v>531479992484375</v>
      </c>
      <c r="F556" s="9">
        <f t="shared" si="124"/>
        <v>1.1020800321648438E+17</v>
      </c>
      <c r="G556" s="9">
        <f t="shared" si="124"/>
        <v>2.3185907458565235E+19</v>
      </c>
      <c r="H556" s="9">
        <f>W628</f>
        <v>127461534086.16586</v>
      </c>
      <c r="K556" s="9">
        <f>Data!B40</f>
        <v>0</v>
      </c>
      <c r="L556" s="9">
        <f t="shared" si="105"/>
        <v>0</v>
      </c>
      <c r="M556" s="9">
        <f t="shared" si="106"/>
        <v>0</v>
      </c>
      <c r="N556" s="9">
        <f t="shared" si="107"/>
        <v>0</v>
      </c>
      <c r="O556" s="9">
        <f t="shared" si="108"/>
        <v>0</v>
      </c>
      <c r="P556" s="9">
        <f t="shared" si="109"/>
        <v>0</v>
      </c>
      <c r="Q556" s="9">
        <f t="shared" si="110"/>
        <v>0</v>
      </c>
      <c r="R556" s="9">
        <f t="shared" si="111"/>
        <v>0</v>
      </c>
      <c r="S556" s="4">
        <f>Data!M40</f>
        <v>0</v>
      </c>
      <c r="T556" s="9">
        <f t="shared" si="112"/>
        <v>0</v>
      </c>
      <c r="U556" s="9">
        <f t="shared" si="113"/>
        <v>0</v>
      </c>
      <c r="V556" s="9">
        <f t="shared" si="114"/>
        <v>0</v>
      </c>
      <c r="W556" s="9">
        <f t="shared" si="115"/>
        <v>0</v>
      </c>
    </row>
    <row r="557" spans="2:28" ht="12.75" customHeight="1">
      <c r="B557" s="16" t="s">
        <v>120</v>
      </c>
      <c r="K557" s="9">
        <f>Data!B41</f>
        <v>0</v>
      </c>
      <c r="L557" s="9">
        <f t="shared" si="105"/>
        <v>0</v>
      </c>
      <c r="M557" s="9">
        <f t="shared" si="106"/>
        <v>0</v>
      </c>
      <c r="N557" s="9">
        <f t="shared" si="107"/>
        <v>0</v>
      </c>
      <c r="O557" s="9">
        <f t="shared" si="108"/>
        <v>0</v>
      </c>
      <c r="P557" s="9">
        <f t="shared" si="109"/>
        <v>0</v>
      </c>
      <c r="Q557" s="9">
        <f t="shared" si="110"/>
        <v>0</v>
      </c>
      <c r="R557" s="9">
        <f t="shared" si="111"/>
        <v>0</v>
      </c>
      <c r="S557" s="4">
        <f>Data!M41</f>
        <v>0</v>
      </c>
      <c r="T557" s="9">
        <f t="shared" si="112"/>
        <v>0</v>
      </c>
      <c r="U557" s="9">
        <f t="shared" si="113"/>
        <v>0</v>
      </c>
      <c r="V557" s="9">
        <f t="shared" si="114"/>
        <v>0</v>
      </c>
      <c r="W557" s="9">
        <f t="shared" si="115"/>
        <v>0</v>
      </c>
    </row>
    <row r="558" spans="2:28" ht="12.75" customHeight="1">
      <c r="C558" s="9">
        <f t="array" ref="C558">INDEX(MINVERSE(C552:G556),1,1)</f>
        <v>0.6594736708831318</v>
      </c>
      <c r="D558" s="9">
        <f t="array" ref="D558">INDEX(MINVERSE(C552:G556),1,2)</f>
        <v>-3.4962556731477787E-2</v>
      </c>
      <c r="E558" s="9">
        <f t="array" ref="E558">INDEX(MINVERSE(C552:G556),1,3)</f>
        <v>5.305850297641191E-4</v>
      </c>
      <c r="F558" s="9">
        <f t="array" ref="F558">INDEX(MINVERSE(C552:G556),1,4)</f>
        <v>-3.0434454133311139E-6</v>
      </c>
      <c r="G558" s="9">
        <f t="array" ref="G558">INDEX(MINVERSE(C552:G556),1,5)</f>
        <v>5.8694493098315334E-9</v>
      </c>
      <c r="K558" s="9">
        <f>Data!B42</f>
        <v>0</v>
      </c>
      <c r="L558" s="9">
        <f t="shared" si="105"/>
        <v>0</v>
      </c>
      <c r="M558" s="9">
        <f t="shared" si="106"/>
        <v>0</v>
      </c>
      <c r="N558" s="9">
        <f t="shared" si="107"/>
        <v>0</v>
      </c>
      <c r="O558" s="9">
        <f t="shared" si="108"/>
        <v>0</v>
      </c>
      <c r="P558" s="9">
        <f t="shared" si="109"/>
        <v>0</v>
      </c>
      <c r="Q558" s="9">
        <f t="shared" si="110"/>
        <v>0</v>
      </c>
      <c r="R558" s="9">
        <f t="shared" si="111"/>
        <v>0</v>
      </c>
      <c r="S558" s="4">
        <f>Data!M42</f>
        <v>0</v>
      </c>
      <c r="T558" s="9">
        <f t="shared" si="112"/>
        <v>0</v>
      </c>
      <c r="U558" s="9">
        <f t="shared" si="113"/>
        <v>0</v>
      </c>
      <c r="V558" s="9">
        <f t="shared" si="114"/>
        <v>0</v>
      </c>
      <c r="W558" s="9">
        <f t="shared" si="115"/>
        <v>0</v>
      </c>
    </row>
    <row r="559" spans="2:28" ht="12.75" customHeight="1">
      <c r="C559" s="9">
        <f t="array" ref="C559">INDEX(MINVERSE(C552:G556),2,1)</f>
        <v>-3.4962556731473936E-2</v>
      </c>
      <c r="D559" s="9">
        <f t="array" ref="D559">INDEX(MINVERSE(C552:G556),2,2)</f>
        <v>2.650354185218147E-3</v>
      </c>
      <c r="E559" s="9">
        <f t="array" ref="E559">INDEX(MINVERSE(C552:G556),2,3)</f>
        <v>-4.6182432689335302E-5</v>
      </c>
      <c r="F559" s="9">
        <f t="array" ref="F559">INDEX(MINVERSE(C552:G556),2,4)</f>
        <v>2.8550315114689659E-7</v>
      </c>
      <c r="G559" s="9">
        <f t="array" ref="G559">INDEX(MINVERSE(C552:G556),2,5)</f>
        <v>-5.7730803909388961E-10</v>
      </c>
      <c r="K559" s="9">
        <f>Data!B43</f>
        <v>0</v>
      </c>
      <c r="L559" s="9">
        <f t="shared" si="105"/>
        <v>0</v>
      </c>
      <c r="M559" s="9">
        <f t="shared" si="106"/>
        <v>0</v>
      </c>
      <c r="N559" s="9">
        <f t="shared" si="107"/>
        <v>0</v>
      </c>
      <c r="O559" s="9">
        <f t="shared" si="108"/>
        <v>0</v>
      </c>
      <c r="P559" s="9">
        <f t="shared" si="109"/>
        <v>0</v>
      </c>
      <c r="Q559" s="9">
        <f t="shared" si="110"/>
        <v>0</v>
      </c>
      <c r="R559" s="9">
        <f t="shared" si="111"/>
        <v>0</v>
      </c>
      <c r="S559" s="4">
        <f>Data!M43</f>
        <v>0</v>
      </c>
      <c r="T559" s="9">
        <f t="shared" si="112"/>
        <v>0</v>
      </c>
      <c r="U559" s="9">
        <f t="shared" si="113"/>
        <v>0</v>
      </c>
      <c r="V559" s="9">
        <f t="shared" si="114"/>
        <v>0</v>
      </c>
      <c r="W559" s="9">
        <f t="shared" si="115"/>
        <v>0</v>
      </c>
    </row>
    <row r="560" spans="2:28" ht="12.75" customHeight="1">
      <c r="C560" s="9">
        <f t="array" ref="C560">INDEX(MINVERSE(C552:G556),3,1)</f>
        <v>5.3058502976399842E-4</v>
      </c>
      <c r="D560" s="9">
        <f t="array" ref="D560">INDEX(MINVERSE(C552:G556),3,2)</f>
        <v>-4.6182432689331195E-5</v>
      </c>
      <c r="E560" s="9">
        <f t="array" ref="E560">INDEX(MINVERSE(C552:G556),3,3)</f>
        <v>8.670752843034765E-7</v>
      </c>
      <c r="F560" s="9">
        <f t="array" ref="F560">INDEX(MINVERSE(C552:G556),3,4)</f>
        <v>-5.6196737889967544E-9</v>
      </c>
      <c r="G560" s="9">
        <f t="array" ref="G560">INDEX(MINVERSE(C552:G556),3,5)</f>
        <v>1.1740100937626084E-11</v>
      </c>
      <c r="K560" s="9">
        <f>Data!B44</f>
        <v>0</v>
      </c>
      <c r="L560" s="9">
        <f t="shared" si="105"/>
        <v>0</v>
      </c>
      <c r="M560" s="9">
        <f t="shared" si="106"/>
        <v>0</v>
      </c>
      <c r="N560" s="9">
        <f t="shared" si="107"/>
        <v>0</v>
      </c>
      <c r="O560" s="9">
        <f t="shared" si="108"/>
        <v>0</v>
      </c>
      <c r="P560" s="9">
        <f t="shared" si="109"/>
        <v>0</v>
      </c>
      <c r="Q560" s="9">
        <f t="shared" si="110"/>
        <v>0</v>
      </c>
      <c r="R560" s="9">
        <f t="shared" si="111"/>
        <v>0</v>
      </c>
      <c r="S560" s="4">
        <f>Data!M44</f>
        <v>0</v>
      </c>
      <c r="T560" s="9">
        <f t="shared" si="112"/>
        <v>0</v>
      </c>
      <c r="U560" s="9">
        <f t="shared" si="113"/>
        <v>0</v>
      </c>
      <c r="V560" s="9">
        <f t="shared" si="114"/>
        <v>0</v>
      </c>
      <c r="W560" s="9">
        <f t="shared" si="115"/>
        <v>0</v>
      </c>
    </row>
    <row r="561" spans="2:23" ht="12.75" customHeight="1">
      <c r="C561" s="9">
        <f t="array" ref="C561">INDEX(MINVERSE(C552:G556),4,1)</f>
        <v>-3.0434454133301199E-6</v>
      </c>
      <c r="D561" s="9">
        <f t="array" ref="D561">INDEX(MINVERSE(C552:G556),4,2)</f>
        <v>2.8550315114685005E-7</v>
      </c>
      <c r="E561" s="9">
        <f t="array" ref="E561">INDEX(MINVERSE(C552:G556),4,3)</f>
        <v>-5.6196737889963979E-9</v>
      </c>
      <c r="F561" s="9">
        <f t="array" ref="F561">INDEX(MINVERSE(C552:G556),4,4)</f>
        <v>3.7636969615479374E-11</v>
      </c>
      <c r="G561" s="9">
        <f t="array" ref="G561">INDEX(MINVERSE(C552:G556),4,5)</f>
        <v>-8.0532258309226781E-14</v>
      </c>
      <c r="K561" s="9">
        <f>Data!B45</f>
        <v>0</v>
      </c>
      <c r="L561" s="9">
        <f t="shared" si="105"/>
        <v>0</v>
      </c>
      <c r="M561" s="9">
        <f t="shared" si="106"/>
        <v>0</v>
      </c>
      <c r="N561" s="9">
        <f t="shared" si="107"/>
        <v>0</v>
      </c>
      <c r="O561" s="9">
        <f t="shared" si="108"/>
        <v>0</v>
      </c>
      <c r="P561" s="9">
        <f t="shared" si="109"/>
        <v>0</v>
      </c>
      <c r="Q561" s="9">
        <f t="shared" si="110"/>
        <v>0</v>
      </c>
      <c r="R561" s="9">
        <f t="shared" si="111"/>
        <v>0</v>
      </c>
      <c r="S561" s="4">
        <f>Data!M45</f>
        <v>0</v>
      </c>
      <c r="T561" s="9">
        <f t="shared" si="112"/>
        <v>0</v>
      </c>
      <c r="U561" s="9">
        <f t="shared" si="113"/>
        <v>0</v>
      </c>
      <c r="V561" s="9">
        <f t="shared" si="114"/>
        <v>0</v>
      </c>
      <c r="W561" s="9">
        <f t="shared" si="115"/>
        <v>0</v>
      </c>
    </row>
    <row r="562" spans="2:23" ht="12.75" customHeight="1">
      <c r="C562" s="9">
        <f t="array" ref="C562">INDEX(MINVERSE(C552:G556),5,1)</f>
        <v>5.8694493098296747E-9</v>
      </c>
      <c r="D562" s="9">
        <f t="array" ref="D562">INDEX(MINVERSE(C552:G556),5,2)</f>
        <v>-5.7730803909376749E-10</v>
      </c>
      <c r="E562" s="9">
        <f t="array" ref="E562">INDEX(MINVERSE(C552:G556),5,3)</f>
        <v>1.1740100937624803E-11</v>
      </c>
      <c r="F562" s="9">
        <f t="array" ref="F562">INDEX(MINVERSE(C552:G556),5,4)</f>
        <v>-8.0532258309223235E-14</v>
      </c>
      <c r="G562" s="9">
        <f t="array" ref="G562">INDEX(MINVERSE(C552:G556),5,5)</f>
        <v>1.7545759673949796E-16</v>
      </c>
      <c r="K562" s="9">
        <f>Data!B46</f>
        <v>0</v>
      </c>
      <c r="L562" s="9">
        <f t="shared" si="105"/>
        <v>0</v>
      </c>
      <c r="M562" s="9">
        <f t="shared" si="106"/>
        <v>0</v>
      </c>
      <c r="N562" s="9">
        <f t="shared" si="107"/>
        <v>0</v>
      </c>
      <c r="O562" s="9">
        <f t="shared" si="108"/>
        <v>0</v>
      </c>
      <c r="P562" s="9">
        <f t="shared" si="109"/>
        <v>0</v>
      </c>
      <c r="Q562" s="9">
        <f t="shared" si="110"/>
        <v>0</v>
      </c>
      <c r="R562" s="9">
        <f t="shared" si="111"/>
        <v>0</v>
      </c>
      <c r="S562" s="4">
        <f>Data!M46</f>
        <v>0</v>
      </c>
      <c r="T562" s="9">
        <f t="shared" si="112"/>
        <v>0</v>
      </c>
      <c r="U562" s="9">
        <f t="shared" si="113"/>
        <v>0</v>
      </c>
      <c r="V562" s="9">
        <f t="shared" si="114"/>
        <v>0</v>
      </c>
      <c r="W562" s="9">
        <f t="shared" si="115"/>
        <v>0</v>
      </c>
    </row>
    <row r="563" spans="2:23" ht="12.75" customHeight="1">
      <c r="B563" s="16" t="s">
        <v>121</v>
      </c>
      <c r="K563" s="9">
        <f>Data!B47</f>
        <v>0</v>
      </c>
      <c r="L563" s="9">
        <f t="shared" si="105"/>
        <v>0</v>
      </c>
      <c r="M563" s="9">
        <f t="shared" si="106"/>
        <v>0</v>
      </c>
      <c r="N563" s="9">
        <f t="shared" si="107"/>
        <v>0</v>
      </c>
      <c r="O563" s="9">
        <f t="shared" si="108"/>
        <v>0</v>
      </c>
      <c r="P563" s="9">
        <f t="shared" si="109"/>
        <v>0</v>
      </c>
      <c r="Q563" s="9">
        <f t="shared" si="110"/>
        <v>0</v>
      </c>
      <c r="R563" s="9">
        <f t="shared" si="111"/>
        <v>0</v>
      </c>
      <c r="S563" s="4">
        <f>Data!M47</f>
        <v>0</v>
      </c>
      <c r="T563" s="9">
        <f t="shared" si="112"/>
        <v>0</v>
      </c>
      <c r="U563" s="9">
        <f t="shared" si="113"/>
        <v>0</v>
      </c>
      <c r="V563" s="9">
        <f t="shared" si="114"/>
        <v>0</v>
      </c>
      <c r="W563" s="9">
        <f t="shared" si="115"/>
        <v>0</v>
      </c>
    </row>
    <row r="564" spans="2:23" ht="12.75" customHeight="1">
      <c r="C564" s="9">
        <f t="array" ref="C564">INDEX(MMULT(C558:G562,H552:H556),1)</f>
        <v>3.9124286934566044E-2</v>
      </c>
      <c r="D564" s="9">
        <f t="array" ref="D564">INDEX(MMULT(C558:G562,H552:H556),2)</f>
        <v>1.1189718657377057E-2</v>
      </c>
      <c r="E564" s="9">
        <f t="array" ref="E564">INDEX(MMULT(C558:G562,H552:H556),3)</f>
        <v>5.4537576754665196E-5</v>
      </c>
      <c r="F564" s="9">
        <f t="array" ref="F564">INDEX(MMULT(C558:G562,H552:H556),4)</f>
        <v>1.5120286195671739E-6</v>
      </c>
      <c r="G564" s="9">
        <f t="array" ref="G564">INDEX(MMULT(C558:G562,H552:H556),5)</f>
        <v>-4.223649468518086E-9</v>
      </c>
      <c r="K564" s="9">
        <f>Data!B48</f>
        <v>0</v>
      </c>
      <c r="L564" s="9">
        <f t="shared" si="105"/>
        <v>0</v>
      </c>
      <c r="M564" s="9">
        <f t="shared" si="106"/>
        <v>0</v>
      </c>
      <c r="N564" s="9">
        <f t="shared" si="107"/>
        <v>0</v>
      </c>
      <c r="O564" s="9">
        <f t="shared" si="108"/>
        <v>0</v>
      </c>
      <c r="P564" s="9">
        <f t="shared" si="109"/>
        <v>0</v>
      </c>
      <c r="Q564" s="9">
        <f t="shared" si="110"/>
        <v>0</v>
      </c>
      <c r="R564" s="9">
        <f t="shared" si="111"/>
        <v>0</v>
      </c>
      <c r="S564" s="4">
        <f>Data!M48</f>
        <v>0</v>
      </c>
      <c r="T564" s="9">
        <f t="shared" si="112"/>
        <v>0</v>
      </c>
      <c r="U564" s="9">
        <f t="shared" si="113"/>
        <v>0</v>
      </c>
      <c r="V564" s="9">
        <f t="shared" si="114"/>
        <v>0</v>
      </c>
      <c r="W564" s="9">
        <f t="shared" si="115"/>
        <v>0</v>
      </c>
    </row>
    <row r="565" spans="2:23" ht="12.75" customHeight="1">
      <c r="K565" s="9">
        <f>Data!B49</f>
        <v>0</v>
      </c>
      <c r="L565" s="9">
        <f t="shared" si="105"/>
        <v>0</v>
      </c>
      <c r="M565" s="9">
        <f t="shared" si="106"/>
        <v>0</v>
      </c>
      <c r="N565" s="9">
        <f t="shared" si="107"/>
        <v>0</v>
      </c>
      <c r="O565" s="9">
        <f t="shared" si="108"/>
        <v>0</v>
      </c>
      <c r="P565" s="9">
        <f t="shared" si="109"/>
        <v>0</v>
      </c>
      <c r="Q565" s="9">
        <f t="shared" si="110"/>
        <v>0</v>
      </c>
      <c r="R565" s="9">
        <f t="shared" si="111"/>
        <v>0</v>
      </c>
      <c r="S565" s="4">
        <f>Data!M49</f>
        <v>0</v>
      </c>
      <c r="T565" s="9">
        <f t="shared" si="112"/>
        <v>0</v>
      </c>
      <c r="U565" s="9">
        <f t="shared" si="113"/>
        <v>0</v>
      </c>
      <c r="V565" s="9">
        <f t="shared" si="114"/>
        <v>0</v>
      </c>
      <c r="W565" s="9">
        <f t="shared" si="115"/>
        <v>0</v>
      </c>
    </row>
    <row r="566" spans="2:23" ht="12.75" customHeight="1">
      <c r="K566" s="9">
        <f>Data!B50</f>
        <v>0</v>
      </c>
      <c r="L566" s="9">
        <f t="shared" si="105"/>
        <v>0</v>
      </c>
      <c r="M566" s="9">
        <f t="shared" si="106"/>
        <v>0</v>
      </c>
      <c r="N566" s="9">
        <f t="shared" si="107"/>
        <v>0</v>
      </c>
      <c r="O566" s="9">
        <f t="shared" si="108"/>
        <v>0</v>
      </c>
      <c r="P566" s="9">
        <f t="shared" si="109"/>
        <v>0</v>
      </c>
      <c r="Q566" s="9">
        <f t="shared" si="110"/>
        <v>0</v>
      </c>
      <c r="R566" s="9">
        <f t="shared" si="111"/>
        <v>0</v>
      </c>
      <c r="S566" s="4">
        <f>Data!M50</f>
        <v>0</v>
      </c>
      <c r="T566" s="9">
        <f t="shared" si="112"/>
        <v>0</v>
      </c>
      <c r="U566" s="9">
        <f t="shared" si="113"/>
        <v>0</v>
      </c>
      <c r="V566" s="9">
        <f t="shared" si="114"/>
        <v>0</v>
      </c>
      <c r="W566" s="9">
        <f t="shared" si="115"/>
        <v>0</v>
      </c>
    </row>
    <row r="567" spans="2:23" ht="12.75" customHeight="1">
      <c r="B567" s="16" t="s">
        <v>124</v>
      </c>
      <c r="K567" s="9">
        <f>Data!B51</f>
        <v>0</v>
      </c>
      <c r="L567" s="9">
        <f t="shared" si="105"/>
        <v>0</v>
      </c>
      <c r="M567" s="9">
        <f t="shared" si="106"/>
        <v>0</v>
      </c>
      <c r="N567" s="9">
        <f t="shared" si="107"/>
        <v>0</v>
      </c>
      <c r="O567" s="9">
        <f t="shared" si="108"/>
        <v>0</v>
      </c>
      <c r="P567" s="9">
        <f t="shared" si="109"/>
        <v>0</v>
      </c>
      <c r="Q567" s="9">
        <f t="shared" si="110"/>
        <v>0</v>
      </c>
      <c r="R567" s="9">
        <f t="shared" si="111"/>
        <v>0</v>
      </c>
      <c r="S567" s="4">
        <f>Data!M51</f>
        <v>0</v>
      </c>
      <c r="T567" s="9">
        <f t="shared" si="112"/>
        <v>0</v>
      </c>
      <c r="U567" s="9">
        <f t="shared" si="113"/>
        <v>0</v>
      </c>
      <c r="V567" s="9">
        <f t="shared" si="114"/>
        <v>0</v>
      </c>
      <c r="W567" s="9">
        <f t="shared" si="115"/>
        <v>0</v>
      </c>
    </row>
    <row r="568" spans="2:23" ht="12.75" customHeight="1">
      <c r="C568" s="16" t="s">
        <v>116</v>
      </c>
      <c r="D568" s="16" t="s">
        <v>117</v>
      </c>
      <c r="E568" s="16" t="s">
        <v>118</v>
      </c>
      <c r="F568" s="16" t="s">
        <v>119</v>
      </c>
      <c r="G568" s="16" t="s">
        <v>123</v>
      </c>
      <c r="K568" s="9">
        <f>Data!B52</f>
        <v>0</v>
      </c>
      <c r="L568" s="9">
        <f t="shared" si="105"/>
        <v>0</v>
      </c>
      <c r="M568" s="9">
        <f t="shared" si="106"/>
        <v>0</v>
      </c>
      <c r="N568" s="9">
        <f t="shared" si="107"/>
        <v>0</v>
      </c>
      <c r="O568" s="9">
        <f t="shared" si="108"/>
        <v>0</v>
      </c>
      <c r="P568" s="9">
        <f t="shared" si="109"/>
        <v>0</v>
      </c>
      <c r="Q568" s="9">
        <f t="shared" si="110"/>
        <v>0</v>
      </c>
      <c r="R568" s="9">
        <f t="shared" si="111"/>
        <v>0</v>
      </c>
      <c r="S568" s="4">
        <f>Data!M52</f>
        <v>0</v>
      </c>
      <c r="T568" s="9">
        <f t="shared" si="112"/>
        <v>0</v>
      </c>
      <c r="U568" s="9">
        <f t="shared" si="113"/>
        <v>0</v>
      </c>
      <c r="V568" s="9">
        <f t="shared" si="114"/>
        <v>0</v>
      </c>
      <c r="W568" s="9">
        <f t="shared" si="115"/>
        <v>0</v>
      </c>
    </row>
    <row r="569" spans="2:23" ht="12.75" customHeight="1">
      <c r="C569" s="9">
        <f>IF(Data!$R$74=3,C544,IF(Data!$R$74=4,C564,0))</f>
        <v>3.9124286934566044E-2</v>
      </c>
      <c r="D569" s="9">
        <f>IF(Data!$R$74=3,D544,IF(Data!$R$74=4,D564,0))</f>
        <v>1.1189718657377057E-2</v>
      </c>
      <c r="E569" s="9">
        <f>IF(Data!$R$74=3,E544,IF(Data!$R$74=4,E564,0))</f>
        <v>5.4537576754665196E-5</v>
      </c>
      <c r="F569" s="9">
        <f>IF(Data!$R$74=3,F544,IF(Data!$R$74=4,F564,0))</f>
        <v>1.5120286195671739E-6</v>
      </c>
      <c r="G569" s="9">
        <f>IF(Data!$R$74=3,G544,IF(Data!$R$74=4,G564,0))</f>
        <v>-4.223649468518086E-9</v>
      </c>
      <c r="K569" s="9">
        <f>Data!B53</f>
        <v>0</v>
      </c>
      <c r="L569" s="9">
        <f t="shared" si="105"/>
        <v>0</v>
      </c>
      <c r="M569" s="9">
        <f t="shared" si="106"/>
        <v>0</v>
      </c>
      <c r="N569" s="9">
        <f t="shared" si="107"/>
        <v>0</v>
      </c>
      <c r="O569" s="9">
        <f t="shared" si="108"/>
        <v>0</v>
      </c>
      <c r="P569" s="9">
        <f t="shared" si="109"/>
        <v>0</v>
      </c>
      <c r="Q569" s="9">
        <f t="shared" si="110"/>
        <v>0</v>
      </c>
      <c r="R569" s="9">
        <f t="shared" si="111"/>
        <v>0</v>
      </c>
      <c r="S569" s="4">
        <f>Data!M53</f>
        <v>0</v>
      </c>
      <c r="T569" s="9">
        <f t="shared" si="112"/>
        <v>0</v>
      </c>
      <c r="U569" s="9">
        <f t="shared" si="113"/>
        <v>0</v>
      </c>
      <c r="V569" s="9">
        <f t="shared" si="114"/>
        <v>0</v>
      </c>
      <c r="W569" s="9">
        <f t="shared" si="115"/>
        <v>0</v>
      </c>
    </row>
    <row r="570" spans="2:23" ht="12.75" customHeight="1">
      <c r="K570" s="9">
        <f>Data!B54</f>
        <v>0</v>
      </c>
      <c r="L570" s="9">
        <f t="shared" si="105"/>
        <v>0</v>
      </c>
      <c r="M570" s="9">
        <f t="shared" si="106"/>
        <v>0</v>
      </c>
      <c r="N570" s="9">
        <f t="shared" si="107"/>
        <v>0</v>
      </c>
      <c r="O570" s="9">
        <f t="shared" si="108"/>
        <v>0</v>
      </c>
      <c r="P570" s="9">
        <f t="shared" si="109"/>
        <v>0</v>
      </c>
      <c r="Q570" s="9">
        <f t="shared" si="110"/>
        <v>0</v>
      </c>
      <c r="R570" s="9">
        <f t="shared" si="111"/>
        <v>0</v>
      </c>
      <c r="S570" s="4">
        <f>Data!M54</f>
        <v>0</v>
      </c>
      <c r="T570" s="9">
        <f t="shared" si="112"/>
        <v>0</v>
      </c>
      <c r="U570" s="9">
        <f t="shared" si="113"/>
        <v>0</v>
      </c>
      <c r="V570" s="9">
        <f t="shared" si="114"/>
        <v>0</v>
      </c>
      <c r="W570" s="9">
        <f t="shared" si="115"/>
        <v>0</v>
      </c>
    </row>
    <row r="571" spans="2:23" ht="12.75" customHeight="1">
      <c r="K571" s="9">
        <f>Data!B55</f>
        <v>0</v>
      </c>
      <c r="L571" s="9">
        <f t="shared" si="105"/>
        <v>0</v>
      </c>
      <c r="M571" s="9">
        <f t="shared" si="106"/>
        <v>0</v>
      </c>
      <c r="N571" s="9">
        <f t="shared" si="107"/>
        <v>0</v>
      </c>
      <c r="O571" s="9">
        <f t="shared" si="108"/>
        <v>0</v>
      </c>
      <c r="P571" s="9">
        <f t="shared" si="109"/>
        <v>0</v>
      </c>
      <c r="Q571" s="9">
        <f t="shared" si="110"/>
        <v>0</v>
      </c>
      <c r="R571" s="9">
        <f t="shared" si="111"/>
        <v>0</v>
      </c>
      <c r="S571" s="4">
        <f>Data!M55</f>
        <v>0</v>
      </c>
      <c r="T571" s="9">
        <f t="shared" si="112"/>
        <v>0</v>
      </c>
      <c r="U571" s="9">
        <f t="shared" si="113"/>
        <v>0</v>
      </c>
      <c r="V571" s="9">
        <f t="shared" si="114"/>
        <v>0</v>
      </c>
      <c r="W571" s="9">
        <f t="shared" si="115"/>
        <v>0</v>
      </c>
    </row>
    <row r="572" spans="2:23" ht="12.75" customHeight="1">
      <c r="K572" s="9">
        <f>Data!B56</f>
        <v>0</v>
      </c>
      <c r="L572" s="9">
        <f t="shared" si="105"/>
        <v>0</v>
      </c>
      <c r="M572" s="9">
        <f t="shared" si="106"/>
        <v>0</v>
      </c>
      <c r="N572" s="9">
        <f t="shared" si="107"/>
        <v>0</v>
      </c>
      <c r="O572" s="9">
        <f t="shared" si="108"/>
        <v>0</v>
      </c>
      <c r="P572" s="9">
        <f t="shared" si="109"/>
        <v>0</v>
      </c>
      <c r="Q572" s="9">
        <f t="shared" si="110"/>
        <v>0</v>
      </c>
      <c r="R572" s="9">
        <f t="shared" si="111"/>
        <v>0</v>
      </c>
      <c r="S572" s="4">
        <f>Data!M56</f>
        <v>0</v>
      </c>
      <c r="T572" s="9">
        <f t="shared" si="112"/>
        <v>0</v>
      </c>
      <c r="U572" s="9">
        <f t="shared" si="113"/>
        <v>0</v>
      </c>
      <c r="V572" s="9">
        <f t="shared" si="114"/>
        <v>0</v>
      </c>
      <c r="W572" s="9">
        <f t="shared" si="115"/>
        <v>0</v>
      </c>
    </row>
    <row r="573" spans="2:23" ht="12.75" customHeight="1">
      <c r="K573" s="9">
        <f>Data!B57</f>
        <v>0</v>
      </c>
      <c r="L573" s="9">
        <f t="shared" si="105"/>
        <v>0</v>
      </c>
      <c r="M573" s="9">
        <f t="shared" si="106"/>
        <v>0</v>
      </c>
      <c r="N573" s="9">
        <f t="shared" si="107"/>
        <v>0</v>
      </c>
      <c r="O573" s="9">
        <f t="shared" si="108"/>
        <v>0</v>
      </c>
      <c r="P573" s="9">
        <f t="shared" si="109"/>
        <v>0</v>
      </c>
      <c r="Q573" s="9">
        <f t="shared" si="110"/>
        <v>0</v>
      </c>
      <c r="R573" s="9">
        <f t="shared" si="111"/>
        <v>0</v>
      </c>
      <c r="S573" s="4">
        <f>Data!M57</f>
        <v>0</v>
      </c>
      <c r="T573" s="9">
        <f t="shared" si="112"/>
        <v>0</v>
      </c>
      <c r="U573" s="9">
        <f t="shared" si="113"/>
        <v>0</v>
      </c>
      <c r="V573" s="9">
        <f t="shared" si="114"/>
        <v>0</v>
      </c>
      <c r="W573" s="9">
        <f t="shared" si="115"/>
        <v>0</v>
      </c>
    </row>
    <row r="574" spans="2:23" ht="12.75" customHeight="1">
      <c r="K574" s="9">
        <f>Data!B58</f>
        <v>0</v>
      </c>
      <c r="L574" s="9">
        <f t="shared" si="105"/>
        <v>0</v>
      </c>
      <c r="M574" s="9">
        <f t="shared" si="106"/>
        <v>0</v>
      </c>
      <c r="N574" s="9">
        <f t="shared" si="107"/>
        <v>0</v>
      </c>
      <c r="O574" s="9">
        <f t="shared" si="108"/>
        <v>0</v>
      </c>
      <c r="P574" s="9">
        <f t="shared" si="109"/>
        <v>0</v>
      </c>
      <c r="Q574" s="9">
        <f t="shared" si="110"/>
        <v>0</v>
      </c>
      <c r="R574" s="9">
        <f t="shared" si="111"/>
        <v>0</v>
      </c>
      <c r="S574" s="4">
        <f>Data!M58</f>
        <v>0</v>
      </c>
      <c r="T574" s="9">
        <f t="shared" si="112"/>
        <v>0</v>
      </c>
      <c r="U574" s="9">
        <f t="shared" si="113"/>
        <v>0</v>
      </c>
      <c r="V574" s="9">
        <f t="shared" si="114"/>
        <v>0</v>
      </c>
      <c r="W574" s="9">
        <f t="shared" si="115"/>
        <v>0</v>
      </c>
    </row>
    <row r="575" spans="2:23" ht="12.75" customHeight="1">
      <c r="K575" s="9">
        <f>Data!B59</f>
        <v>0</v>
      </c>
      <c r="L575" s="9">
        <f t="shared" si="105"/>
        <v>0</v>
      </c>
      <c r="M575" s="9">
        <f t="shared" si="106"/>
        <v>0</v>
      </c>
      <c r="N575" s="9">
        <f t="shared" si="107"/>
        <v>0</v>
      </c>
      <c r="O575" s="9">
        <f t="shared" si="108"/>
        <v>0</v>
      </c>
      <c r="P575" s="9">
        <f t="shared" si="109"/>
        <v>0</v>
      </c>
      <c r="Q575" s="9">
        <f t="shared" si="110"/>
        <v>0</v>
      </c>
      <c r="R575" s="9">
        <f t="shared" si="111"/>
        <v>0</v>
      </c>
      <c r="S575" s="4">
        <f>Data!M59</f>
        <v>0</v>
      </c>
      <c r="T575" s="9">
        <f t="shared" si="112"/>
        <v>0</v>
      </c>
      <c r="U575" s="9">
        <f t="shared" si="113"/>
        <v>0</v>
      </c>
      <c r="V575" s="9">
        <f t="shared" si="114"/>
        <v>0</v>
      </c>
      <c r="W575" s="9">
        <f t="shared" si="115"/>
        <v>0</v>
      </c>
    </row>
    <row r="576" spans="2:23" ht="12.75" customHeight="1">
      <c r="K576" s="9">
        <f>Data!B60</f>
        <v>0</v>
      </c>
      <c r="L576" s="9">
        <f t="shared" si="105"/>
        <v>0</v>
      </c>
      <c r="M576" s="9">
        <f t="shared" si="106"/>
        <v>0</v>
      </c>
      <c r="N576" s="9">
        <f t="shared" si="107"/>
        <v>0</v>
      </c>
      <c r="O576" s="9">
        <f t="shared" si="108"/>
        <v>0</v>
      </c>
      <c r="P576" s="9">
        <f t="shared" si="109"/>
        <v>0</v>
      </c>
      <c r="Q576" s="9">
        <f t="shared" si="110"/>
        <v>0</v>
      </c>
      <c r="R576" s="9">
        <f t="shared" si="111"/>
        <v>0</v>
      </c>
      <c r="S576" s="4">
        <f>Data!M60</f>
        <v>0</v>
      </c>
      <c r="T576" s="9">
        <f t="shared" si="112"/>
        <v>0</v>
      </c>
      <c r="U576" s="9">
        <f t="shared" si="113"/>
        <v>0</v>
      </c>
      <c r="V576" s="9">
        <f t="shared" si="114"/>
        <v>0</v>
      </c>
      <c r="W576" s="9">
        <f t="shared" si="115"/>
        <v>0</v>
      </c>
    </row>
    <row r="577" spans="11:23" ht="12.75" customHeight="1">
      <c r="K577" s="9">
        <f>Data!B61</f>
        <v>0</v>
      </c>
      <c r="L577" s="9">
        <f t="shared" si="105"/>
        <v>0</v>
      </c>
      <c r="M577" s="9">
        <f t="shared" si="106"/>
        <v>0</v>
      </c>
      <c r="N577" s="9">
        <f t="shared" si="107"/>
        <v>0</v>
      </c>
      <c r="O577" s="9">
        <f t="shared" si="108"/>
        <v>0</v>
      </c>
      <c r="P577" s="9">
        <f t="shared" si="109"/>
        <v>0</v>
      </c>
      <c r="Q577" s="9">
        <f t="shared" si="110"/>
        <v>0</v>
      </c>
      <c r="R577" s="9">
        <f t="shared" si="111"/>
        <v>0</v>
      </c>
      <c r="S577" s="4">
        <f>Data!M61</f>
        <v>0</v>
      </c>
      <c r="T577" s="9">
        <f t="shared" si="112"/>
        <v>0</v>
      </c>
      <c r="U577" s="9">
        <f t="shared" si="113"/>
        <v>0</v>
      </c>
      <c r="V577" s="9">
        <f t="shared" si="114"/>
        <v>0</v>
      </c>
      <c r="W577" s="9">
        <f t="shared" si="115"/>
        <v>0</v>
      </c>
    </row>
    <row r="578" spans="11:23" ht="12.75" customHeight="1">
      <c r="K578" s="9">
        <f>Data!B62</f>
        <v>0</v>
      </c>
      <c r="L578" s="9">
        <f t="shared" si="105"/>
        <v>0</v>
      </c>
      <c r="M578" s="9">
        <f t="shared" si="106"/>
        <v>0</v>
      </c>
      <c r="N578" s="9">
        <f t="shared" si="107"/>
        <v>0</v>
      </c>
      <c r="O578" s="9">
        <f t="shared" si="108"/>
        <v>0</v>
      </c>
      <c r="P578" s="9">
        <f t="shared" si="109"/>
        <v>0</v>
      </c>
      <c r="Q578" s="9">
        <f t="shared" si="110"/>
        <v>0</v>
      </c>
      <c r="R578" s="9">
        <f t="shared" si="111"/>
        <v>0</v>
      </c>
      <c r="S578" s="4">
        <f>Data!M62</f>
        <v>0</v>
      </c>
      <c r="T578" s="9">
        <f t="shared" si="112"/>
        <v>0</v>
      </c>
      <c r="U578" s="9">
        <f t="shared" si="113"/>
        <v>0</v>
      </c>
      <c r="V578" s="9">
        <f t="shared" si="114"/>
        <v>0</v>
      </c>
      <c r="W578" s="9">
        <f t="shared" si="115"/>
        <v>0</v>
      </c>
    </row>
    <row r="579" spans="11:23" ht="12.75" customHeight="1">
      <c r="K579" s="9">
        <f>Data!B63</f>
        <v>0</v>
      </c>
      <c r="L579" s="9">
        <f t="shared" si="105"/>
        <v>0</v>
      </c>
      <c r="M579" s="9">
        <f t="shared" si="106"/>
        <v>0</v>
      </c>
      <c r="N579" s="9">
        <f t="shared" si="107"/>
        <v>0</v>
      </c>
      <c r="O579" s="9">
        <f t="shared" si="108"/>
        <v>0</v>
      </c>
      <c r="P579" s="9">
        <f t="shared" si="109"/>
        <v>0</v>
      </c>
      <c r="Q579" s="9">
        <f t="shared" si="110"/>
        <v>0</v>
      </c>
      <c r="R579" s="9">
        <f t="shared" si="111"/>
        <v>0</v>
      </c>
      <c r="S579" s="4">
        <f>Data!M63</f>
        <v>0</v>
      </c>
      <c r="T579" s="9">
        <f t="shared" si="112"/>
        <v>0</v>
      </c>
      <c r="U579" s="9">
        <f t="shared" si="113"/>
        <v>0</v>
      </c>
      <c r="V579" s="9">
        <f t="shared" si="114"/>
        <v>0</v>
      </c>
      <c r="W579" s="9">
        <f t="shared" si="115"/>
        <v>0</v>
      </c>
    </row>
    <row r="580" spans="11:23" ht="12.75" customHeight="1">
      <c r="K580" s="9">
        <f>Data!B64</f>
        <v>0</v>
      </c>
      <c r="L580" s="9">
        <f t="shared" si="105"/>
        <v>0</v>
      </c>
      <c r="M580" s="9">
        <f t="shared" si="106"/>
        <v>0</v>
      </c>
      <c r="N580" s="9">
        <f t="shared" si="107"/>
        <v>0</v>
      </c>
      <c r="O580" s="9">
        <f t="shared" si="108"/>
        <v>0</v>
      </c>
      <c r="P580" s="9">
        <f t="shared" si="109"/>
        <v>0</v>
      </c>
      <c r="Q580" s="9">
        <f t="shared" si="110"/>
        <v>0</v>
      </c>
      <c r="R580" s="9">
        <f t="shared" si="111"/>
        <v>0</v>
      </c>
      <c r="S580" s="4">
        <f>Data!M64</f>
        <v>0</v>
      </c>
      <c r="T580" s="9">
        <f t="shared" si="112"/>
        <v>0</v>
      </c>
      <c r="U580" s="9">
        <f t="shared" si="113"/>
        <v>0</v>
      </c>
      <c r="V580" s="9">
        <f t="shared" si="114"/>
        <v>0</v>
      </c>
      <c r="W580" s="9">
        <f t="shared" si="115"/>
        <v>0</v>
      </c>
    </row>
    <row r="581" spans="11:23" ht="12.75" customHeight="1">
      <c r="K581" s="9">
        <f>Data!B65</f>
        <v>0</v>
      </c>
      <c r="L581" s="9">
        <f t="shared" si="105"/>
        <v>0</v>
      </c>
      <c r="M581" s="9">
        <f t="shared" si="106"/>
        <v>0</v>
      </c>
      <c r="N581" s="9">
        <f t="shared" si="107"/>
        <v>0</v>
      </c>
      <c r="O581" s="9">
        <f t="shared" si="108"/>
        <v>0</v>
      </c>
      <c r="P581" s="9">
        <f t="shared" si="109"/>
        <v>0</v>
      </c>
      <c r="Q581" s="9">
        <f t="shared" si="110"/>
        <v>0</v>
      </c>
      <c r="R581" s="9">
        <f t="shared" si="111"/>
        <v>0</v>
      </c>
      <c r="S581" s="4">
        <f>Data!M65</f>
        <v>0</v>
      </c>
      <c r="T581" s="9">
        <f t="shared" si="112"/>
        <v>0</v>
      </c>
      <c r="U581" s="9">
        <f t="shared" si="113"/>
        <v>0</v>
      </c>
      <c r="V581" s="9">
        <f t="shared" si="114"/>
        <v>0</v>
      </c>
      <c r="W581" s="9">
        <f t="shared" si="115"/>
        <v>0</v>
      </c>
    </row>
    <row r="582" spans="11:23" ht="12.75" customHeight="1">
      <c r="K582" s="9">
        <f>Data!B66</f>
        <v>0</v>
      </c>
      <c r="L582" s="9">
        <f t="shared" si="105"/>
        <v>0</v>
      </c>
      <c r="M582" s="9">
        <f t="shared" si="106"/>
        <v>0</v>
      </c>
      <c r="N582" s="9">
        <f t="shared" si="107"/>
        <v>0</v>
      </c>
      <c r="O582" s="9">
        <f t="shared" si="108"/>
        <v>0</v>
      </c>
      <c r="P582" s="9">
        <f t="shared" si="109"/>
        <v>0</v>
      </c>
      <c r="Q582" s="9">
        <f t="shared" si="110"/>
        <v>0</v>
      </c>
      <c r="R582" s="9">
        <f t="shared" si="111"/>
        <v>0</v>
      </c>
      <c r="S582" s="4">
        <f>Data!M66</f>
        <v>0</v>
      </c>
      <c r="T582" s="9">
        <f t="shared" si="112"/>
        <v>0</v>
      </c>
      <c r="U582" s="9">
        <f t="shared" si="113"/>
        <v>0</v>
      </c>
      <c r="V582" s="9">
        <f t="shared" si="114"/>
        <v>0</v>
      </c>
      <c r="W582" s="9">
        <f t="shared" si="115"/>
        <v>0</v>
      </c>
    </row>
    <row r="583" spans="11:23" ht="12.75" customHeight="1">
      <c r="K583" s="9">
        <f>Data!B67</f>
        <v>0</v>
      </c>
      <c r="L583" s="9">
        <f t="shared" si="105"/>
        <v>0</v>
      </c>
      <c r="M583" s="9">
        <f t="shared" si="106"/>
        <v>0</v>
      </c>
      <c r="N583" s="9">
        <f t="shared" si="107"/>
        <v>0</v>
      </c>
      <c r="O583" s="9">
        <f t="shared" si="108"/>
        <v>0</v>
      </c>
      <c r="P583" s="9">
        <f t="shared" si="109"/>
        <v>0</v>
      </c>
      <c r="Q583" s="9">
        <f t="shared" si="110"/>
        <v>0</v>
      </c>
      <c r="R583" s="9">
        <f t="shared" si="111"/>
        <v>0</v>
      </c>
      <c r="S583" s="4">
        <f>Data!M67</f>
        <v>0</v>
      </c>
      <c r="T583" s="9">
        <f t="shared" si="112"/>
        <v>0</v>
      </c>
      <c r="U583" s="9">
        <f t="shared" si="113"/>
        <v>0</v>
      </c>
      <c r="V583" s="9">
        <f t="shared" si="114"/>
        <v>0</v>
      </c>
      <c r="W583" s="9">
        <f t="shared" si="115"/>
        <v>0</v>
      </c>
    </row>
    <row r="584" spans="11:23" ht="12.75" customHeight="1">
      <c r="K584" s="9">
        <f>Data!B68</f>
        <v>0</v>
      </c>
      <c r="L584" s="9">
        <f t="shared" si="105"/>
        <v>0</v>
      </c>
      <c r="M584" s="9">
        <f t="shared" si="106"/>
        <v>0</v>
      </c>
      <c r="N584" s="9">
        <f t="shared" si="107"/>
        <v>0</v>
      </c>
      <c r="O584" s="9">
        <f t="shared" si="108"/>
        <v>0</v>
      </c>
      <c r="P584" s="9">
        <f t="shared" si="109"/>
        <v>0</v>
      </c>
      <c r="Q584" s="9">
        <f t="shared" si="110"/>
        <v>0</v>
      </c>
      <c r="R584" s="9">
        <f t="shared" si="111"/>
        <v>0</v>
      </c>
      <c r="S584" s="4">
        <f>Data!M68</f>
        <v>0</v>
      </c>
      <c r="T584" s="9">
        <f t="shared" si="112"/>
        <v>0</v>
      </c>
      <c r="U584" s="9">
        <f t="shared" si="113"/>
        <v>0</v>
      </c>
      <c r="V584" s="9">
        <f t="shared" si="114"/>
        <v>0</v>
      </c>
      <c r="W584" s="9">
        <f t="shared" si="115"/>
        <v>0</v>
      </c>
    </row>
    <row r="585" spans="11:23" ht="12.75" customHeight="1">
      <c r="K585" s="9">
        <f>Data!B69</f>
        <v>0</v>
      </c>
      <c r="L585" s="9">
        <f t="shared" si="105"/>
        <v>0</v>
      </c>
      <c r="M585" s="9">
        <f t="shared" si="106"/>
        <v>0</v>
      </c>
      <c r="N585" s="9">
        <f t="shared" si="107"/>
        <v>0</v>
      </c>
      <c r="O585" s="9">
        <f t="shared" si="108"/>
        <v>0</v>
      </c>
      <c r="P585" s="9">
        <f t="shared" si="109"/>
        <v>0</v>
      </c>
      <c r="Q585" s="9">
        <f t="shared" si="110"/>
        <v>0</v>
      </c>
      <c r="R585" s="9">
        <f t="shared" si="111"/>
        <v>0</v>
      </c>
      <c r="S585" s="4">
        <f>Data!M69</f>
        <v>0</v>
      </c>
      <c r="T585" s="9">
        <f t="shared" si="112"/>
        <v>0</v>
      </c>
      <c r="U585" s="9">
        <f t="shared" si="113"/>
        <v>0</v>
      </c>
      <c r="V585" s="9">
        <f t="shared" si="114"/>
        <v>0</v>
      </c>
      <c r="W585" s="9">
        <f t="shared" si="115"/>
        <v>0</v>
      </c>
    </row>
    <row r="586" spans="11:23" ht="12.75" customHeight="1">
      <c r="K586" s="9">
        <f>Data!B70</f>
        <v>0</v>
      </c>
      <c r="L586" s="9">
        <f t="shared" si="105"/>
        <v>0</v>
      </c>
      <c r="M586" s="9">
        <f t="shared" si="106"/>
        <v>0</v>
      </c>
      <c r="N586" s="9">
        <f t="shared" si="107"/>
        <v>0</v>
      </c>
      <c r="O586" s="9">
        <f t="shared" si="108"/>
        <v>0</v>
      </c>
      <c r="P586" s="9">
        <f t="shared" si="109"/>
        <v>0</v>
      </c>
      <c r="Q586" s="9">
        <f t="shared" si="110"/>
        <v>0</v>
      </c>
      <c r="R586" s="9">
        <f t="shared" si="111"/>
        <v>0</v>
      </c>
      <c r="S586" s="4">
        <f>Data!M70</f>
        <v>0</v>
      </c>
      <c r="T586" s="9">
        <f t="shared" si="112"/>
        <v>0</v>
      </c>
      <c r="U586" s="9">
        <f t="shared" si="113"/>
        <v>0</v>
      </c>
      <c r="V586" s="9">
        <f t="shared" si="114"/>
        <v>0</v>
      </c>
      <c r="W586" s="9">
        <f t="shared" si="115"/>
        <v>0</v>
      </c>
    </row>
    <row r="587" spans="11:23" ht="12.75" customHeight="1">
      <c r="K587" s="9">
        <f>Data!B71</f>
        <v>0</v>
      </c>
      <c r="L587" s="9">
        <f t="shared" si="105"/>
        <v>0</v>
      </c>
      <c r="M587" s="9">
        <f t="shared" si="106"/>
        <v>0</v>
      </c>
      <c r="N587" s="9">
        <f t="shared" si="107"/>
        <v>0</v>
      </c>
      <c r="O587" s="9">
        <f t="shared" si="108"/>
        <v>0</v>
      </c>
      <c r="P587" s="9">
        <f t="shared" si="109"/>
        <v>0</v>
      </c>
      <c r="Q587" s="9">
        <f t="shared" si="110"/>
        <v>0</v>
      </c>
      <c r="R587" s="9">
        <f t="shared" si="111"/>
        <v>0</v>
      </c>
      <c r="S587" s="4">
        <f>Data!M71</f>
        <v>0</v>
      </c>
      <c r="T587" s="9">
        <f t="shared" si="112"/>
        <v>0</v>
      </c>
      <c r="U587" s="9">
        <f t="shared" si="113"/>
        <v>0</v>
      </c>
      <c r="V587" s="9">
        <f t="shared" si="114"/>
        <v>0</v>
      </c>
      <c r="W587" s="9">
        <f t="shared" si="115"/>
        <v>0</v>
      </c>
    </row>
    <row r="588" spans="11:23" ht="12.75" customHeight="1">
      <c r="K588" s="9">
        <f>Data!B72</f>
        <v>0</v>
      </c>
      <c r="L588" s="9">
        <f t="shared" si="105"/>
        <v>0</v>
      </c>
      <c r="M588" s="9">
        <f t="shared" si="106"/>
        <v>0</v>
      </c>
      <c r="N588" s="9">
        <f t="shared" si="107"/>
        <v>0</v>
      </c>
      <c r="O588" s="9">
        <f t="shared" si="108"/>
        <v>0</v>
      </c>
      <c r="P588" s="9">
        <f t="shared" si="109"/>
        <v>0</v>
      </c>
      <c r="Q588" s="9">
        <f t="shared" si="110"/>
        <v>0</v>
      </c>
      <c r="R588" s="9">
        <f t="shared" si="111"/>
        <v>0</v>
      </c>
      <c r="S588" s="4">
        <f>Data!M72</f>
        <v>0</v>
      </c>
      <c r="T588" s="9">
        <f t="shared" si="112"/>
        <v>0</v>
      </c>
      <c r="U588" s="9">
        <f t="shared" si="113"/>
        <v>0</v>
      </c>
      <c r="V588" s="9">
        <f t="shared" si="114"/>
        <v>0</v>
      </c>
      <c r="W588" s="9">
        <f t="shared" si="115"/>
        <v>0</v>
      </c>
    </row>
    <row r="589" spans="11:23" ht="12.75" customHeight="1">
      <c r="K589" s="9">
        <f>Data!B73</f>
        <v>0</v>
      </c>
      <c r="L589" s="9">
        <f t="shared" si="105"/>
        <v>0</v>
      </c>
      <c r="M589" s="9">
        <f t="shared" si="106"/>
        <v>0</v>
      </c>
      <c r="N589" s="9">
        <f t="shared" si="107"/>
        <v>0</v>
      </c>
      <c r="O589" s="9">
        <f t="shared" si="108"/>
        <v>0</v>
      </c>
      <c r="P589" s="9">
        <f t="shared" si="109"/>
        <v>0</v>
      </c>
      <c r="Q589" s="9">
        <f t="shared" si="110"/>
        <v>0</v>
      </c>
      <c r="R589" s="9">
        <f t="shared" si="111"/>
        <v>0</v>
      </c>
      <c r="S589" s="4">
        <f>Data!M73</f>
        <v>0</v>
      </c>
      <c r="T589" s="9">
        <f t="shared" si="112"/>
        <v>0</v>
      </c>
      <c r="U589" s="9">
        <f t="shared" si="113"/>
        <v>0</v>
      </c>
      <c r="V589" s="9">
        <f t="shared" si="114"/>
        <v>0</v>
      </c>
      <c r="W589" s="9">
        <f t="shared" si="115"/>
        <v>0</v>
      </c>
    </row>
    <row r="590" spans="11:23" ht="12.75" customHeight="1">
      <c r="K590" s="9">
        <f>Data!B74</f>
        <v>0</v>
      </c>
      <c r="L590" s="9">
        <f t="shared" si="105"/>
        <v>0</v>
      </c>
      <c r="M590" s="9">
        <f t="shared" si="106"/>
        <v>0</v>
      </c>
      <c r="N590" s="9">
        <f t="shared" si="107"/>
        <v>0</v>
      </c>
      <c r="O590" s="9">
        <f t="shared" si="108"/>
        <v>0</v>
      </c>
      <c r="P590" s="9">
        <f t="shared" si="109"/>
        <v>0</v>
      </c>
      <c r="Q590" s="9">
        <f t="shared" si="110"/>
        <v>0</v>
      </c>
      <c r="R590" s="9">
        <f t="shared" si="111"/>
        <v>0</v>
      </c>
      <c r="S590" s="4">
        <f>Data!M74</f>
        <v>0</v>
      </c>
      <c r="T590" s="9">
        <f t="shared" si="112"/>
        <v>0</v>
      </c>
      <c r="U590" s="9">
        <f t="shared" si="113"/>
        <v>0</v>
      </c>
      <c r="V590" s="9">
        <f t="shared" si="114"/>
        <v>0</v>
      </c>
      <c r="W590" s="9">
        <f t="shared" si="115"/>
        <v>0</v>
      </c>
    </row>
    <row r="591" spans="11:23" ht="12.75" customHeight="1">
      <c r="K591" s="9">
        <f>Data!B75</f>
        <v>0</v>
      </c>
      <c r="L591" s="9">
        <f t="shared" si="105"/>
        <v>0</v>
      </c>
      <c r="M591" s="9">
        <f t="shared" si="106"/>
        <v>0</v>
      </c>
      <c r="N591" s="9">
        <f t="shared" si="107"/>
        <v>0</v>
      </c>
      <c r="O591" s="9">
        <f t="shared" si="108"/>
        <v>0</v>
      </c>
      <c r="P591" s="9">
        <f t="shared" si="109"/>
        <v>0</v>
      </c>
      <c r="Q591" s="9">
        <f t="shared" si="110"/>
        <v>0</v>
      </c>
      <c r="R591" s="9">
        <f t="shared" si="111"/>
        <v>0</v>
      </c>
      <c r="S591" s="4">
        <f>Data!M75</f>
        <v>0</v>
      </c>
      <c r="T591" s="9">
        <f t="shared" si="112"/>
        <v>0</v>
      </c>
      <c r="U591" s="9">
        <f t="shared" si="113"/>
        <v>0</v>
      </c>
      <c r="V591" s="9">
        <f t="shared" si="114"/>
        <v>0</v>
      </c>
      <c r="W591" s="9">
        <f t="shared" si="115"/>
        <v>0</v>
      </c>
    </row>
    <row r="592" spans="11:23" ht="12.75" customHeight="1">
      <c r="K592" s="9">
        <f>Data!B76</f>
        <v>0</v>
      </c>
      <c r="L592" s="9">
        <f t="shared" si="105"/>
        <v>0</v>
      </c>
      <c r="M592" s="9">
        <f t="shared" si="106"/>
        <v>0</v>
      </c>
      <c r="N592" s="9">
        <f t="shared" si="107"/>
        <v>0</v>
      </c>
      <c r="O592" s="9">
        <f t="shared" si="108"/>
        <v>0</v>
      </c>
      <c r="P592" s="9">
        <f t="shared" si="109"/>
        <v>0</v>
      </c>
      <c r="Q592" s="9">
        <f t="shared" si="110"/>
        <v>0</v>
      </c>
      <c r="R592" s="9">
        <f t="shared" si="111"/>
        <v>0</v>
      </c>
      <c r="S592" s="4">
        <f>Data!M76</f>
        <v>0</v>
      </c>
      <c r="T592" s="9">
        <f t="shared" si="112"/>
        <v>0</v>
      </c>
      <c r="U592" s="9">
        <f t="shared" si="113"/>
        <v>0</v>
      </c>
      <c r="V592" s="9">
        <f t="shared" si="114"/>
        <v>0</v>
      </c>
      <c r="W592" s="9">
        <f t="shared" si="115"/>
        <v>0</v>
      </c>
    </row>
    <row r="593" spans="11:23" ht="12.75" customHeight="1">
      <c r="K593" s="9">
        <f>Data!B77</f>
        <v>0</v>
      </c>
      <c r="L593" s="9">
        <f t="shared" si="105"/>
        <v>0</v>
      </c>
      <c r="M593" s="9">
        <f t="shared" si="106"/>
        <v>0</v>
      </c>
      <c r="N593" s="9">
        <f t="shared" si="107"/>
        <v>0</v>
      </c>
      <c r="O593" s="9">
        <f t="shared" si="108"/>
        <v>0</v>
      </c>
      <c r="P593" s="9">
        <f t="shared" si="109"/>
        <v>0</v>
      </c>
      <c r="Q593" s="9">
        <f t="shared" si="110"/>
        <v>0</v>
      </c>
      <c r="R593" s="9">
        <f t="shared" si="111"/>
        <v>0</v>
      </c>
      <c r="S593" s="4">
        <f>Data!M77</f>
        <v>0</v>
      </c>
      <c r="T593" s="9">
        <f t="shared" si="112"/>
        <v>0</v>
      </c>
      <c r="U593" s="9">
        <f t="shared" si="113"/>
        <v>0</v>
      </c>
      <c r="V593" s="9">
        <f t="shared" si="114"/>
        <v>0</v>
      </c>
      <c r="W593" s="9">
        <f t="shared" si="115"/>
        <v>0</v>
      </c>
    </row>
    <row r="594" spans="11:23" ht="12.75" customHeight="1">
      <c r="K594" s="9">
        <f>Data!B78</f>
        <v>0</v>
      </c>
      <c r="L594" s="9">
        <f t="shared" si="105"/>
        <v>0</v>
      </c>
      <c r="M594" s="9">
        <f t="shared" si="106"/>
        <v>0</v>
      </c>
      <c r="N594" s="9">
        <f t="shared" si="107"/>
        <v>0</v>
      </c>
      <c r="O594" s="9">
        <f t="shared" si="108"/>
        <v>0</v>
      </c>
      <c r="P594" s="9">
        <f t="shared" si="109"/>
        <v>0</v>
      </c>
      <c r="Q594" s="9">
        <f t="shared" si="110"/>
        <v>0</v>
      </c>
      <c r="R594" s="9">
        <f t="shared" si="111"/>
        <v>0</v>
      </c>
      <c r="S594" s="4">
        <f>Data!M78</f>
        <v>0</v>
      </c>
      <c r="T594" s="9">
        <f t="shared" si="112"/>
        <v>0</v>
      </c>
      <c r="U594" s="9">
        <f t="shared" si="113"/>
        <v>0</v>
      </c>
      <c r="V594" s="9">
        <f t="shared" si="114"/>
        <v>0</v>
      </c>
      <c r="W594" s="9">
        <f t="shared" si="115"/>
        <v>0</v>
      </c>
    </row>
    <row r="595" spans="11:23" ht="12.75" customHeight="1">
      <c r="K595" s="9">
        <f>Data!B79</f>
        <v>0</v>
      </c>
      <c r="L595" s="9">
        <f t="shared" si="105"/>
        <v>0</v>
      </c>
      <c r="M595" s="9">
        <f t="shared" si="106"/>
        <v>0</v>
      </c>
      <c r="N595" s="9">
        <f t="shared" si="107"/>
        <v>0</v>
      </c>
      <c r="O595" s="9">
        <f t="shared" si="108"/>
        <v>0</v>
      </c>
      <c r="P595" s="9">
        <f t="shared" si="109"/>
        <v>0</v>
      </c>
      <c r="Q595" s="9">
        <f t="shared" si="110"/>
        <v>0</v>
      </c>
      <c r="R595" s="9">
        <f t="shared" si="111"/>
        <v>0</v>
      </c>
      <c r="S595" s="4">
        <f>Data!M79</f>
        <v>0</v>
      </c>
      <c r="T595" s="9">
        <f t="shared" si="112"/>
        <v>0</v>
      </c>
      <c r="U595" s="9">
        <f t="shared" si="113"/>
        <v>0</v>
      </c>
      <c r="V595" s="9">
        <f t="shared" si="114"/>
        <v>0</v>
      </c>
      <c r="W595" s="9">
        <f t="shared" si="115"/>
        <v>0</v>
      </c>
    </row>
    <row r="596" spans="11:23" ht="12.75" customHeight="1">
      <c r="K596" s="9">
        <f>Data!B80</f>
        <v>0</v>
      </c>
      <c r="L596" s="9">
        <f t="shared" si="105"/>
        <v>0</v>
      </c>
      <c r="M596" s="9">
        <f t="shared" si="106"/>
        <v>0</v>
      </c>
      <c r="N596" s="9">
        <f t="shared" si="107"/>
        <v>0</v>
      </c>
      <c r="O596" s="9">
        <f t="shared" si="108"/>
        <v>0</v>
      </c>
      <c r="P596" s="9">
        <f t="shared" si="109"/>
        <v>0</v>
      </c>
      <c r="Q596" s="9">
        <f t="shared" si="110"/>
        <v>0</v>
      </c>
      <c r="R596" s="9">
        <f t="shared" si="111"/>
        <v>0</v>
      </c>
      <c r="S596" s="4">
        <f>Data!M80</f>
        <v>0</v>
      </c>
      <c r="T596" s="9">
        <f t="shared" si="112"/>
        <v>0</v>
      </c>
      <c r="U596" s="9">
        <f t="shared" si="113"/>
        <v>0</v>
      </c>
      <c r="V596" s="9">
        <f t="shared" si="114"/>
        <v>0</v>
      </c>
      <c r="W596" s="9">
        <f t="shared" si="115"/>
        <v>0</v>
      </c>
    </row>
    <row r="597" spans="11:23" ht="12.75" customHeight="1">
      <c r="K597" s="9">
        <f>Data!B81</f>
        <v>0</v>
      </c>
      <c r="L597" s="9">
        <f t="shared" si="105"/>
        <v>0</v>
      </c>
      <c r="M597" s="9">
        <f t="shared" si="106"/>
        <v>0</v>
      </c>
      <c r="N597" s="9">
        <f t="shared" si="107"/>
        <v>0</v>
      </c>
      <c r="O597" s="9">
        <f t="shared" si="108"/>
        <v>0</v>
      </c>
      <c r="P597" s="9">
        <f t="shared" si="109"/>
        <v>0</v>
      </c>
      <c r="Q597" s="9">
        <f t="shared" si="110"/>
        <v>0</v>
      </c>
      <c r="R597" s="9">
        <f t="shared" si="111"/>
        <v>0</v>
      </c>
      <c r="S597" s="4">
        <f>Data!M81</f>
        <v>0</v>
      </c>
      <c r="T597" s="9">
        <f t="shared" si="112"/>
        <v>0</v>
      </c>
      <c r="U597" s="9">
        <f t="shared" si="113"/>
        <v>0</v>
      </c>
      <c r="V597" s="9">
        <f t="shared" si="114"/>
        <v>0</v>
      </c>
      <c r="W597" s="9">
        <f t="shared" si="115"/>
        <v>0</v>
      </c>
    </row>
    <row r="598" spans="11:23" ht="12.75" customHeight="1">
      <c r="K598" s="9">
        <f>Data!B82</f>
        <v>0</v>
      </c>
      <c r="L598" s="9">
        <f t="shared" si="105"/>
        <v>0</v>
      </c>
      <c r="M598" s="9">
        <f t="shared" si="106"/>
        <v>0</v>
      </c>
      <c r="N598" s="9">
        <f t="shared" si="107"/>
        <v>0</v>
      </c>
      <c r="O598" s="9">
        <f t="shared" si="108"/>
        <v>0</v>
      </c>
      <c r="P598" s="9">
        <f t="shared" si="109"/>
        <v>0</v>
      </c>
      <c r="Q598" s="9">
        <f t="shared" si="110"/>
        <v>0</v>
      </c>
      <c r="R598" s="9">
        <f t="shared" si="111"/>
        <v>0</v>
      </c>
      <c r="S598" s="4">
        <f>Data!M82</f>
        <v>0</v>
      </c>
      <c r="T598" s="9">
        <f t="shared" si="112"/>
        <v>0</v>
      </c>
      <c r="U598" s="9">
        <f t="shared" si="113"/>
        <v>0</v>
      </c>
      <c r="V598" s="9">
        <f t="shared" si="114"/>
        <v>0</v>
      </c>
      <c r="W598" s="9">
        <f t="shared" si="115"/>
        <v>0</v>
      </c>
    </row>
    <row r="599" spans="11:23" ht="12.75" customHeight="1">
      <c r="K599" s="9">
        <f>Data!B83</f>
        <v>0</v>
      </c>
      <c r="L599" s="9">
        <f t="shared" si="105"/>
        <v>0</v>
      </c>
      <c r="M599" s="9">
        <f t="shared" si="106"/>
        <v>0</v>
      </c>
      <c r="N599" s="9">
        <f t="shared" si="107"/>
        <v>0</v>
      </c>
      <c r="O599" s="9">
        <f t="shared" si="108"/>
        <v>0</v>
      </c>
      <c r="P599" s="9">
        <f t="shared" si="109"/>
        <v>0</v>
      </c>
      <c r="Q599" s="9">
        <f t="shared" si="110"/>
        <v>0</v>
      </c>
      <c r="R599" s="9">
        <f t="shared" si="111"/>
        <v>0</v>
      </c>
      <c r="S599" s="4">
        <f>Data!M83</f>
        <v>0</v>
      </c>
      <c r="T599" s="9">
        <f t="shared" si="112"/>
        <v>0</v>
      </c>
      <c r="U599" s="9">
        <f t="shared" si="113"/>
        <v>0</v>
      </c>
      <c r="V599" s="9">
        <f t="shared" si="114"/>
        <v>0</v>
      </c>
      <c r="W599" s="9">
        <f t="shared" si="115"/>
        <v>0</v>
      </c>
    </row>
    <row r="600" spans="11:23" ht="12.75" customHeight="1">
      <c r="K600" s="9">
        <f>Data!B84</f>
        <v>0</v>
      </c>
      <c r="L600" s="9">
        <f t="shared" si="105"/>
        <v>0</v>
      </c>
      <c r="M600" s="9">
        <f t="shared" si="106"/>
        <v>0</v>
      </c>
      <c r="N600" s="9">
        <f t="shared" si="107"/>
        <v>0</v>
      </c>
      <c r="O600" s="9">
        <f t="shared" si="108"/>
        <v>0</v>
      </c>
      <c r="P600" s="9">
        <f t="shared" si="109"/>
        <v>0</v>
      </c>
      <c r="Q600" s="9">
        <f t="shared" si="110"/>
        <v>0</v>
      </c>
      <c r="R600" s="9">
        <f t="shared" si="111"/>
        <v>0</v>
      </c>
      <c r="S600" s="4">
        <f>Data!M84</f>
        <v>0</v>
      </c>
      <c r="T600" s="9">
        <f t="shared" si="112"/>
        <v>0</v>
      </c>
      <c r="U600" s="9">
        <f t="shared" si="113"/>
        <v>0</v>
      </c>
      <c r="V600" s="9">
        <f t="shared" si="114"/>
        <v>0</v>
      </c>
      <c r="W600" s="9">
        <f t="shared" si="115"/>
        <v>0</v>
      </c>
    </row>
    <row r="601" spans="11:23" ht="12.75" customHeight="1">
      <c r="K601" s="9">
        <f>Data!B85</f>
        <v>0</v>
      </c>
      <c r="L601" s="9">
        <f t="shared" si="105"/>
        <v>0</v>
      </c>
      <c r="M601" s="9">
        <f t="shared" si="106"/>
        <v>0</v>
      </c>
      <c r="N601" s="9">
        <f t="shared" si="107"/>
        <v>0</v>
      </c>
      <c r="O601" s="9">
        <f t="shared" si="108"/>
        <v>0</v>
      </c>
      <c r="P601" s="9">
        <f t="shared" si="109"/>
        <v>0</v>
      </c>
      <c r="Q601" s="9">
        <f t="shared" si="110"/>
        <v>0</v>
      </c>
      <c r="R601" s="9">
        <f t="shared" si="111"/>
        <v>0</v>
      </c>
      <c r="S601" s="4">
        <f>Data!M85</f>
        <v>0</v>
      </c>
      <c r="T601" s="9">
        <f t="shared" si="112"/>
        <v>0</v>
      </c>
      <c r="U601" s="9">
        <f t="shared" si="113"/>
        <v>0</v>
      </c>
      <c r="V601" s="9">
        <f t="shared" si="114"/>
        <v>0</v>
      </c>
      <c r="W601" s="9">
        <f t="shared" si="115"/>
        <v>0</v>
      </c>
    </row>
    <row r="602" spans="11:23" ht="12.75" customHeight="1">
      <c r="K602" s="9">
        <f>Data!B86</f>
        <v>0</v>
      </c>
      <c r="L602" s="9">
        <f t="shared" si="105"/>
        <v>0</v>
      </c>
      <c r="M602" s="9">
        <f t="shared" si="106"/>
        <v>0</v>
      </c>
      <c r="N602" s="9">
        <f t="shared" si="107"/>
        <v>0</v>
      </c>
      <c r="O602" s="9">
        <f t="shared" si="108"/>
        <v>0</v>
      </c>
      <c r="P602" s="9">
        <f t="shared" si="109"/>
        <v>0</v>
      </c>
      <c r="Q602" s="9">
        <f t="shared" si="110"/>
        <v>0</v>
      </c>
      <c r="R602" s="9">
        <f t="shared" si="111"/>
        <v>0</v>
      </c>
      <c r="S602" s="4">
        <f>Data!M86</f>
        <v>0</v>
      </c>
      <c r="T602" s="9">
        <f t="shared" si="112"/>
        <v>0</v>
      </c>
      <c r="U602" s="9">
        <f t="shared" si="113"/>
        <v>0</v>
      </c>
      <c r="V602" s="9">
        <f t="shared" si="114"/>
        <v>0</v>
      </c>
      <c r="W602" s="9">
        <f t="shared" si="115"/>
        <v>0</v>
      </c>
    </row>
    <row r="603" spans="11:23" ht="12.75" customHeight="1">
      <c r="K603" s="9">
        <f>Data!B87</f>
        <v>0</v>
      </c>
      <c r="L603" s="9">
        <f t="shared" si="105"/>
        <v>0</v>
      </c>
      <c r="M603" s="9">
        <f t="shared" si="106"/>
        <v>0</v>
      </c>
      <c r="N603" s="9">
        <f t="shared" si="107"/>
        <v>0</v>
      </c>
      <c r="O603" s="9">
        <f t="shared" si="108"/>
        <v>0</v>
      </c>
      <c r="P603" s="9">
        <f t="shared" si="109"/>
        <v>0</v>
      </c>
      <c r="Q603" s="9">
        <f t="shared" si="110"/>
        <v>0</v>
      </c>
      <c r="R603" s="9">
        <f t="shared" si="111"/>
        <v>0</v>
      </c>
      <c r="S603" s="4">
        <f>Data!M87</f>
        <v>0</v>
      </c>
      <c r="T603" s="9">
        <f t="shared" si="112"/>
        <v>0</v>
      </c>
      <c r="U603" s="9">
        <f t="shared" si="113"/>
        <v>0</v>
      </c>
      <c r="V603" s="9">
        <f t="shared" si="114"/>
        <v>0</v>
      </c>
      <c r="W603" s="9">
        <f t="shared" si="115"/>
        <v>0</v>
      </c>
    </row>
    <row r="604" spans="11:23" ht="12.75" customHeight="1">
      <c r="K604" s="9">
        <f>Data!B88</f>
        <v>0</v>
      </c>
      <c r="L604" s="9">
        <f t="shared" si="105"/>
        <v>0</v>
      </c>
      <c r="M604" s="9">
        <f t="shared" si="106"/>
        <v>0</v>
      </c>
      <c r="N604" s="9">
        <f t="shared" si="107"/>
        <v>0</v>
      </c>
      <c r="O604" s="9">
        <f t="shared" si="108"/>
        <v>0</v>
      </c>
      <c r="P604" s="9">
        <f t="shared" si="109"/>
        <v>0</v>
      </c>
      <c r="Q604" s="9">
        <f t="shared" si="110"/>
        <v>0</v>
      </c>
      <c r="R604" s="9">
        <f t="shared" si="111"/>
        <v>0</v>
      </c>
      <c r="S604" s="4">
        <f>Data!M88</f>
        <v>0</v>
      </c>
      <c r="T604" s="9">
        <f t="shared" si="112"/>
        <v>0</v>
      </c>
      <c r="U604" s="9">
        <f t="shared" si="113"/>
        <v>0</v>
      </c>
      <c r="V604" s="9">
        <f t="shared" si="114"/>
        <v>0</v>
      </c>
      <c r="W604" s="9">
        <f t="shared" si="115"/>
        <v>0</v>
      </c>
    </row>
    <row r="605" spans="11:23" ht="12.75" customHeight="1">
      <c r="K605" s="9">
        <f>Data!B89</f>
        <v>0</v>
      </c>
      <c r="L605" s="9">
        <f t="shared" si="105"/>
        <v>0</v>
      </c>
      <c r="M605" s="9">
        <f t="shared" si="106"/>
        <v>0</v>
      </c>
      <c r="N605" s="9">
        <f t="shared" si="107"/>
        <v>0</v>
      </c>
      <c r="O605" s="9">
        <f t="shared" si="108"/>
        <v>0</v>
      </c>
      <c r="P605" s="9">
        <f t="shared" si="109"/>
        <v>0</v>
      </c>
      <c r="Q605" s="9">
        <f t="shared" si="110"/>
        <v>0</v>
      </c>
      <c r="R605" s="9">
        <f t="shared" si="111"/>
        <v>0</v>
      </c>
      <c r="S605" s="4">
        <f>Data!M89</f>
        <v>0</v>
      </c>
      <c r="T605" s="9">
        <f t="shared" si="112"/>
        <v>0</v>
      </c>
      <c r="U605" s="9">
        <f t="shared" si="113"/>
        <v>0</v>
      </c>
      <c r="V605" s="9">
        <f t="shared" si="114"/>
        <v>0</v>
      </c>
      <c r="W605" s="9">
        <f t="shared" si="115"/>
        <v>0</v>
      </c>
    </row>
    <row r="606" spans="11:23" ht="12.75" customHeight="1">
      <c r="K606" s="9">
        <f>Data!B90</f>
        <v>0</v>
      </c>
      <c r="L606" s="9">
        <f t="shared" si="105"/>
        <v>0</v>
      </c>
      <c r="M606" s="9">
        <f t="shared" si="106"/>
        <v>0</v>
      </c>
      <c r="N606" s="9">
        <f t="shared" si="107"/>
        <v>0</v>
      </c>
      <c r="O606" s="9">
        <f t="shared" si="108"/>
        <v>0</v>
      </c>
      <c r="P606" s="9">
        <f t="shared" si="109"/>
        <v>0</v>
      </c>
      <c r="Q606" s="9">
        <f t="shared" si="110"/>
        <v>0</v>
      </c>
      <c r="R606" s="9">
        <f t="shared" si="111"/>
        <v>0</v>
      </c>
      <c r="S606" s="4">
        <f>Data!M90</f>
        <v>0</v>
      </c>
      <c r="T606" s="9">
        <f t="shared" si="112"/>
        <v>0</v>
      </c>
      <c r="U606" s="9">
        <f t="shared" si="113"/>
        <v>0</v>
      </c>
      <c r="V606" s="9">
        <f t="shared" si="114"/>
        <v>0</v>
      </c>
      <c r="W606" s="9">
        <f t="shared" si="115"/>
        <v>0</v>
      </c>
    </row>
    <row r="607" spans="11:23" ht="12.75" customHeight="1">
      <c r="K607" s="9">
        <f>Data!B91</f>
        <v>0</v>
      </c>
      <c r="L607" s="9">
        <f t="shared" si="105"/>
        <v>0</v>
      </c>
      <c r="M607" s="9">
        <f t="shared" si="106"/>
        <v>0</v>
      </c>
      <c r="N607" s="9">
        <f t="shared" si="107"/>
        <v>0</v>
      </c>
      <c r="O607" s="9">
        <f t="shared" si="108"/>
        <v>0</v>
      </c>
      <c r="P607" s="9">
        <f t="shared" si="109"/>
        <v>0</v>
      </c>
      <c r="Q607" s="9">
        <f t="shared" si="110"/>
        <v>0</v>
      </c>
      <c r="R607" s="9">
        <f t="shared" si="111"/>
        <v>0</v>
      </c>
      <c r="S607" s="4">
        <f>Data!M91</f>
        <v>0</v>
      </c>
      <c r="T607" s="9">
        <f t="shared" si="112"/>
        <v>0</v>
      </c>
      <c r="U607" s="9">
        <f t="shared" si="113"/>
        <v>0</v>
      </c>
      <c r="V607" s="9">
        <f t="shared" si="114"/>
        <v>0</v>
      </c>
      <c r="W607" s="9">
        <f t="shared" si="115"/>
        <v>0</v>
      </c>
    </row>
    <row r="608" spans="11:23" ht="12.75" customHeight="1">
      <c r="K608" s="9">
        <f>Data!B92</f>
        <v>0</v>
      </c>
      <c r="L608" s="9">
        <f t="shared" si="105"/>
        <v>0</v>
      </c>
      <c r="M608" s="9">
        <f t="shared" si="106"/>
        <v>0</v>
      </c>
      <c r="N608" s="9">
        <f t="shared" si="107"/>
        <v>0</v>
      </c>
      <c r="O608" s="9">
        <f t="shared" si="108"/>
        <v>0</v>
      </c>
      <c r="P608" s="9">
        <f t="shared" si="109"/>
        <v>0</v>
      </c>
      <c r="Q608" s="9">
        <f t="shared" si="110"/>
        <v>0</v>
      </c>
      <c r="R608" s="9">
        <f t="shared" si="111"/>
        <v>0</v>
      </c>
      <c r="S608" s="4">
        <f>Data!M92</f>
        <v>0</v>
      </c>
      <c r="T608" s="9">
        <f t="shared" si="112"/>
        <v>0</v>
      </c>
      <c r="U608" s="9">
        <f t="shared" si="113"/>
        <v>0</v>
      </c>
      <c r="V608" s="9">
        <f t="shared" si="114"/>
        <v>0</v>
      </c>
      <c r="W608" s="9">
        <f t="shared" si="115"/>
        <v>0</v>
      </c>
    </row>
    <row r="609" spans="11:23" ht="12.75" customHeight="1">
      <c r="K609" s="9">
        <f>Data!B93</f>
        <v>0</v>
      </c>
      <c r="L609" s="9">
        <f t="shared" si="105"/>
        <v>0</v>
      </c>
      <c r="M609" s="9">
        <f t="shared" si="106"/>
        <v>0</v>
      </c>
      <c r="N609" s="9">
        <f t="shared" si="107"/>
        <v>0</v>
      </c>
      <c r="O609" s="9">
        <f t="shared" si="108"/>
        <v>0</v>
      </c>
      <c r="P609" s="9">
        <f t="shared" si="109"/>
        <v>0</v>
      </c>
      <c r="Q609" s="9">
        <f t="shared" si="110"/>
        <v>0</v>
      </c>
      <c r="R609" s="9">
        <f t="shared" si="111"/>
        <v>0</v>
      </c>
      <c r="S609" s="4">
        <f>Data!M93</f>
        <v>0</v>
      </c>
      <c r="T609" s="9">
        <f t="shared" si="112"/>
        <v>0</v>
      </c>
      <c r="U609" s="9">
        <f t="shared" si="113"/>
        <v>0</v>
      </c>
      <c r="V609" s="9">
        <f t="shared" si="114"/>
        <v>0</v>
      </c>
      <c r="W609" s="9">
        <f t="shared" si="115"/>
        <v>0</v>
      </c>
    </row>
    <row r="610" spans="11:23" ht="12.75" customHeight="1">
      <c r="K610" s="9">
        <f>Data!B94</f>
        <v>0</v>
      </c>
      <c r="L610" s="9">
        <f t="shared" si="105"/>
        <v>0</v>
      </c>
      <c r="M610" s="9">
        <f t="shared" si="106"/>
        <v>0</v>
      </c>
      <c r="N610" s="9">
        <f t="shared" si="107"/>
        <v>0</v>
      </c>
      <c r="O610" s="9">
        <f t="shared" si="108"/>
        <v>0</v>
      </c>
      <c r="P610" s="9">
        <f t="shared" si="109"/>
        <v>0</v>
      </c>
      <c r="Q610" s="9">
        <f t="shared" si="110"/>
        <v>0</v>
      </c>
      <c r="R610" s="9">
        <f t="shared" si="111"/>
        <v>0</v>
      </c>
      <c r="S610" s="4">
        <f>Data!M94</f>
        <v>0</v>
      </c>
      <c r="T610" s="9">
        <f t="shared" si="112"/>
        <v>0</v>
      </c>
      <c r="U610" s="9">
        <f t="shared" si="113"/>
        <v>0</v>
      </c>
      <c r="V610" s="9">
        <f t="shared" si="114"/>
        <v>0</v>
      </c>
      <c r="W610" s="9">
        <f t="shared" si="115"/>
        <v>0</v>
      </c>
    </row>
    <row r="611" spans="11:23" ht="12.75" customHeight="1">
      <c r="K611" s="9">
        <f>Data!B95</f>
        <v>0</v>
      </c>
      <c r="L611" s="9">
        <f t="shared" si="105"/>
        <v>0</v>
      </c>
      <c r="M611" s="9">
        <f t="shared" si="106"/>
        <v>0</v>
      </c>
      <c r="N611" s="9">
        <f t="shared" si="107"/>
        <v>0</v>
      </c>
      <c r="O611" s="9">
        <f t="shared" si="108"/>
        <v>0</v>
      </c>
      <c r="P611" s="9">
        <f t="shared" si="109"/>
        <v>0</v>
      </c>
      <c r="Q611" s="9">
        <f t="shared" si="110"/>
        <v>0</v>
      </c>
      <c r="R611" s="9">
        <f t="shared" si="111"/>
        <v>0</v>
      </c>
      <c r="S611" s="4">
        <f>Data!M95</f>
        <v>0</v>
      </c>
      <c r="T611" s="9">
        <f t="shared" si="112"/>
        <v>0</v>
      </c>
      <c r="U611" s="9">
        <f t="shared" si="113"/>
        <v>0</v>
      </c>
      <c r="V611" s="9">
        <f t="shared" si="114"/>
        <v>0</v>
      </c>
      <c r="W611" s="9">
        <f t="shared" si="115"/>
        <v>0</v>
      </c>
    </row>
    <row r="612" spans="11:23" ht="12.75" customHeight="1">
      <c r="K612" s="9">
        <f>Data!B96</f>
        <v>0</v>
      </c>
      <c r="L612" s="9">
        <f t="shared" si="105"/>
        <v>0</v>
      </c>
      <c r="M612" s="9">
        <f t="shared" si="106"/>
        <v>0</v>
      </c>
      <c r="N612" s="9">
        <f t="shared" si="107"/>
        <v>0</v>
      </c>
      <c r="O612" s="9">
        <f t="shared" si="108"/>
        <v>0</v>
      </c>
      <c r="P612" s="9">
        <f t="shared" si="109"/>
        <v>0</v>
      </c>
      <c r="Q612" s="9">
        <f t="shared" si="110"/>
        <v>0</v>
      </c>
      <c r="R612" s="9">
        <f t="shared" si="111"/>
        <v>0</v>
      </c>
      <c r="S612" s="4">
        <f>Data!M96</f>
        <v>0</v>
      </c>
      <c r="T612" s="9">
        <f t="shared" si="112"/>
        <v>0</v>
      </c>
      <c r="U612" s="9">
        <f t="shared" si="113"/>
        <v>0</v>
      </c>
      <c r="V612" s="9">
        <f t="shared" si="114"/>
        <v>0</v>
      </c>
      <c r="W612" s="9">
        <f t="shared" si="115"/>
        <v>0</v>
      </c>
    </row>
    <row r="613" spans="11:23" ht="12.75" customHeight="1">
      <c r="K613" s="9">
        <f>Data!B97</f>
        <v>0</v>
      </c>
      <c r="L613" s="9">
        <f t="shared" si="105"/>
        <v>0</v>
      </c>
      <c r="M613" s="9">
        <f t="shared" si="106"/>
        <v>0</v>
      </c>
      <c r="N613" s="9">
        <f t="shared" si="107"/>
        <v>0</v>
      </c>
      <c r="O613" s="9">
        <f t="shared" si="108"/>
        <v>0</v>
      </c>
      <c r="P613" s="9">
        <f t="shared" si="109"/>
        <v>0</v>
      </c>
      <c r="Q613" s="9">
        <f t="shared" si="110"/>
        <v>0</v>
      </c>
      <c r="R613" s="9">
        <f t="shared" si="111"/>
        <v>0</v>
      </c>
      <c r="S613" s="4">
        <f>Data!M97</f>
        <v>0</v>
      </c>
      <c r="T613" s="9">
        <f t="shared" si="112"/>
        <v>0</v>
      </c>
      <c r="U613" s="9">
        <f t="shared" si="113"/>
        <v>0</v>
      </c>
      <c r="V613" s="9">
        <f t="shared" si="114"/>
        <v>0</v>
      </c>
      <c r="W613" s="9">
        <f t="shared" si="115"/>
        <v>0</v>
      </c>
    </row>
    <row r="614" spans="11:23" ht="12.75" customHeight="1">
      <c r="K614" s="9">
        <f>Data!B98</f>
        <v>0</v>
      </c>
      <c r="L614" s="9">
        <f t="shared" si="105"/>
        <v>0</v>
      </c>
      <c r="M614" s="9">
        <f t="shared" si="106"/>
        <v>0</v>
      </c>
      <c r="N614" s="9">
        <f t="shared" si="107"/>
        <v>0</v>
      </c>
      <c r="O614" s="9">
        <f t="shared" si="108"/>
        <v>0</v>
      </c>
      <c r="P614" s="9">
        <f t="shared" si="109"/>
        <v>0</v>
      </c>
      <c r="Q614" s="9">
        <f t="shared" si="110"/>
        <v>0</v>
      </c>
      <c r="R614" s="9">
        <f t="shared" si="111"/>
        <v>0</v>
      </c>
      <c r="S614" s="4">
        <f>Data!M98</f>
        <v>0</v>
      </c>
      <c r="T614" s="9">
        <f t="shared" si="112"/>
        <v>0</v>
      </c>
      <c r="U614" s="9">
        <f t="shared" si="113"/>
        <v>0</v>
      </c>
      <c r="V614" s="9">
        <f t="shared" si="114"/>
        <v>0</v>
      </c>
      <c r="W614" s="9">
        <f t="shared" si="115"/>
        <v>0</v>
      </c>
    </row>
    <row r="615" spans="11:23" ht="12.75" customHeight="1">
      <c r="K615" s="9">
        <f>Data!B99</f>
        <v>0</v>
      </c>
      <c r="L615" s="9">
        <f t="shared" si="105"/>
        <v>0</v>
      </c>
      <c r="M615" s="9">
        <f t="shared" si="106"/>
        <v>0</v>
      </c>
      <c r="N615" s="9">
        <f t="shared" si="107"/>
        <v>0</v>
      </c>
      <c r="O615" s="9">
        <f t="shared" si="108"/>
        <v>0</v>
      </c>
      <c r="P615" s="9">
        <f t="shared" si="109"/>
        <v>0</v>
      </c>
      <c r="Q615" s="9">
        <f t="shared" si="110"/>
        <v>0</v>
      </c>
      <c r="R615" s="9">
        <f t="shared" si="111"/>
        <v>0</v>
      </c>
      <c r="S615" s="4">
        <f>Data!M99</f>
        <v>0</v>
      </c>
      <c r="T615" s="9">
        <f t="shared" si="112"/>
        <v>0</v>
      </c>
      <c r="U615" s="9">
        <f t="shared" si="113"/>
        <v>0</v>
      </c>
      <c r="V615" s="9">
        <f t="shared" si="114"/>
        <v>0</v>
      </c>
      <c r="W615" s="9">
        <f t="shared" si="115"/>
        <v>0</v>
      </c>
    </row>
    <row r="616" spans="11:23" ht="12.75" customHeight="1">
      <c r="K616" s="9">
        <f>Data!B100</f>
        <v>0</v>
      </c>
      <c r="L616" s="9">
        <f t="shared" si="105"/>
        <v>0</v>
      </c>
      <c r="M616" s="9">
        <f t="shared" si="106"/>
        <v>0</v>
      </c>
      <c r="N616" s="9">
        <f t="shared" si="107"/>
        <v>0</v>
      </c>
      <c r="O616" s="9">
        <f t="shared" si="108"/>
        <v>0</v>
      </c>
      <c r="P616" s="9">
        <f t="shared" si="109"/>
        <v>0</v>
      </c>
      <c r="Q616" s="9">
        <f t="shared" si="110"/>
        <v>0</v>
      </c>
      <c r="R616" s="9">
        <f t="shared" si="111"/>
        <v>0</v>
      </c>
      <c r="S616" s="4">
        <f>Data!M100</f>
        <v>0</v>
      </c>
      <c r="T616" s="9">
        <f t="shared" si="112"/>
        <v>0</v>
      </c>
      <c r="U616" s="9">
        <f t="shared" si="113"/>
        <v>0</v>
      </c>
      <c r="V616" s="9">
        <f t="shared" si="114"/>
        <v>0</v>
      </c>
      <c r="W616" s="9">
        <f t="shared" si="115"/>
        <v>0</v>
      </c>
    </row>
    <row r="617" spans="11:23" ht="12.75" customHeight="1">
      <c r="K617" s="9">
        <f>Data!B101</f>
        <v>0</v>
      </c>
      <c r="L617" s="9">
        <f t="shared" si="105"/>
        <v>0</v>
      </c>
      <c r="M617" s="9">
        <f t="shared" si="106"/>
        <v>0</v>
      </c>
      <c r="N617" s="9">
        <f t="shared" si="107"/>
        <v>0</v>
      </c>
      <c r="O617" s="9">
        <f t="shared" si="108"/>
        <v>0</v>
      </c>
      <c r="P617" s="9">
        <f t="shared" si="109"/>
        <v>0</v>
      </c>
      <c r="Q617" s="9">
        <f t="shared" si="110"/>
        <v>0</v>
      </c>
      <c r="R617" s="9">
        <f t="shared" si="111"/>
        <v>0</v>
      </c>
      <c r="S617" s="4">
        <f>Data!M101</f>
        <v>0</v>
      </c>
      <c r="T617" s="9">
        <f t="shared" si="112"/>
        <v>0</v>
      </c>
      <c r="U617" s="9">
        <f t="shared" si="113"/>
        <v>0</v>
      </c>
      <c r="V617" s="9">
        <f t="shared" si="114"/>
        <v>0</v>
      </c>
      <c r="W617" s="9">
        <f t="shared" si="115"/>
        <v>0</v>
      </c>
    </row>
    <row r="618" spans="11:23" ht="12.75" customHeight="1">
      <c r="K618" s="9">
        <f>Data!B102</f>
        <v>0</v>
      </c>
      <c r="L618" s="9">
        <f t="shared" si="105"/>
        <v>0</v>
      </c>
      <c r="M618" s="9">
        <f t="shared" si="106"/>
        <v>0</v>
      </c>
      <c r="N618" s="9">
        <f t="shared" si="107"/>
        <v>0</v>
      </c>
      <c r="O618" s="9">
        <f t="shared" si="108"/>
        <v>0</v>
      </c>
      <c r="P618" s="9">
        <f t="shared" si="109"/>
        <v>0</v>
      </c>
      <c r="Q618" s="9">
        <f t="shared" si="110"/>
        <v>0</v>
      </c>
      <c r="R618" s="9">
        <f t="shared" si="111"/>
        <v>0</v>
      </c>
      <c r="S618" s="4">
        <f>Data!M102</f>
        <v>0</v>
      </c>
      <c r="T618" s="9">
        <f t="shared" si="112"/>
        <v>0</v>
      </c>
      <c r="U618" s="9">
        <f t="shared" si="113"/>
        <v>0</v>
      </c>
      <c r="V618" s="9">
        <f t="shared" si="114"/>
        <v>0</v>
      </c>
      <c r="W618" s="9">
        <f t="shared" si="115"/>
        <v>0</v>
      </c>
    </row>
    <row r="619" spans="11:23" ht="12.75" customHeight="1">
      <c r="K619" s="9">
        <f>Data!B103</f>
        <v>0</v>
      </c>
      <c r="L619" s="9">
        <f t="shared" si="105"/>
        <v>0</v>
      </c>
      <c r="M619" s="9">
        <f t="shared" si="106"/>
        <v>0</v>
      </c>
      <c r="N619" s="9">
        <f t="shared" si="107"/>
        <v>0</v>
      </c>
      <c r="O619" s="9">
        <f t="shared" si="108"/>
        <v>0</v>
      </c>
      <c r="P619" s="9">
        <f t="shared" si="109"/>
        <v>0</v>
      </c>
      <c r="Q619" s="9">
        <f t="shared" si="110"/>
        <v>0</v>
      </c>
      <c r="R619" s="9">
        <f t="shared" si="111"/>
        <v>0</v>
      </c>
      <c r="S619" s="4">
        <f>Data!M103</f>
        <v>0</v>
      </c>
      <c r="T619" s="9">
        <f t="shared" si="112"/>
        <v>0</v>
      </c>
      <c r="U619" s="9">
        <f t="shared" si="113"/>
        <v>0</v>
      </c>
      <c r="V619" s="9">
        <f t="shared" si="114"/>
        <v>0</v>
      </c>
      <c r="W619" s="9">
        <f t="shared" si="115"/>
        <v>0</v>
      </c>
    </row>
    <row r="620" spans="11:23" ht="12.75" customHeight="1">
      <c r="K620" s="9">
        <f>Data!B104</f>
        <v>0</v>
      </c>
      <c r="L620" s="9">
        <f t="shared" si="105"/>
        <v>0</v>
      </c>
      <c r="M620" s="9">
        <f t="shared" si="106"/>
        <v>0</v>
      </c>
      <c r="N620" s="9">
        <f t="shared" si="107"/>
        <v>0</v>
      </c>
      <c r="O620" s="9">
        <f t="shared" si="108"/>
        <v>0</v>
      </c>
      <c r="P620" s="9">
        <f t="shared" si="109"/>
        <v>0</v>
      </c>
      <c r="Q620" s="9">
        <f t="shared" si="110"/>
        <v>0</v>
      </c>
      <c r="R620" s="9">
        <f t="shared" si="111"/>
        <v>0</v>
      </c>
      <c r="S620" s="4">
        <f>Data!M104</f>
        <v>0</v>
      </c>
      <c r="T620" s="9">
        <f t="shared" si="112"/>
        <v>0</v>
      </c>
      <c r="U620" s="9">
        <f t="shared" si="113"/>
        <v>0</v>
      </c>
      <c r="V620" s="9">
        <f t="shared" si="114"/>
        <v>0</v>
      </c>
      <c r="W620" s="9">
        <f t="shared" si="115"/>
        <v>0</v>
      </c>
    </row>
    <row r="621" spans="11:23" ht="12.75" customHeight="1">
      <c r="K621" s="9">
        <f>Data!B105</f>
        <v>0</v>
      </c>
      <c r="L621" s="9">
        <f t="shared" si="105"/>
        <v>0</v>
      </c>
      <c r="M621" s="9">
        <f t="shared" si="106"/>
        <v>0</v>
      </c>
      <c r="N621" s="9">
        <f t="shared" si="107"/>
        <v>0</v>
      </c>
      <c r="O621" s="9">
        <f t="shared" si="108"/>
        <v>0</v>
      </c>
      <c r="P621" s="9">
        <f t="shared" si="109"/>
        <v>0</v>
      </c>
      <c r="Q621" s="9">
        <f t="shared" si="110"/>
        <v>0</v>
      </c>
      <c r="R621" s="9">
        <f t="shared" si="111"/>
        <v>0</v>
      </c>
      <c r="S621" s="4">
        <f>Data!M105</f>
        <v>0</v>
      </c>
      <c r="T621" s="9">
        <f t="shared" si="112"/>
        <v>0</v>
      </c>
      <c r="U621" s="9">
        <f t="shared" si="113"/>
        <v>0</v>
      </c>
      <c r="V621" s="9">
        <f t="shared" si="114"/>
        <v>0</v>
      </c>
      <c r="W621" s="9">
        <f t="shared" si="115"/>
        <v>0</v>
      </c>
    </row>
    <row r="622" spans="11:23" ht="12.75" customHeight="1">
      <c r="K622" s="9">
        <f>Data!B106</f>
        <v>0</v>
      </c>
      <c r="L622" s="9">
        <f t="shared" si="105"/>
        <v>0</v>
      </c>
      <c r="M622" s="9">
        <f t="shared" si="106"/>
        <v>0</v>
      </c>
      <c r="N622" s="9">
        <f t="shared" si="107"/>
        <v>0</v>
      </c>
      <c r="O622" s="9">
        <f t="shared" si="108"/>
        <v>0</v>
      </c>
      <c r="P622" s="9">
        <f t="shared" si="109"/>
        <v>0</v>
      </c>
      <c r="Q622" s="9">
        <f t="shared" si="110"/>
        <v>0</v>
      </c>
      <c r="R622" s="9">
        <f t="shared" si="111"/>
        <v>0</v>
      </c>
      <c r="S622" s="4">
        <f>Data!M106</f>
        <v>0</v>
      </c>
      <c r="T622" s="9">
        <f t="shared" si="112"/>
        <v>0</v>
      </c>
      <c r="U622" s="9">
        <f t="shared" si="113"/>
        <v>0</v>
      </c>
      <c r="V622" s="9">
        <f t="shared" si="114"/>
        <v>0</v>
      </c>
      <c r="W622" s="9">
        <f t="shared" si="115"/>
        <v>0</v>
      </c>
    </row>
    <row r="623" spans="11:23" ht="12.75" customHeight="1">
      <c r="K623" s="9">
        <f>Data!B107</f>
        <v>0</v>
      </c>
      <c r="L623" s="9">
        <f t="shared" si="105"/>
        <v>0</v>
      </c>
      <c r="M623" s="9">
        <f t="shared" si="106"/>
        <v>0</v>
      </c>
      <c r="N623" s="9">
        <f t="shared" si="107"/>
        <v>0</v>
      </c>
      <c r="O623" s="9">
        <f t="shared" si="108"/>
        <v>0</v>
      </c>
      <c r="P623" s="9">
        <f t="shared" si="109"/>
        <v>0</v>
      </c>
      <c r="Q623" s="9">
        <f t="shared" si="110"/>
        <v>0</v>
      </c>
      <c r="R623" s="9">
        <f t="shared" si="111"/>
        <v>0</v>
      </c>
      <c r="S623" s="4">
        <f>Data!M107</f>
        <v>0</v>
      </c>
      <c r="T623" s="9">
        <f t="shared" si="112"/>
        <v>0</v>
      </c>
      <c r="U623" s="9">
        <f t="shared" si="113"/>
        <v>0</v>
      </c>
      <c r="V623" s="9">
        <f t="shared" si="114"/>
        <v>0</v>
      </c>
      <c r="W623" s="9">
        <f t="shared" si="115"/>
        <v>0</v>
      </c>
    </row>
    <row r="624" spans="11:23" ht="12.75" customHeight="1">
      <c r="K624" s="9">
        <f>Data!B108</f>
        <v>0</v>
      </c>
      <c r="L624" s="9">
        <f t="shared" si="105"/>
        <v>0</v>
      </c>
      <c r="M624" s="9">
        <f t="shared" si="106"/>
        <v>0</v>
      </c>
      <c r="N624" s="9">
        <f t="shared" si="107"/>
        <v>0</v>
      </c>
      <c r="O624" s="9">
        <f t="shared" si="108"/>
        <v>0</v>
      </c>
      <c r="P624" s="9">
        <f t="shared" si="109"/>
        <v>0</v>
      </c>
      <c r="Q624" s="9">
        <f t="shared" si="110"/>
        <v>0</v>
      </c>
      <c r="R624" s="9">
        <f t="shared" si="111"/>
        <v>0</v>
      </c>
      <c r="S624" s="4">
        <f>Data!M108</f>
        <v>0</v>
      </c>
      <c r="T624" s="9">
        <f t="shared" si="112"/>
        <v>0</v>
      </c>
      <c r="U624" s="9">
        <f t="shared" si="113"/>
        <v>0</v>
      </c>
      <c r="V624" s="9">
        <f t="shared" si="114"/>
        <v>0</v>
      </c>
      <c r="W624" s="9">
        <f t="shared" si="115"/>
        <v>0</v>
      </c>
    </row>
    <row r="625" spans="10:23" ht="12.75" customHeight="1">
      <c r="K625" s="9">
        <f>Data!B109</f>
        <v>0</v>
      </c>
      <c r="L625" s="9">
        <f t="shared" si="105"/>
        <v>0</v>
      </c>
      <c r="M625" s="9">
        <f t="shared" si="106"/>
        <v>0</v>
      </c>
      <c r="N625" s="9">
        <f t="shared" si="107"/>
        <v>0</v>
      </c>
      <c r="O625" s="9">
        <f t="shared" si="108"/>
        <v>0</v>
      </c>
      <c r="P625" s="9">
        <f t="shared" si="109"/>
        <v>0</v>
      </c>
      <c r="Q625" s="9">
        <f t="shared" si="110"/>
        <v>0</v>
      </c>
      <c r="R625" s="9">
        <f t="shared" si="111"/>
        <v>0</v>
      </c>
      <c r="S625" s="4">
        <f>Data!M109</f>
        <v>0</v>
      </c>
      <c r="T625" s="9">
        <f t="shared" si="112"/>
        <v>0</v>
      </c>
      <c r="U625" s="9">
        <f t="shared" si="113"/>
        <v>0</v>
      </c>
      <c r="V625" s="9">
        <f t="shared" si="114"/>
        <v>0</v>
      </c>
      <c r="W625" s="9">
        <f t="shared" si="115"/>
        <v>0</v>
      </c>
    </row>
    <row r="626" spans="10:23" ht="12.75" customHeight="1">
      <c r="K626" s="9">
        <f>Data!B110</f>
        <v>0</v>
      </c>
      <c r="L626" s="9">
        <f t="shared" si="105"/>
        <v>0</v>
      </c>
      <c r="M626" s="9">
        <f t="shared" si="106"/>
        <v>0</v>
      </c>
      <c r="N626" s="9">
        <f t="shared" si="107"/>
        <v>0</v>
      </c>
      <c r="O626" s="9">
        <f t="shared" si="108"/>
        <v>0</v>
      </c>
      <c r="P626" s="9">
        <f t="shared" si="109"/>
        <v>0</v>
      </c>
      <c r="Q626" s="9">
        <f t="shared" si="110"/>
        <v>0</v>
      </c>
      <c r="R626" s="9">
        <f t="shared" si="111"/>
        <v>0</v>
      </c>
      <c r="S626" s="4">
        <f>Data!M110</f>
        <v>0</v>
      </c>
      <c r="T626" s="9">
        <f t="shared" si="112"/>
        <v>0</v>
      </c>
      <c r="U626" s="9">
        <f t="shared" si="113"/>
        <v>0</v>
      </c>
      <c r="V626" s="9">
        <f t="shared" si="114"/>
        <v>0</v>
      </c>
      <c r="W626" s="9">
        <f t="shared" si="115"/>
        <v>0</v>
      </c>
    </row>
    <row r="627" spans="10:23" ht="12.75" customHeight="1">
      <c r="K627" s="9">
        <f>Data!B111</f>
        <v>0</v>
      </c>
      <c r="L627" s="9">
        <f t="shared" si="105"/>
        <v>0</v>
      </c>
      <c r="M627" s="9">
        <f t="shared" si="106"/>
        <v>0</v>
      </c>
      <c r="N627" s="9">
        <f t="shared" si="107"/>
        <v>0</v>
      </c>
      <c r="O627" s="9">
        <f t="shared" si="108"/>
        <v>0</v>
      </c>
      <c r="P627" s="9">
        <f t="shared" si="109"/>
        <v>0</v>
      </c>
      <c r="Q627" s="9">
        <f t="shared" si="110"/>
        <v>0</v>
      </c>
      <c r="R627" s="9">
        <f t="shared" si="111"/>
        <v>0</v>
      </c>
      <c r="S627" s="4">
        <f>Data!M111</f>
        <v>0</v>
      </c>
      <c r="T627" s="9">
        <f t="shared" si="112"/>
        <v>0</v>
      </c>
      <c r="U627" s="9">
        <f t="shared" si="113"/>
        <v>0</v>
      </c>
      <c r="V627" s="9">
        <f t="shared" si="114"/>
        <v>0</v>
      </c>
      <c r="W627" s="9">
        <f t="shared" si="115"/>
        <v>0</v>
      </c>
    </row>
    <row r="628" spans="10:23" ht="12.75" customHeight="1">
      <c r="J628" s="16" t="s">
        <v>125</v>
      </c>
      <c r="K628" s="76">
        <f t="shared" ref="K628:W628" si="125">SUM(K527:K627)</f>
        <v>2575</v>
      </c>
      <c r="L628" s="9">
        <f t="shared" si="125"/>
        <v>395975</v>
      </c>
      <c r="M628" s="9">
        <f t="shared" si="125"/>
        <v>69826375</v>
      </c>
      <c r="N628" s="9">
        <f t="shared" si="125"/>
        <v>13223654375</v>
      </c>
      <c r="O628" s="9">
        <f t="shared" si="125"/>
        <v>2614009234375</v>
      </c>
      <c r="P628" s="9">
        <f t="shared" si="125"/>
        <v>531479992484375</v>
      </c>
      <c r="Q628" s="9">
        <f t="shared" si="125"/>
        <v>1.1020800321648438E+17</v>
      </c>
      <c r="R628" s="9">
        <f t="shared" si="125"/>
        <v>2.3185907458565235E+19</v>
      </c>
      <c r="S628" s="77">
        <f t="shared" si="125"/>
        <v>101.07542201257861</v>
      </c>
      <c r="T628" s="9">
        <f t="shared" si="125"/>
        <v>17293.640327044024</v>
      </c>
      <c r="U628" s="9">
        <f t="shared" si="125"/>
        <v>3225687.3824842763</v>
      </c>
      <c r="V628" s="9">
        <f t="shared" si="125"/>
        <v>631395593.6176101</v>
      </c>
      <c r="W628" s="9">
        <f t="shared" si="125"/>
        <v>127461534086.16586</v>
      </c>
    </row>
    <row r="629" spans="10:23" ht="12.75" customHeight="1"/>
    <row r="630" spans="10:23" ht="12.75" customHeight="1"/>
    <row r="631" spans="10:23" ht="12.75" customHeight="1"/>
    <row r="632" spans="10:23" ht="12.75" customHeight="1"/>
    <row r="633" spans="10:23" ht="12.75" customHeight="1"/>
    <row r="634" spans="10:23" ht="12.75" customHeight="1"/>
    <row r="635" spans="10:23" ht="12.75" customHeight="1"/>
    <row r="636" spans="10:23" ht="12.75" customHeight="1"/>
    <row r="637" spans="10:23" ht="12.75" customHeight="1"/>
    <row r="638" spans="10:23" ht="12.75" customHeight="1"/>
    <row r="639" spans="10:23" ht="12.75" customHeight="1"/>
    <row r="640" spans="10:23"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vt:lpstr>
      <vt:lpstr>Regression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wei-shou Hu</dc:creator>
  <cp:lastModifiedBy>Microsoft Office User</cp:lastModifiedBy>
  <dcterms:created xsi:type="dcterms:W3CDTF">1998-08-18T04:32:09Z</dcterms:created>
  <dcterms:modified xsi:type="dcterms:W3CDTF">2023-06-30T02:38:02Z</dcterms:modified>
</cp:coreProperties>
</file>