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2B65B40C-69B2-C249-A910-FFE3ACEDC636}" xr6:coauthVersionLast="47" xr6:coauthVersionMax="47" xr10:uidLastSave="{00000000-0000-0000-0000-000000000000}"/>
  <bookViews>
    <workbookView xWindow="-38400" yWindow="500" windowWidth="38400" windowHeight="21100" tabRatio="874" firstSheet="1"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A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A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A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s="1"/>
  <c r="J20" i="1503"/>
  <c r="I20" i="1503" s="1"/>
  <c r="Q19" i="1503"/>
  <c r="M19" i="1503"/>
  <c r="L19" i="1503"/>
  <c r="K19" i="1503"/>
  <c r="J19" i="1503"/>
  <c r="I19" i="1503" s="1"/>
  <c r="H19" i="1503"/>
  <c r="J18" i="1503"/>
  <c r="I18" i="1503" s="1"/>
  <c r="J17" i="1503"/>
  <c r="I17" i="1503"/>
  <c r="J16" i="1503"/>
  <c r="I16" i="1503"/>
  <c r="Q15" i="1503"/>
  <c r="M15" i="1503"/>
  <c r="L15" i="1503"/>
  <c r="K15" i="1503"/>
  <c r="H15" i="1503"/>
  <c r="J15" i="1503" s="1"/>
  <c r="I15" i="1503" s="1"/>
  <c r="J14" i="1503"/>
  <c r="I14" i="1503" s="1"/>
  <c r="J13" i="1503"/>
  <c r="I13" i="1503" s="1"/>
  <c r="J12" i="1503"/>
  <c r="I12" i="1503" s="1"/>
  <c r="Q11" i="1503"/>
  <c r="M11" i="1503"/>
  <c r="L11" i="1503"/>
  <c r="K11" i="1503"/>
  <c r="H11" i="1503"/>
  <c r="J10" i="1503"/>
  <c r="I10" i="1503"/>
  <c r="J9" i="1503"/>
  <c r="I9" i="1503"/>
  <c r="J8" i="1503"/>
  <c r="I8" i="1503"/>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s="1"/>
  <c r="BY6" i="1503"/>
  <c r="CP6" i="1503"/>
  <c r="CS6" i="1503"/>
  <c r="BX6" i="1503"/>
  <c r="CY6" i="1503"/>
  <c r="CV6" i="1503"/>
  <c r="CR6" i="1503"/>
  <c r="CZ6" i="1503"/>
  <c r="CW6" i="1503"/>
  <c r="CU6" i="1503"/>
  <c r="BW6" i="1503"/>
  <c r="CX6" i="1503"/>
  <c r="CT6" i="1503"/>
  <c r="CQ6" i="1503"/>
  <c r="CB6" i="1503"/>
  <c r="BV6" i="1503"/>
  <c r="CO6" i="1503"/>
  <c r="CA6" i="1503"/>
  <c r="BZ6" i="1503"/>
  <c r="J11" i="1503" l="1"/>
  <c r="I11" i="1503" s="1"/>
  <c r="J23" i="1503"/>
  <c r="I23" i="1503" s="1"/>
  <c r="F12" i="1502"/>
  <c r="F13" i="1502"/>
  <c r="F14" i="1502"/>
  <c r="F15" i="1502"/>
  <c r="F16" i="1502"/>
  <c r="C12" i="1502"/>
  <c r="C13" i="1502"/>
  <c r="C14" i="1502"/>
  <c r="C15" i="1502"/>
  <c r="C16" i="1502"/>
  <c r="E15" i="1502" l="1"/>
  <c r="D15" i="1502" s="1"/>
  <c r="E16" i="1502"/>
  <c r="D16" i="1502" s="1"/>
  <c r="E14" i="1502"/>
  <c r="D14" i="1502" s="1"/>
  <c r="E13" i="1502"/>
  <c r="D13" i="1502" s="1"/>
  <c r="E12" i="1502"/>
  <c r="D12" i="1502" s="1"/>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R3" i="1504" l="1"/>
  <c r="AR4" i="1504"/>
  <c r="AR5" i="1504"/>
  <c r="AR6" i="1504"/>
  <c r="AR7" i="1504"/>
  <c r="AR8" i="1504"/>
  <c r="AR9" i="1504"/>
  <c r="AR10" i="1504"/>
  <c r="AR11" i="1504"/>
  <c r="AR12" i="1504"/>
  <c r="AR13" i="1504"/>
  <c r="AR14" i="1504"/>
  <c r="AR15" i="1504"/>
  <c r="AR16" i="1504"/>
  <c r="AR2" i="1504"/>
  <c r="AK2" i="1504"/>
  <c r="AH2" i="1504"/>
  <c r="AD2" i="1504"/>
  <c r="AJ2" i="1504" s="1"/>
  <c r="AG2" i="1504"/>
  <c r="AM2" i="1504" s="1"/>
  <c r="AF2" i="1504"/>
  <c r="AL2" i="1504" s="1"/>
  <c r="AH1" i="1504"/>
  <c r="AD1" i="1504"/>
  <c r="AG1" i="1504"/>
  <c r="AF1" i="1504"/>
  <c r="AC2" i="1504"/>
  <c r="AI2" i="1504" s="1"/>
  <c r="AE2" i="1504"/>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R11" i="1504" l="1"/>
  <c r="R13" i="1504"/>
  <c r="V13" i="1504"/>
  <c r="H12" i="1506"/>
  <c r="V7" i="1504"/>
  <c r="H6" i="1506"/>
  <c r="V12" i="1504"/>
  <c r="H11" i="1506"/>
  <c r="V15" i="1504"/>
  <c r="H14" i="1506"/>
  <c r="V3" i="1504"/>
  <c r="H2" i="1506"/>
  <c r="V8" i="1504"/>
  <c r="H7" i="1506"/>
  <c r="R12" i="1504"/>
  <c r="I12" i="1506" s="1"/>
  <c r="I11" i="1506"/>
  <c r="R5" i="1504"/>
  <c r="I5" i="1506" s="1"/>
  <c r="R4" i="1504"/>
  <c r="I4" i="1506" s="1"/>
  <c r="R14" i="1504"/>
  <c r="I14" i="1506" s="1"/>
  <c r="I13" i="1506"/>
  <c r="V4" i="1504"/>
  <c r="H3" i="1506"/>
  <c r="R6" i="1504"/>
  <c r="W6" i="1504" s="1"/>
  <c r="V6" i="1504"/>
  <c r="H5" i="1506"/>
  <c r="V11" i="1504"/>
  <c r="H10" i="1506"/>
  <c r="V16" i="1504"/>
  <c r="H15" i="1506"/>
  <c r="V10" i="1504"/>
  <c r="H9" i="1506"/>
  <c r="R9" i="1504"/>
  <c r="I9" i="1506" s="1"/>
  <c r="V9" i="1504"/>
  <c r="H8" i="1506"/>
  <c r="R3" i="1504"/>
  <c r="W3" i="1504" s="1"/>
  <c r="I2" i="1506"/>
  <c r="R7" i="1504"/>
  <c r="I7" i="1506" s="1"/>
  <c r="I15" i="1506"/>
  <c r="R10" i="1504"/>
  <c r="I10" i="1506" s="1"/>
  <c r="V5" i="1504"/>
  <c r="H4" i="1506"/>
  <c r="V14" i="1504"/>
  <c r="H13" i="1506"/>
  <c r="R8" i="1504"/>
  <c r="W8" i="1504" s="1"/>
  <c r="S8" i="1504"/>
  <c r="X8" i="1504" s="1"/>
  <c r="R15" i="1504"/>
  <c r="W15" i="1504" s="1"/>
  <c r="S2" i="1504"/>
  <c r="X2" i="1504" s="1"/>
  <c r="S7" i="1504"/>
  <c r="X7" i="1504" s="1"/>
  <c r="S11" i="1504"/>
  <c r="X11" i="1504" s="1"/>
  <c r="S16" i="1504"/>
  <c r="X16" i="1504"/>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11" i="1504"/>
  <c r="W2" i="1504"/>
  <c r="W5" i="1504"/>
  <c r="W4" i="1504"/>
  <c r="W14" i="1504"/>
  <c r="W13" i="1504"/>
  <c r="K2" i="1504"/>
  <c r="K1" i="1504"/>
  <c r="J1" i="1504"/>
  <c r="A16" i="1504"/>
  <c r="H16" i="1504"/>
  <c r="I16"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A15" i="1504"/>
  <c r="H15" i="1504"/>
  <c r="I15" i="1504"/>
  <c r="H1" i="1504"/>
  <c r="I1" i="1504"/>
  <c r="A1" i="1504"/>
  <c r="I6" i="1506" l="1"/>
  <c r="W12" i="1504"/>
  <c r="J15" i="1506"/>
  <c r="J4" i="1506"/>
  <c r="J13" i="1506"/>
  <c r="I8" i="1506"/>
  <c r="I3" i="1506"/>
  <c r="W10" i="1504"/>
  <c r="J8" i="1506"/>
  <c r="J14" i="1506"/>
  <c r="W7" i="1504"/>
  <c r="J3" i="1506"/>
  <c r="J9" i="1506"/>
  <c r="W9" i="1504"/>
  <c r="J5" i="1506"/>
  <c r="J12" i="1506"/>
  <c r="J10" i="1506"/>
  <c r="J6" i="1506"/>
  <c r="J2" i="1506"/>
  <c r="J11" i="1506"/>
  <c r="J7" i="1506"/>
  <c r="AV26" i="1495"/>
  <c r="AV27" i="1495"/>
  <c r="AV28" i="1495"/>
  <c r="AV29" i="1495"/>
  <c r="AV30" i="1495"/>
  <c r="AV31" i="1495"/>
  <c r="AV32" i="1495"/>
  <c r="AV33" i="1495"/>
  <c r="AV34" i="1495"/>
  <c r="AV35" i="1495"/>
  <c r="AV36" i="1495"/>
  <c r="AV37" i="1495"/>
  <c r="AV38" i="1495"/>
  <c r="AV39" i="1495"/>
  <c r="AV40" i="1495"/>
  <c r="A18" i="1495" l="1"/>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7" i="1502" l="1"/>
  <c r="D7" i="1502" s="1"/>
  <c r="E8" i="1502"/>
  <c r="D8" i="1502" s="1"/>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S14" i="1502" s="1"/>
  <c r="G14" i="1506" s="1"/>
  <c r="C16" i="7"/>
  <c r="B15" i="1502" s="1"/>
  <c r="C17" i="7"/>
  <c r="B16" i="1502" s="1"/>
  <c r="C4" i="7"/>
  <c r="S12" i="1502" l="1"/>
  <c r="G12" i="1506" s="1"/>
  <c r="S15" i="1502"/>
  <c r="G15" i="1506" s="1"/>
  <c r="S13" i="1502"/>
  <c r="G13"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2" s="1"/>
  <c r="K7" i="1504"/>
  <c r="AJ40" i="1495"/>
  <c r="A8" i="1499"/>
  <c r="AH7" i="1499"/>
  <c r="B10" i="1502"/>
  <c r="A14" i="1499"/>
  <c r="A17" i="1499"/>
  <c r="A7" i="1499"/>
  <c r="G6" i="1502"/>
  <c r="H6" i="1502" s="1"/>
  <c r="I6" i="1502" s="1"/>
  <c r="K6" i="1502"/>
  <c r="A10" i="1499"/>
  <c r="AH5" i="1499"/>
  <c r="B5" i="1502"/>
  <c r="AJ17" i="1495"/>
  <c r="A13" i="1499"/>
  <c r="B4" i="1502"/>
  <c r="S4" i="1502" s="1"/>
  <c r="G4" i="1506" s="1"/>
  <c r="AH4" i="1499"/>
  <c r="AJ16" i="1495"/>
  <c r="A16" i="1499"/>
  <c r="AJ15" i="1495"/>
  <c r="AJ14" i="1495"/>
  <c r="AJ13" i="1495"/>
  <c r="AH6" i="1499"/>
  <c r="B8" i="1502"/>
  <c r="S8" i="1502" s="1"/>
  <c r="G8" i="1506" s="1"/>
  <c r="AJ38" i="1495"/>
  <c r="B11" i="1502"/>
  <c r="S11" i="1502" s="1"/>
  <c r="G11" i="1506" s="1"/>
  <c r="AH8" i="1499"/>
  <c r="F14" i="1499"/>
  <c r="F16" i="1499"/>
  <c r="F8" i="1499"/>
  <c r="F13" i="1499"/>
  <c r="F10" i="1499"/>
  <c r="F15" i="1499"/>
  <c r="F7" i="1499"/>
  <c r="G7" i="1502" l="1"/>
  <c r="H7" i="1502" s="1"/>
  <c r="I7" i="1502" s="1"/>
  <c r="S6" i="1502"/>
  <c r="G6" i="1506" s="1"/>
  <c r="S10" i="1502"/>
  <c r="G10" i="1506" s="1"/>
  <c r="G3" i="1502"/>
  <c r="H3" i="1502" s="1"/>
  <c r="I3" i="1502" s="1"/>
  <c r="S3" i="1502"/>
  <c r="G3" i="1506" s="1"/>
  <c r="G9" i="1502"/>
  <c r="H9" i="1502" s="1"/>
  <c r="I9" i="1502" s="1"/>
  <c r="S9" i="1502"/>
  <c r="G9" i="1506" s="1"/>
  <c r="S7" i="1502"/>
  <c r="G7" i="1506" s="1"/>
  <c r="S5" i="1502"/>
  <c r="G5"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A16" i="7"/>
  <c r="A17" i="7"/>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G24" i="1502" l="1"/>
  <c r="J15" i="1504"/>
  <c r="A15" i="1502"/>
  <c r="J14" i="1504"/>
  <c r="A14" i="1502"/>
  <c r="R14" i="1502" s="1"/>
  <c r="F14" i="1506" s="1"/>
  <c r="J16" i="1504"/>
  <c r="A16" i="1502"/>
  <c r="J13" i="1504"/>
  <c r="A13" i="1502"/>
  <c r="J12" i="1504"/>
  <c r="A12" i="1502"/>
  <c r="R12" i="1502" s="1"/>
  <c r="F12" i="1506" s="1"/>
  <c r="A4" i="1502"/>
  <c r="J4" i="1504"/>
  <c r="A6" i="1502"/>
  <c r="R6" i="1502" s="1"/>
  <c r="F6" i="1506" s="1"/>
  <c r="J6" i="1504"/>
  <c r="A5" i="1502"/>
  <c r="R5" i="1502" s="1"/>
  <c r="F5" i="1506" s="1"/>
  <c r="J5" i="1504"/>
  <c r="A11" i="1502"/>
  <c r="J11" i="1504"/>
  <c r="A10" i="1502"/>
  <c r="J10" i="1504"/>
  <c r="A3" i="1502"/>
  <c r="J3" i="1504"/>
  <c r="A9" i="1502"/>
  <c r="R9" i="1502" s="1"/>
  <c r="F9" i="1506" s="1"/>
  <c r="J9" i="1504"/>
  <c r="A8" i="1502"/>
  <c r="J8" i="1504"/>
  <c r="A7" i="1502"/>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7" i="1502" l="1"/>
  <c r="F7" i="1506" s="1"/>
  <c r="R10" i="1502"/>
  <c r="F10" i="1506" s="1"/>
  <c r="R8" i="1502"/>
  <c r="F8" i="1506" s="1"/>
  <c r="R13" i="1502"/>
  <c r="F13" i="1506" s="1"/>
  <c r="R4" i="1502"/>
  <c r="F4" i="1506" s="1"/>
  <c r="R15" i="1502"/>
  <c r="F15" i="1506" s="1"/>
  <c r="R3" i="1502"/>
  <c r="F3" i="1506" s="1"/>
  <c r="R11" i="1502"/>
  <c r="F11" i="1506" s="1"/>
  <c r="L2" i="1502"/>
  <c r="AJ26" i="1495" l="1"/>
  <c r="AJ3" i="1495"/>
  <c r="CC9" i="1499"/>
  <c r="CG47" i="1499"/>
  <c r="CG48" i="1499"/>
  <c r="CG49" i="1499"/>
  <c r="CG50" i="1499"/>
  <c r="CG51" i="1499"/>
  <c r="CG52" i="1499"/>
  <c r="CG53" i="1499"/>
  <c r="CG54" i="1499"/>
  <c r="CG55" i="1499"/>
  <c r="CG56" i="1499"/>
  <c r="CG57" i="1499"/>
  <c r="CG58" i="1499"/>
  <c r="CG59" i="1499"/>
  <c r="CG60" i="1499"/>
  <c r="CG37" i="1499"/>
  <c r="CG3" i="1499"/>
  <c r="F2" i="1502" l="1"/>
  <c r="C2" i="1502"/>
  <c r="M24" i="1502" s="1"/>
  <c r="B2" i="1502"/>
  <c r="K2" i="1502" l="1"/>
  <c r="S2" i="1502"/>
  <c r="G2" i="1506" s="1"/>
  <c r="T9" i="1502"/>
  <c r="T10" i="1502"/>
  <c r="T11" i="1502"/>
  <c r="T12" i="1502"/>
  <c r="T13" i="1502"/>
  <c r="T14" i="1502"/>
  <c r="T15" i="1502"/>
  <c r="T2" i="1502"/>
  <c r="P2" i="1502"/>
  <c r="M2" i="1506" s="1"/>
  <c r="N2" i="1506" s="1"/>
  <c r="T3" i="1502"/>
  <c r="T4" i="1502"/>
  <c r="T5" i="1502"/>
  <c r="T6" i="1502"/>
  <c r="T7" i="1502"/>
  <c r="T8"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N2" i="1502" l="1"/>
  <c r="AA2" i="1504"/>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A23" i="1495" s="1"/>
  <c r="EK23" i="1500" s="1"/>
  <c r="T4" i="7"/>
  <c r="U4" i="7"/>
  <c r="A4" i="1495"/>
  <c r="Q2" i="1502" s="1"/>
  <c r="Y4" i="7"/>
  <c r="S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C4" i="7" l="1"/>
  <c r="BF4" i="7"/>
  <c r="AZ4" i="7"/>
  <c r="BB4" i="7"/>
  <c r="BJ4" i="7"/>
  <c r="BA4" i="7"/>
  <c r="BT4" i="1499" a="1"/>
  <c r="BP4" i="1499" a="1"/>
  <c r="AK4" i="7"/>
  <c r="M4" i="7"/>
  <c r="AT4" i="7" s="1"/>
  <c r="K4" i="7"/>
  <c r="AQ4" i="7" s="1"/>
  <c r="L4" i="7"/>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C5" i="7"/>
  <c r="BJ5" i="7" s="1"/>
  <c r="T5" i="7"/>
  <c r="BA5" i="7" s="1"/>
  <c r="S5" i="7"/>
  <c r="AZ5" i="7" s="1"/>
  <c r="BR4" i="7"/>
  <c r="BB5" i="7"/>
  <c r="AT4" i="1499"/>
  <c r="N5" i="7"/>
  <c r="A5" i="1495"/>
  <c r="Q3" i="1502" s="1"/>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AR4" i="1499"/>
  <c r="BZ5" i="7"/>
  <c r="W5" i="7"/>
  <c r="AN5" i="7" s="1"/>
  <c r="BM4" i="1499" s="1"/>
  <c r="AK5" i="7"/>
  <c r="A24" i="1495"/>
  <c r="EK24" i="1500" s="1"/>
  <c r="D6" i="7"/>
  <c r="AE6" i="7" s="1"/>
  <c r="BB4" i="1499"/>
  <c r="AX5" i="7"/>
  <c r="AP4" i="1499"/>
  <c r="BP5" i="7"/>
  <c r="BH4" i="1499"/>
  <c r="BQ5" i="7"/>
  <c r="BI4" i="1499"/>
  <c r="BN5" i="7"/>
  <c r="BF4" i="1499"/>
  <c r="AV5" i="7"/>
  <c r="AN4" i="1499"/>
  <c r="BM5" i="7"/>
  <c r="BE4" i="1499"/>
  <c r="AW5" i="7"/>
  <c r="AO4" i="1499"/>
  <c r="BL5" i="7"/>
  <c r="BD4" i="1499"/>
  <c r="BK5" i="7"/>
  <c r="BC4" i="1499"/>
  <c r="BI5" i="7"/>
  <c r="AB6" i="7"/>
  <c r="BA4" i="1499"/>
  <c r="BO5" i="7"/>
  <c r="BG4" i="1499"/>
  <c r="BH5" i="7"/>
  <c r="AZ4" i="1499"/>
  <c r="AY5" i="7"/>
  <c r="AQ4" i="1499"/>
  <c r="BG5" i="7"/>
  <c r="AY4" i="1499"/>
  <c r="AU5" i="7"/>
  <c r="AM4" i="1499"/>
  <c r="BF5" i="7"/>
  <c r="AX4" i="1499"/>
  <c r="BE5" i="7"/>
  <c r="AW4" i="1499"/>
  <c r="BC5" i="7"/>
  <c r="AU4" i="1499"/>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I6" i="7" l="1"/>
  <c r="AK6" i="7"/>
  <c r="W6" i="7"/>
  <c r="O6" i="7"/>
  <c r="BD5" i="7"/>
  <c r="AL5" i="7"/>
  <c r="AM5" i="7" s="1"/>
  <c r="BL4" i="1499" s="1"/>
  <c r="P6" i="7"/>
  <c r="AO5" i="1499" s="1"/>
  <c r="BR5" i="7"/>
  <c r="BJ4" i="1499"/>
  <c r="V6" i="7"/>
  <c r="Z6" i="7"/>
  <c r="AA6" i="7"/>
  <c r="BH6" i="7" s="1"/>
  <c r="AG6" i="7"/>
  <c r="BN6" i="7" s="1"/>
  <c r="Q6" i="7"/>
  <c r="AP5" i="1499" s="1"/>
  <c r="N6" i="7"/>
  <c r="R6" i="7"/>
  <c r="AY6" i="7" s="1"/>
  <c r="AD6" i="7"/>
  <c r="BC5" i="1499" s="1"/>
  <c r="AF6" i="7"/>
  <c r="A25" i="1495"/>
  <c r="EK25" i="1500" s="1"/>
  <c r="Y6" i="7"/>
  <c r="BF6" i="7" s="1"/>
  <c r="T6" i="7"/>
  <c r="AH6" i="7"/>
  <c r="AJ6" i="7"/>
  <c r="BQ6" i="7" s="1"/>
  <c r="X6" i="7"/>
  <c r="AW5" i="1499" s="1"/>
  <c r="A6" i="1495"/>
  <c r="Q4" i="1502" s="1"/>
  <c r="S6" i="7"/>
  <c r="U6" i="7"/>
  <c r="AC6" i="7"/>
  <c r="BD5" i="1499"/>
  <c r="BL6" i="7"/>
  <c r="AW6" i="7"/>
  <c r="BS5" i="7"/>
  <c r="BI6" i="7"/>
  <c r="BA5" i="1499"/>
  <c r="BH5" i="1499"/>
  <c r="BP6" i="7"/>
  <c r="AV5" i="1499"/>
  <c r="BD6" i="7"/>
  <c r="AU5" i="1499"/>
  <c r="BC6" i="7"/>
  <c r="BE5" i="1499"/>
  <c r="BM6" i="7"/>
  <c r="BR6" i="7"/>
  <c r="BJ5" i="1499"/>
  <c r="AX5" i="1499"/>
  <c r="BO6" i="7"/>
  <c r="BG5" i="1499"/>
  <c r="BA6" i="7"/>
  <c r="AS5" i="1499"/>
  <c r="AN5" i="1499"/>
  <c r="AV6" i="7"/>
  <c r="BG6" i="7"/>
  <c r="AY5" i="1499"/>
  <c r="BM8" i="1501"/>
  <c r="BM8" i="1500"/>
  <c r="AN3" i="7"/>
  <c r="BM3" i="1499" s="1"/>
  <c r="AL3" i="7"/>
  <c r="BK3" i="1499" s="1"/>
  <c r="B3" i="7"/>
  <c r="J2" i="1504" s="1"/>
  <c r="AN6" i="7" l="1"/>
  <c r="BM5" i="1499" s="1"/>
  <c r="BE6" i="7"/>
  <c r="BI5" i="1499"/>
  <c r="AU6" i="7"/>
  <c r="BF5" i="1499"/>
  <c r="AX6" i="7"/>
  <c r="BK4" i="1499"/>
  <c r="AQ5" i="1499"/>
  <c r="AZ5" i="1499"/>
  <c r="AM5" i="1499"/>
  <c r="BK6" i="7"/>
  <c r="BJ6" i="7"/>
  <c r="BZ6" i="7" s="1"/>
  <c r="BB5" i="1499"/>
  <c r="AT5" i="1499"/>
  <c r="BB6" i="7"/>
  <c r="AZ6" i="7"/>
  <c r="AR5" i="1499"/>
  <c r="AL6" i="7"/>
  <c r="AM6" i="7" s="1"/>
  <c r="BL5" i="1499" s="1"/>
  <c r="BN3" i="1501"/>
  <c r="A2" i="1502"/>
  <c r="R2" i="1502" s="1"/>
  <c r="F2" i="1506" s="1"/>
  <c r="AD3" i="1499"/>
  <c r="CV3" i="1500"/>
  <c r="CX3" i="1500"/>
  <c r="AF3" i="1499"/>
  <c r="BM9" i="1500"/>
  <c r="BM9" i="1501"/>
  <c r="AM3" i="7"/>
  <c r="BL3" i="1499" s="1"/>
  <c r="BS6" i="7" l="1"/>
  <c r="BK5" i="1499"/>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C7" i="7"/>
  <c r="AK7" i="7"/>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P7" i="7" l="1"/>
  <c r="AS7" i="7"/>
  <c r="A26" i="1495"/>
  <c r="EK26" i="1500" s="1"/>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D9" i="7" l="1"/>
  <c r="A28" i="1495" s="1"/>
  <c r="EK28" i="1500" s="1"/>
  <c r="A9" i="1495"/>
  <c r="Q7" i="1502" s="1"/>
  <c r="P9" i="7"/>
  <c r="Z9" i="7"/>
  <c r="R9" i="1499" s="1"/>
  <c r="AH9" i="7"/>
  <c r="AA9" i="7"/>
  <c r="S9" i="1499" s="1"/>
  <c r="X9" i="7"/>
  <c r="AG9" i="7"/>
  <c r="Y9" i="1499" s="1"/>
  <c r="N9" i="7"/>
  <c r="AF9" i="7"/>
  <c r="AI9" i="7"/>
  <c r="AA9" i="1499" s="1"/>
  <c r="AD9" i="7"/>
  <c r="W9" i="7"/>
  <c r="O9" i="1499" s="1"/>
  <c r="AB9" i="7"/>
  <c r="O9" i="7"/>
  <c r="G9" i="1499" s="1"/>
  <c r="AJ9" i="7"/>
  <c r="Q9" i="7"/>
  <c r="I9" i="1499" s="1"/>
  <c r="AE9" i="7"/>
  <c r="R9" i="7"/>
  <c r="V9" i="7"/>
  <c r="S9" i="7"/>
  <c r="AZ8" i="7"/>
  <c r="K8" i="1499"/>
  <c r="AC9" i="7"/>
  <c r="U9" i="1499" s="1"/>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L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29" i="1495" l="1"/>
  <c r="EK29" i="1500" s="1"/>
  <c r="D11" i="7"/>
  <c r="A11" i="1495" s="1"/>
  <c r="Q9" i="1502" s="1"/>
  <c r="L8" i="1502"/>
  <c r="BY9" i="7"/>
  <c r="AI11" i="7"/>
  <c r="BP11" i="7" s="1"/>
  <c r="N11" i="7"/>
  <c r="F11" i="1499" s="1"/>
  <c r="AD11" i="7"/>
  <c r="BK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O11" i="7"/>
  <c r="G11" i="1499" s="1"/>
  <c r="BZ9" i="7"/>
  <c r="Y11" i="7"/>
  <c r="BF10" i="7"/>
  <c r="AC11" i="7"/>
  <c r="BJ10" i="7"/>
  <c r="BS9" i="7"/>
  <c r="BT9" i="7" s="1"/>
  <c r="P11" i="7"/>
  <c r="Z11" i="7"/>
  <c r="R11" i="1499" s="1"/>
  <c r="S11" i="7"/>
  <c r="AZ10" i="7"/>
  <c r="BX10" i="7" s="1"/>
  <c r="K10" i="1499"/>
  <c r="AF11" i="7"/>
  <c r="X11" i="1499" s="1"/>
  <c r="AF9" i="1499"/>
  <c r="Q10" i="1499"/>
  <c r="AJ11" i="7"/>
  <c r="AB11" i="1499" s="1"/>
  <c r="AD9" i="1499"/>
  <c r="BW9" i="7"/>
  <c r="I11" i="7"/>
  <c r="AS11" i="7"/>
  <c r="AP11" i="7"/>
  <c r="EE8" i="1500"/>
  <c r="L11" i="7"/>
  <c r="AA11" i="1499"/>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U11" i="7" l="1"/>
  <c r="AZ7" i="1499"/>
  <c r="AB11" i="7"/>
  <c r="T11" i="1499" s="1"/>
  <c r="Q11" i="7"/>
  <c r="V11" i="7"/>
  <c r="BC11" i="7" s="1"/>
  <c r="A30" i="1495"/>
  <c r="EK30" i="1500" s="1"/>
  <c r="AM7" i="1499"/>
  <c r="BH7" i="1499"/>
  <c r="D12" i="7"/>
  <c r="S12" i="7" s="1"/>
  <c r="BH11" i="7"/>
  <c r="AY11" i="7"/>
  <c r="L9" i="1502"/>
  <c r="N11" i="1499"/>
  <c r="H11" i="1499"/>
  <c r="AU7" i="1499"/>
  <c r="BO11" i="7"/>
  <c r="AV7" i="1499"/>
  <c r="AE9" i="1499"/>
  <c r="V11" i="1499"/>
  <c r="BC7" i="1499"/>
  <c r="AD12" i="7"/>
  <c r="BK12" i="7" s="1"/>
  <c r="BZ10" i="7"/>
  <c r="W12" i="7"/>
  <c r="O12" i="1499" s="1"/>
  <c r="BD11" i="7"/>
  <c r="AE12" i="7"/>
  <c r="BD8" i="1499" s="1"/>
  <c r="BF7" i="1499"/>
  <c r="BD7" i="1499"/>
  <c r="BN11" i="7"/>
  <c r="W11" i="1499"/>
  <c r="AN11" i="7"/>
  <c r="BM7" i="1499" s="1"/>
  <c r="J11" i="1499"/>
  <c r="T12" i="7"/>
  <c r="L12" i="1499" s="1"/>
  <c r="BA11" i="7"/>
  <c r="AS7" i="1499"/>
  <c r="BJ11" i="7"/>
  <c r="BB7" i="1499"/>
  <c r="AL7" i="1499"/>
  <c r="E11" i="1499"/>
  <c r="BD12" i="7"/>
  <c r="AV8"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BB11" i="7"/>
  <c r="AT7" i="1499"/>
  <c r="BF11" i="7"/>
  <c r="AX7" i="1499"/>
  <c r="M11" i="1499"/>
  <c r="Q11" i="1499"/>
  <c r="AV11" i="7"/>
  <c r="O12" i="7"/>
  <c r="G12" i="1499" s="1"/>
  <c r="AN7" i="1499"/>
  <c r="U11" i="1499"/>
  <c r="I11" i="1499"/>
  <c r="BI11" i="7"/>
  <c r="BA7" i="1499"/>
  <c r="AB12" i="7"/>
  <c r="T12" i="1499" s="1"/>
  <c r="AL11" i="7"/>
  <c r="AE10" i="1499"/>
  <c r="AD10" i="1499"/>
  <c r="BW10" i="7"/>
  <c r="J17" i="7"/>
  <c r="BT24" i="1500" s="1"/>
  <c r="BT23" i="1500"/>
  <c r="M12" i="1499"/>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G12" i="7" l="1"/>
  <c r="Y12" i="1499" s="1"/>
  <c r="P12" i="7"/>
  <c r="AC12" i="7"/>
  <c r="BJ12" i="7" s="1"/>
  <c r="A12" i="1495"/>
  <c r="Q10" i="1502" s="1"/>
  <c r="A31" i="1495"/>
  <c r="EK31" i="1500" s="1"/>
  <c r="A32" i="1495"/>
  <c r="EK32" i="1500" s="1"/>
  <c r="Y12" i="7"/>
  <c r="AX8" i="1499" s="1"/>
  <c r="AH12" i="7"/>
  <c r="Z12" i="1499" s="1"/>
  <c r="D13" i="7"/>
  <c r="A13" i="1495" s="1"/>
  <c r="Q11" i="1502" s="1"/>
  <c r="L10" i="1502"/>
  <c r="BF8" i="1499"/>
  <c r="BN12" i="7"/>
  <c r="W12" i="1499"/>
  <c r="BL12" i="7"/>
  <c r="V12" i="1499"/>
  <c r="BS11" i="7"/>
  <c r="BT11" i="7" s="1"/>
  <c r="AF11" i="1499"/>
  <c r="BZ11" i="7"/>
  <c r="I13" i="7"/>
  <c r="BC8" i="1499"/>
  <c r="AK13" i="7"/>
  <c r="AC13" i="1499" s="1"/>
  <c r="BR12" i="7"/>
  <c r="BJ8" i="1499"/>
  <c r="AC13" i="7"/>
  <c r="U13" i="1499" s="1"/>
  <c r="BH12" i="7"/>
  <c r="AZ8" i="1499"/>
  <c r="AX12" i="7"/>
  <c r="AP8" i="1499"/>
  <c r="BM12" i="7"/>
  <c r="BE8" i="1499"/>
  <c r="AW12" i="7"/>
  <c r="AO8" i="1499"/>
  <c r="T13" i="7"/>
  <c r="BA12" i="7"/>
  <c r="AS8" i="1499"/>
  <c r="BF12" i="7"/>
  <c r="Y13" i="7"/>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B8" i="1499" l="1"/>
  <c r="D14" i="7"/>
  <c r="A14" i="1495" s="1"/>
  <c r="Q12" i="1502" s="1"/>
  <c r="L11" i="1502"/>
  <c r="BS20" i="1500"/>
  <c r="AE11" i="1499"/>
  <c r="T14" i="7"/>
  <c r="L14" i="1499" s="1"/>
  <c r="BA13" i="7"/>
  <c r="DK20" i="1500" s="1"/>
  <c r="BF13" i="7"/>
  <c r="BZ12" i="7"/>
  <c r="AC14" i="7"/>
  <c r="U14" i="1499" s="1"/>
  <c r="BJ13" i="7"/>
  <c r="L13" i="1499"/>
  <c r="U14" i="7"/>
  <c r="M14" i="1499" s="1"/>
  <c r="BB13" i="7"/>
  <c r="DL20" i="1500" s="1"/>
  <c r="Q13" i="1499"/>
  <c r="AM12" i="7"/>
  <c r="BL8" i="1499" s="1"/>
  <c r="BK8" i="1499"/>
  <c r="AF12" i="1499"/>
  <c r="S14" i="7"/>
  <c r="AZ13" i="7"/>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CI20" i="1500"/>
  <c r="H14" i="1499"/>
  <c r="DG20" i="1500"/>
  <c r="BZ20" i="1500"/>
  <c r="DQ20" i="1500"/>
  <c r="R14" i="1499"/>
  <c r="CJ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A33" i="1495"/>
  <c r="EK33" i="1500" s="1"/>
  <c r="BF14" i="7"/>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34" i="1495" l="1"/>
  <c r="EK34" i="1500"/>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Q15" i="7" l="1"/>
  <c r="CC22" i="1500"/>
  <c r="AC15" i="1499"/>
  <c r="CU22" i="1500"/>
  <c r="K15" i="1499"/>
  <c r="BU22" i="1500"/>
  <c r="BV22" i="1500"/>
  <c r="DB21" i="1500"/>
  <c r="BJ15" i="7"/>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A36" i="1495"/>
  <c r="EK36" i="1500"/>
  <c r="L17" i="7"/>
  <c r="AK9" i="1499" s="1"/>
  <c r="K17" i="7"/>
  <c r="AJ9" i="1499" s="1"/>
  <c r="AK17" i="7"/>
  <c r="AC17" i="1499" s="1"/>
  <c r="BZ16" i="7"/>
  <c r="EJ23" i="1500" s="1"/>
  <c r="Q17"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X16" i="7"/>
  <c r="EH23" i="1500" s="1"/>
  <c r="BU24" i="1500"/>
  <c r="AS17" i="7"/>
  <c r="DC24" i="1500" s="1"/>
  <c r="AP17" i="7"/>
  <c r="M17" i="7"/>
  <c r="AR16" i="7"/>
  <c r="L15" i="1502" s="1"/>
  <c r="DA23" i="1500"/>
  <c r="CD24" i="1500"/>
  <c r="AA17" i="1499"/>
  <c r="I17" i="7"/>
  <c r="A37" i="1495" s="1"/>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V24" i="1500" l="1"/>
  <c r="BR17" i="7"/>
  <c r="BJ9" i="1499"/>
  <c r="D17" i="1499"/>
  <c r="BS24" i="1500"/>
  <c r="EK37" i="1500"/>
  <c r="BV36" i="1499" a="1"/>
  <c r="BP36" i="1499" a="1"/>
  <c r="DB23" i="1500"/>
  <c r="AQ17" i="7"/>
  <c r="C17" i="1499"/>
  <c r="BI9" i="1499"/>
  <c r="BQ17" i="7"/>
  <c r="EA24" i="1500" s="1"/>
  <c r="BH9" i="1499"/>
  <c r="BP17" i="7"/>
  <c r="DZ24" i="1500" s="1"/>
  <c r="AU9" i="1499"/>
  <c r="BC17" i="7"/>
  <c r="DM24" i="1500" s="1"/>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EB24" i="1500"/>
  <c r="CU24" i="1500"/>
  <c r="CA24" i="1500"/>
  <c r="CQ24" i="1500"/>
  <c r="CJ24" i="1500"/>
  <c r="CB24" i="1500"/>
  <c r="CW23" i="1500"/>
  <c r="BY24" i="1500"/>
  <c r="CR24" i="1500"/>
  <c r="CZ24" i="1500"/>
  <c r="C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AF17" i="1499" l="1"/>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D29" i="1495" l="1"/>
  <c r="D30" i="1495"/>
  <c r="D31" i="1495"/>
  <c r="D32" i="1495"/>
  <c r="D33" i="1495"/>
  <c r="D36" i="1495"/>
  <c r="D34" i="1495"/>
  <c r="D35" i="1495"/>
  <c r="D25" i="1495"/>
  <c r="D37" i="1495"/>
  <c r="EN37" i="1500" s="1"/>
  <c r="D23" i="1495"/>
  <c r="D28" i="1495"/>
  <c r="D24" i="1495"/>
  <c r="D26" i="1495"/>
  <c r="D27" i="1495"/>
  <c r="BR10" i="1499"/>
  <c r="BQ10" i="1499"/>
  <c r="BS10" i="1499"/>
  <c r="BP10" i="1499"/>
  <c r="BT29" i="1499"/>
  <c r="BU29" i="1499"/>
  <c r="BV29" i="1499"/>
  <c r="BW29" i="1499"/>
  <c r="BX29" i="1499"/>
  <c r="BT12" i="1499"/>
  <c r="BX12" i="1499"/>
  <c r="BV12" i="1499"/>
  <c r="BW12" i="1499"/>
  <c r="BU12" i="1499"/>
  <c r="BW10" i="1499"/>
  <c r="BV10" i="1499"/>
  <c r="BU10" i="1499"/>
  <c r="BT10" i="1499"/>
  <c r="BX10" i="1499"/>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6" i="1506" l="1"/>
  <c r="EN27" i="1500"/>
  <c r="P5" i="1506"/>
  <c r="EN26" i="1500"/>
  <c r="P3" i="1506"/>
  <c r="EN24" i="1500"/>
  <c r="P14" i="1506"/>
  <c r="EN35" i="1500"/>
  <c r="P13" i="1506"/>
  <c r="EN34" i="1500"/>
  <c r="P15" i="1506"/>
  <c r="EN36" i="1500"/>
  <c r="P7" i="1506"/>
  <c r="EN28" i="1500"/>
  <c r="P4" i="1506"/>
  <c r="EN25" i="1500"/>
  <c r="P12" i="1506"/>
  <c r="EN33" i="1500"/>
  <c r="P11" i="1506"/>
  <c r="EN32" i="1500"/>
  <c r="P2" i="1506"/>
  <c r="EN23" i="1500"/>
  <c r="P10" i="1506"/>
  <c r="EN31" i="1500"/>
  <c r="P9" i="1506"/>
  <c r="EN30"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4" i="1506" l="1"/>
  <c r="V9" i="1506"/>
  <c r="V10" i="1506"/>
  <c r="V7" i="1506"/>
  <c r="V15" i="1506"/>
  <c r="V13" i="1506"/>
  <c r="V14" i="1506"/>
  <c r="V3" i="1506"/>
  <c r="V5" i="1506"/>
  <c r="V8" i="1506"/>
  <c r="V2" i="1506"/>
  <c r="V11" i="1506"/>
  <c r="V12" i="1506"/>
  <c r="V6"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28" i="1495"/>
  <c r="G29" i="1495"/>
  <c r="G30" i="1495"/>
  <c r="G31" i="1495"/>
  <c r="G32" i="1495"/>
  <c r="G33" i="1495"/>
  <c r="G36" i="1495"/>
  <c r="G34" i="1495"/>
  <c r="G35" i="1495"/>
  <c r="G37" i="1495"/>
  <c r="EQ37" i="1500" s="1"/>
  <c r="G23" i="1495"/>
  <c r="G24" i="1495"/>
  <c r="G25" i="1495"/>
  <c r="CT48" i="1499"/>
  <c r="M4" i="1495"/>
  <c r="EW4" i="1500" s="1"/>
  <c r="DA23" i="1499"/>
  <c r="Q15" i="1495"/>
  <c r="I6" i="1495"/>
  <c r="CV17" i="1499"/>
  <c r="Q19" i="1495"/>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66" i="1499" s="1"/>
  <c r="CT40" i="1499"/>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I12" i="1495"/>
  <c r="ES12" i="1500" s="1"/>
  <c r="L16" i="1495"/>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AA12" i="1495"/>
  <c r="AA15" i="1495"/>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P18" i="1495"/>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X10" i="1495"/>
  <c r="X13" i="1495"/>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R15" i="1495"/>
  <c r="FB15" i="1500" s="1"/>
  <c r="R6" i="1495"/>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W14" i="1495"/>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A1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EZ17" i="1500"/>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CT68" i="1499"/>
  <c r="DE46" i="1499"/>
  <c r="CS44" i="1499"/>
  <c r="CS72" i="1499" s="1"/>
  <c r="CO40" i="1499"/>
  <c r="CW11" i="1499"/>
  <c r="EZ19" i="1500"/>
  <c r="CW14" i="1499"/>
  <c r="BZ10" i="1499"/>
  <c r="BY10" i="1499"/>
  <c r="CW24" i="1499"/>
  <c r="CW7" i="1499"/>
  <c r="P4" i="1495"/>
  <c r="CW3" i="1499"/>
  <c r="CW5" i="1499"/>
  <c r="CW19" i="1499"/>
  <c r="CW9" i="1499"/>
  <c r="EZ18" i="1500"/>
  <c r="I26" i="1492"/>
  <c r="DH8" i="1499"/>
  <c r="DH11" i="1499"/>
  <c r="DH12" i="1499"/>
  <c r="DH14" i="1499"/>
  <c r="FK6" i="1500"/>
  <c r="DH15" i="1499"/>
  <c r="DH20" i="1499"/>
  <c r="DH23" i="1499"/>
  <c r="DH17" i="1499"/>
  <c r="DH4" i="1499"/>
  <c r="DH5" i="1499"/>
  <c r="FK15" i="1500"/>
  <c r="DH16" i="1499"/>
  <c r="DH6" i="1499"/>
  <c r="DH18" i="1499"/>
  <c r="DH13" i="1499"/>
  <c r="DH21" i="1499"/>
  <c r="DH26" i="1499"/>
  <c r="DH25" i="1499"/>
  <c r="DH22" i="1499"/>
  <c r="DH3" i="1499"/>
  <c r="FK17" i="1500"/>
  <c r="O18" i="1492"/>
  <c r="CP6" i="1499"/>
  <c r="CP20" i="1499"/>
  <c r="DE11" i="1499"/>
  <c r="DE22" i="1499"/>
  <c r="FA19" i="1500"/>
  <c r="DE4" i="1499"/>
  <c r="FK12" i="1500"/>
  <c r="F18" i="1492"/>
  <c r="DH24" i="1499"/>
  <c r="DH10" i="1499"/>
  <c r="CP4" i="1499"/>
  <c r="DH19" i="1499"/>
  <c r="FA18" i="1500"/>
  <c r="Q4" i="1495"/>
  <c r="FA4" i="1500" s="1"/>
  <c r="AA4" i="1495"/>
  <c r="DH9" i="1499"/>
  <c r="DH7" i="1499"/>
  <c r="CX25" i="1499"/>
  <c r="CS20" i="1499"/>
  <c r="DE20" i="1499"/>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J18" i="1492"/>
  <c r="CP16" i="1499"/>
  <c r="CX5" i="1499"/>
  <c r="CX16" i="1499"/>
  <c r="CS5" i="1499"/>
  <c r="CX18" i="1499"/>
  <c r="CX11" i="1499"/>
  <c r="CP5" i="1499"/>
  <c r="CX21" i="1499"/>
  <c r="CP23" i="1499"/>
  <c r="CX12" i="1499"/>
  <c r="CS6" i="1499"/>
  <c r="CX17" i="1499"/>
  <c r="CX6" i="1499"/>
  <c r="O26" i="1492"/>
  <c r="CO20" i="1499"/>
  <c r="N21" i="1492"/>
  <c r="CC24" i="1499"/>
  <c r="FH7" i="1500"/>
  <c r="EV16" i="1500"/>
  <c r="DE3" i="1499"/>
  <c r="CS3" i="1499"/>
  <c r="EV7" i="1500"/>
  <c r="CP3" i="1499"/>
  <c r="ER11" i="1500"/>
  <c r="EV10" i="1500"/>
  <c r="EV14" i="1500"/>
  <c r="H4" i="1495"/>
  <c r="CC25" i="1499"/>
  <c r="L4" i="1495"/>
  <c r="EV4" i="1500" s="1"/>
  <c r="EV12" i="1500"/>
  <c r="BZ25" i="1499"/>
  <c r="CA25" i="1499"/>
  <c r="I20" i="1492"/>
  <c r="CC7" i="1499"/>
  <c r="CO15" i="1499"/>
  <c r="CO12" i="1499"/>
  <c r="CO26" i="1499"/>
  <c r="CO14" i="1499"/>
  <c r="CO8" i="1499"/>
  <c r="CO10" i="1499"/>
  <c r="ER10" i="1500"/>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FH13" i="1500"/>
  <c r="DE7" i="1499"/>
  <c r="DE12" i="1499"/>
  <c r="DE10" i="1499"/>
  <c r="J20" i="1492"/>
  <c r="O35" i="1492"/>
  <c r="CP8" i="1499"/>
  <c r="CP11" i="1499"/>
  <c r="CP13" i="1499"/>
  <c r="ES6" i="1500"/>
  <c r="ES7" i="1500"/>
  <c r="I4" i="1495"/>
  <c r="ES4" i="1500" s="1"/>
  <c r="FB16" i="1500"/>
  <c r="R4" i="1495"/>
  <c r="FB4" i="1500" s="1"/>
  <c r="FB13" i="1500"/>
  <c r="FB6" i="1500"/>
  <c r="CC5"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B10"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FG10" i="1500"/>
  <c r="FG14" i="1500"/>
  <c r="W4" i="1495"/>
  <c r="FG4" i="1500" s="1"/>
  <c r="CA22" i="1499"/>
  <c r="BY22" i="1499"/>
  <c r="BZ22" i="1499"/>
  <c r="CA17" i="1499"/>
  <c r="CB17" i="1499"/>
  <c r="BY17" i="1499"/>
  <c r="BZ9" i="1499"/>
  <c r="BY9" i="1499"/>
  <c r="CC28" i="1499"/>
  <c r="BY14" i="1499"/>
  <c r="CB14" i="1499"/>
  <c r="BZ14" i="1499"/>
  <c r="CA14" i="1499"/>
  <c r="K20" i="1492" l="1"/>
  <c r="EZ9" i="1500"/>
  <c r="L26" i="1492"/>
  <c r="J26" i="1492"/>
  <c r="F26" i="1492"/>
  <c r="BG4" i="1495"/>
  <c r="F31" i="1495"/>
  <c r="R10" i="1506" s="1"/>
  <c r="X10" i="1506" s="1"/>
  <c r="K26" i="1492"/>
  <c r="E28" i="1495"/>
  <c r="E31" i="1495"/>
  <c r="E33" i="1495"/>
  <c r="E34" i="1495"/>
  <c r="E23" i="1495"/>
  <c r="E27" i="1495"/>
  <c r="E29" i="1495"/>
  <c r="E32" i="1495"/>
  <c r="E37" i="1495"/>
  <c r="EO37" i="1500" s="1"/>
  <c r="E36" i="1495"/>
  <c r="E26" i="1495"/>
  <c r="E30" i="1495"/>
  <c r="E35" i="1495"/>
  <c r="E25" i="1495"/>
  <c r="E24" i="1495"/>
  <c r="F34" i="1495"/>
  <c r="S4" i="1506"/>
  <c r="Y4" i="1506" s="1"/>
  <c r="EQ25" i="1500"/>
  <c r="F36" i="1495"/>
  <c r="S3" i="1506"/>
  <c r="Y3" i="1506" s="1"/>
  <c r="EQ24" i="1500"/>
  <c r="F37" i="1495"/>
  <c r="EP37" i="1500" s="1"/>
  <c r="S2" i="1506"/>
  <c r="Y2" i="1506" s="1"/>
  <c r="EQ23" i="1500"/>
  <c r="F23" i="1495"/>
  <c r="F24" i="1495"/>
  <c r="S14" i="1506"/>
  <c r="Y14" i="1506" s="1"/>
  <c r="EQ35" i="1500"/>
  <c r="F26" i="1495"/>
  <c r="S13" i="1506"/>
  <c r="Y13" i="1506" s="1"/>
  <c r="EQ34" i="1500"/>
  <c r="F25" i="1495"/>
  <c r="S15" i="1506"/>
  <c r="Y15" i="1506" s="1"/>
  <c r="EQ36" i="1500"/>
  <c r="F27" i="1495"/>
  <c r="S12" i="1506"/>
  <c r="Y12" i="1506" s="1"/>
  <c r="EQ33" i="1500"/>
  <c r="F35" i="1495"/>
  <c r="S11" i="1506"/>
  <c r="Y11" i="1506" s="1"/>
  <c r="EQ32" i="1500"/>
  <c r="F28" i="1495"/>
  <c r="S10" i="1506"/>
  <c r="Y10" i="1506" s="1"/>
  <c r="EQ31" i="1500"/>
  <c r="F29" i="1495"/>
  <c r="S9" i="1506"/>
  <c r="Y9" i="1506" s="1"/>
  <c r="EQ30" i="1500"/>
  <c r="F30" i="1495"/>
  <c r="S8" i="1506"/>
  <c r="Y8" i="1506" s="1"/>
  <c r="EQ29" i="1500"/>
  <c r="F32" i="1495"/>
  <c r="S7" i="1506"/>
  <c r="Y7" i="1506" s="1"/>
  <c r="EQ28" i="1500"/>
  <c r="F33" i="1495"/>
  <c r="S6" i="1506"/>
  <c r="Y6" i="1506" s="1"/>
  <c r="EQ27" i="1500"/>
  <c r="S5" i="1506"/>
  <c r="Y5" i="1506" s="1"/>
  <c r="EQ26" i="1500"/>
  <c r="AO4" i="1495"/>
  <c r="AO5" i="1495" s="1"/>
  <c r="AO6" i="1495" s="1"/>
  <c r="B18" i="1495"/>
  <c r="EL18" i="1500" s="1"/>
  <c r="B19" i="1495"/>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G5" i="1495"/>
  <c r="BG6" i="1495" s="1"/>
  <c r="BG7" i="1495" s="1"/>
  <c r="BG8" i="1495" s="1"/>
  <c r="BG9" i="1495" s="1"/>
  <c r="BG10" i="1495" s="1"/>
  <c r="BG11" i="1495" s="1"/>
  <c r="BG12" i="1495" s="1"/>
  <c r="BG13" i="1495" s="1"/>
  <c r="BG14" i="1495" s="1"/>
  <c r="BG15" i="1495" s="1"/>
  <c r="BG16" i="1495" s="1"/>
  <c r="BG17" i="1495" s="1"/>
  <c r="BG18" i="1495" s="1"/>
  <c r="BG19" i="1495"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G10" i="1495"/>
  <c r="AF9" i="1504" s="1"/>
  <c r="AL9" i="1504"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G7" i="1495"/>
  <c r="G16" i="1495"/>
  <c r="G13" i="1495"/>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G5" i="1495"/>
  <c r="G15" i="1495"/>
  <c r="EY14" i="1500"/>
  <c r="G6" i="1495"/>
  <c r="CV69" i="1499"/>
  <c r="C11" i="1495"/>
  <c r="EM11" i="1500" s="1"/>
  <c r="C13" i="1495"/>
  <c r="EM13" i="1500" s="1"/>
  <c r="C5" i="1495"/>
  <c r="C7" i="1495"/>
  <c r="C17" i="1495"/>
  <c r="C14" i="1495"/>
  <c r="C18" i="1495"/>
  <c r="EM18" i="1500" s="1"/>
  <c r="C12" i="1495"/>
  <c r="EM12" i="1500" s="1"/>
  <c r="C8" i="1495"/>
  <c r="EM8" i="1500" s="1"/>
  <c r="C6" i="1495"/>
  <c r="EM6" i="1500" s="1"/>
  <c r="C10" i="1495"/>
  <c r="EM10" i="1500" s="1"/>
  <c r="C19" i="1495"/>
  <c r="EM19" i="1500" s="1"/>
  <c r="C15" i="1495"/>
  <c r="C16" i="1495"/>
  <c r="EM16" i="1500" s="1"/>
  <c r="C9" i="1495"/>
  <c r="EM9" i="1500" s="1"/>
  <c r="G18" i="1495"/>
  <c r="EQ18" i="1500" s="1"/>
  <c r="DE70" i="1499"/>
  <c r="CO69" i="1499"/>
  <c r="G8" i="1495"/>
  <c r="P18" i="1492"/>
  <c r="G26" i="1492"/>
  <c r="CP69" i="1499"/>
  <c r="EL8" i="1500"/>
  <c r="EL17" i="1500"/>
  <c r="EL19" i="1500"/>
  <c r="EL9" i="1500"/>
  <c r="EL16" i="1500"/>
  <c r="EL6" i="1500"/>
  <c r="EL7" i="1500"/>
  <c r="EL12" i="1500"/>
  <c r="EL11" i="1500"/>
  <c r="G11" i="1495"/>
  <c r="DB41" i="1499"/>
  <c r="DB69" i="1499" s="1"/>
  <c r="U8" i="1495"/>
  <c r="U15" i="1495"/>
  <c r="FE15" i="1500" s="1"/>
  <c r="U16" i="1495"/>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G19" i="1495"/>
  <c r="EQ19" i="1500" s="1"/>
  <c r="CS69" i="1499"/>
  <c r="G17" i="1495"/>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G12" i="1495"/>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G9" i="1495"/>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G14" i="1495"/>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FE8" i="1500"/>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FE16" i="1500"/>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M17" i="1500"/>
  <c r="EM15" i="1500"/>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G4" i="1495"/>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P31" i="1500" l="1"/>
  <c r="C34" i="1495"/>
  <c r="C37" i="1495"/>
  <c r="EM37" i="1500" s="1"/>
  <c r="K34" i="1492"/>
  <c r="C35" i="1495"/>
  <c r="O14" i="1506" s="1"/>
  <c r="O13" i="1506"/>
  <c r="EM34" i="1500"/>
  <c r="Q14" i="1506"/>
  <c r="W14" i="1506" s="1"/>
  <c r="EO35" i="1500"/>
  <c r="R5" i="1506"/>
  <c r="X5" i="1506" s="1"/>
  <c r="EP26" i="1500"/>
  <c r="C33" i="1495"/>
  <c r="Q9" i="1506"/>
  <c r="W9" i="1506" s="1"/>
  <c r="EO30" i="1500"/>
  <c r="R8" i="1506"/>
  <c r="X8" i="1506" s="1"/>
  <c r="EP29" i="1500"/>
  <c r="C32" i="1495"/>
  <c r="Q5" i="1506"/>
  <c r="W5" i="1506" s="1"/>
  <c r="EO26" i="1500"/>
  <c r="C31" i="1495"/>
  <c r="Q15" i="1506"/>
  <c r="W15" i="1506" s="1"/>
  <c r="EO36" i="1500"/>
  <c r="R3" i="1506"/>
  <c r="X3" i="1506" s="1"/>
  <c r="EP24" i="1500"/>
  <c r="C30" i="1495"/>
  <c r="R7" i="1506"/>
  <c r="X7" i="1506" s="1"/>
  <c r="EP28" i="1500"/>
  <c r="R2" i="1506"/>
  <c r="X2" i="1506" s="1"/>
  <c r="EP23" i="1500"/>
  <c r="Q11" i="1506"/>
  <c r="W11" i="1506" s="1"/>
  <c r="EO32" i="1500"/>
  <c r="Q4" i="1506"/>
  <c r="W4" i="1506" s="1"/>
  <c r="EO25" i="1500"/>
  <c r="C28" i="1495"/>
  <c r="Q8" i="1506"/>
  <c r="W8" i="1506" s="1"/>
  <c r="EO29" i="1500"/>
  <c r="C27" i="1495"/>
  <c r="Q6" i="1506"/>
  <c r="W6" i="1506" s="1"/>
  <c r="EO27" i="1500"/>
  <c r="R9" i="1506"/>
  <c r="X9" i="1506" s="1"/>
  <c r="EP30" i="1500"/>
  <c r="R14" i="1506"/>
  <c r="X14" i="1506" s="1"/>
  <c r="EP35" i="1500"/>
  <c r="C29" i="1495"/>
  <c r="Q2" i="1506"/>
  <c r="W2" i="1506" s="1"/>
  <c r="EO23" i="1500"/>
  <c r="R12" i="1506"/>
  <c r="X12" i="1506" s="1"/>
  <c r="EP33" i="1500"/>
  <c r="C25" i="1495"/>
  <c r="Q13" i="1506"/>
  <c r="W13" i="1506" s="1"/>
  <c r="EO34" i="1500"/>
  <c r="C23" i="1495"/>
  <c r="R15" i="1506"/>
  <c r="X15" i="1506" s="1"/>
  <c r="EP36" i="1500"/>
  <c r="Q12" i="1506"/>
  <c r="W12" i="1506" s="1"/>
  <c r="EO33" i="1500"/>
  <c r="R6" i="1506"/>
  <c r="X6" i="1506" s="1"/>
  <c r="EP27" i="1500"/>
  <c r="C24" i="1495"/>
  <c r="Q10" i="1506"/>
  <c r="W10" i="1506" s="1"/>
  <c r="EO31" i="1500"/>
  <c r="R11" i="1506"/>
  <c r="X11" i="1506" s="1"/>
  <c r="EP32" i="1500"/>
  <c r="C26" i="1495"/>
  <c r="Q7" i="1506"/>
  <c r="W7" i="1506" s="1"/>
  <c r="EO28" i="1500"/>
  <c r="C36" i="1495"/>
  <c r="R13" i="1506"/>
  <c r="X13" i="1506" s="1"/>
  <c r="EP34" i="1500"/>
  <c r="R4" i="1506"/>
  <c r="X4" i="1506" s="1"/>
  <c r="EP25" i="1500"/>
  <c r="Q3" i="1506"/>
  <c r="W3" i="1506" s="1"/>
  <c r="EO24"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FS14" i="1500" s="1"/>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FS7" i="1500"/>
  <c r="I16" i="1492"/>
  <c r="G8" i="1492"/>
  <c r="AD4" i="1495"/>
  <c r="FN4" i="1500" s="1"/>
  <c r="M11" i="1492"/>
  <c r="P11" i="1492"/>
  <c r="H42" i="1492"/>
  <c r="H12" i="1492" s="1"/>
  <c r="Q25" i="1492"/>
  <c r="K25" i="1492"/>
  <c r="K9" i="1492"/>
  <c r="N19" i="1492"/>
  <c r="P16" i="1492"/>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FS15" i="1500"/>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FS17" i="1500"/>
  <c r="P8" i="1492"/>
  <c r="EM35" i="1500" l="1"/>
  <c r="Z11" i="1504"/>
  <c r="L10" i="1506"/>
  <c r="O15" i="1506"/>
  <c r="EM36" i="1500"/>
  <c r="O11" i="1506"/>
  <c r="EM32" i="1500"/>
  <c r="Z3" i="1504"/>
  <c r="L2" i="1506"/>
  <c r="O5" i="1506"/>
  <c r="EM26" i="1500"/>
  <c r="Z12" i="1504"/>
  <c r="L11" i="1506"/>
  <c r="O7" i="1506"/>
  <c r="EM28" i="1500"/>
  <c r="O8" i="1506"/>
  <c r="EM29" i="1500"/>
  <c r="O12" i="1506"/>
  <c r="EM33" i="1500"/>
  <c r="O3" i="1506"/>
  <c r="EM24" i="1500"/>
  <c r="Z7" i="1504"/>
  <c r="L6" i="1506"/>
  <c r="O9" i="1506"/>
  <c r="EM30" i="1500"/>
  <c r="Z8" i="1504"/>
  <c r="L7" i="1506"/>
  <c r="P10" i="1504"/>
  <c r="U13" i="1506"/>
  <c r="T13" i="1506"/>
  <c r="O6" i="1506"/>
  <c r="EM27" i="1500"/>
  <c r="O4" i="1506"/>
  <c r="EM25" i="1500"/>
  <c r="O2" i="1506"/>
  <c r="EM23" i="1500"/>
  <c r="O10" i="1506"/>
  <c r="EM31" i="1500"/>
  <c r="U14" i="1506"/>
  <c r="T14"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4" i="1506"/>
  <c r="T4" i="1506"/>
  <c r="U8" i="1506"/>
  <c r="T8" i="1506"/>
  <c r="U7" i="1506"/>
  <c r="T7" i="1506"/>
  <c r="Z10" i="1504"/>
  <c r="L9" i="1506"/>
  <c r="U6" i="1506"/>
  <c r="T6" i="1506"/>
  <c r="U5" i="1506"/>
  <c r="T5" i="1506"/>
  <c r="U9" i="1506"/>
  <c r="T9" i="1506"/>
  <c r="Y12" i="1504"/>
  <c r="K11" i="1506"/>
  <c r="Z4" i="1504"/>
  <c r="L3" i="1506"/>
  <c r="U11" i="1506"/>
  <c r="T11" i="1506"/>
  <c r="Z5" i="1504"/>
  <c r="L4" i="1506"/>
  <c r="U10" i="1506"/>
  <c r="T10" i="1506"/>
  <c r="Y6" i="1504"/>
  <c r="K5" i="1506"/>
  <c r="U3" i="1506"/>
  <c r="T3" i="1506"/>
  <c r="U15" i="1506"/>
  <c r="T15" i="1506"/>
  <c r="Y3" i="1504"/>
  <c r="K2" i="1506"/>
  <c r="U2" i="1506"/>
  <c r="T2" i="1506"/>
  <c r="U12" i="1506"/>
  <c r="T12"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0" i="1504" l="1"/>
  <c r="K9" i="1506"/>
  <c r="Y13" i="1504"/>
  <c r="K12" i="1506"/>
  <c r="Y11" i="1504"/>
  <c r="K10" i="1506"/>
  <c r="Y4" i="1504"/>
  <c r="K3" i="1506"/>
  <c r="Y5" i="1504"/>
  <c r="K4" i="1506"/>
  <c r="Y7" i="1504"/>
  <c r="K6" i="1506"/>
  <c r="Y8" i="1504"/>
  <c r="K7" i="1506"/>
  <c r="Z14" i="1504"/>
  <c r="L13"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<sst xmlns="http://schemas.openxmlformats.org/spreadsheetml/2006/main" count="1449" uniqueCount="657">
  <si>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</si>
  <si>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</si>
  <si>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</si>
  <si>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</si>
  <si>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</si>
  <si>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</si>
  <si>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</si>
  <si>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</si>
  <si>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</si>
  <si>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</si>
  <si>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</si>
  <si>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</si>
  <si>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</si>
  <si>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</si>
  <si>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</si>
  <si>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</si>
  <si>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</si>
  <si>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</si>
  <si>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</si>
  <si>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</si>
  <si>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</si>
  <si>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</si>
  <si>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</si>
  <si>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</si>
  <si>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</si>
  <si>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</si>
  <si>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</si>
  <si>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</si>
  <si>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</si>
  <si>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</si>
  <si>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</si>
  <si>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</si>
  <si>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</si>
  <si>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</si>
  <si>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</si>
  <si>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</si>
  <si>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</si>
  <si>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</si>
  <si>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</si>
  <si>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</si>
  <si>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</si>
  <si>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</si>
  <si>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</si>
  <si>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</si>
  <si>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</si>
  <si>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</si>
  <si>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</si>
  <si>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</si>
  <si>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</si>
  <si>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</si>
  <si>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</si>
  <si>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</si>
  <si>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</si>
  <si>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</si>
  <si>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</si>
  <si>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</si>
  <si>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</si>
  <si>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</si>
  <si>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</si>
  <si>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</si>
  <si>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</si>
  <si>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</si>
  <si>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</si>
  <si>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</si>
  <si>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</si>
  <si>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</si>
  <si>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</si>
  <si>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</si>
  <si>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</si>
  <si>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</si>
  <si>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</si>
  <si>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</si>
  <si>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</si>
  <si>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</si>
  <si>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</si>
  <si>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</si>
  <si>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</si>
  <si>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</si>
  <si>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</si>
  <si>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</si>
  <si>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</si>
  <si>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</si>
  <si>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</si>
  <si>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</si>
  <si>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</si>
  <si>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</si>
  <si>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</si>
  <si>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</si>
  <si>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</si>
  <si>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</si>
  <si>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</si>
  <si>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</si>
  <si>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</si>
  <si>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</si>
  <si>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</si>
  <si>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</si>
  <si>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</si>
  <si>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</si>
  <si>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</si>
  <si>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</si>
  <si>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</si>
  <si>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</si>
  <si>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</si>
  <si>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</si>
  <si>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</si>
  <si>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</si>
  <si>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</si>
  <si>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</si>
  <si>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</si>
  <si>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</si>
  <si>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</si>
  <si>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</si>
  <si>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</si>
  <si>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</si>
  <si>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</si>
  <si>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</si>
  <si>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</si>
  <si>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</si>
  <si>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</si>
  <si>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</si>
  <si>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</si>
  <si>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</si>
  <si>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</si>
  <si>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</si>
  <si>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</si>
  <si>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</si>
  <si>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</si>
  <si>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</si>
  <si>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</si>
  <si>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</si>
  <si>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</si>
  <si>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</si>
  <si>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</si>
  <si>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</si>
  <si>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</si>
  <si>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</si>
  <si>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</si>
  <si>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</si>
  <si>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</si>
  <si>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</si>
  <si>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</si>
  <si>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</si>
  <si>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</si>
  <si>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</si>
  <si>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</si>
  <si>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</si>
  <si>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</si>
  <si>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</si>
  <si>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</si>
  <si>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</si>
  <si>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</si>
  <si>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</si>
  <si>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</si>
  <si>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</si>
  <si>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</si>
  <si>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</si>
  <si>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</si>
  <si>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</si>
  <si>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</si>
  <si>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</si>
  <si>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</si>
  <si>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</si>
  <si>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</si>
  <si>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</si>
  <si>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</si>
  <si>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</si>
  <si>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</si>
  <si>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</si>
  <si>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</si>
  <si>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</si>
  <si>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</si>
  <si>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</si>
  <si>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</si>
  <si>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</si>
  <si>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</si>
  <si>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</si>
  <si>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</si>
  <si>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</si>
  <si>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</si>
  <si>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</si>
  <si>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</si>
  <si>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</si>
  <si>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</si>
  <si>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</si>
  <si>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</si>
  <si>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</si>
  <si>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</si>
  <si>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</si>
  <si>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</si>
  <si>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</si>
  <si>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</si>
  <si>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</si>
  <si>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</si>
  <si>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</si>
  <si>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</si>
  <si>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</si>
  <si>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</si>
  <si>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</si>
  <si>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</si>
  <si>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</si>
  <si>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</si>
  <si>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</si>
  <si>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</si>
  <si>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</si>
  <si>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</si>
  <si>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</si>
  <si>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</si>
  <si>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</si>
  <si>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</si>
  <si>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</si>
  <si>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</si>
  <si>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</si>
  <si>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</si>
  <si>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</si>
  <si>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</si>
  <si>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</si>
  <si>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</si>
  <si>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</si>
  <si>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</si>
  <si>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</si>
  <si>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</si>
  <si>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</si>
  <si>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</si>
  <si>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</si>
  <si>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</si>
  <si>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</si>
  <si>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</si>
  <si>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</si>
  <si>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</si>
  <si>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</si>
  <si>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</si>
  <si>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</si>
  <si>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</si>
  <si>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</si>
  <si>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</si>
  <si>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</si>
  <si>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</si>
  <si>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</si>
  <si>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</si>
  <si>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</si>
  <si>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</si>
  <si>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</si>
  <si>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</si>
  <si>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</si>
  <si>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</si>
  <si>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</si>
  <si>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</si>
  <si>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</si>
  <si>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</si>
  <si>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</si>
  <si>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</si>
  <si>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</si>
  <si>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</si>
  <si>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</si>
  <si>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</si>
  <si>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</si>
  <si>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</si>
  <si>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</si>
  <si>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</si>
  <si>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</si>
  <si>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</si>
  <si>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</si>
  <si>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</si>
  <si>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</si>
  <si>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</si>
  <si>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</si>
  <si>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</si>
  <si>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</si>
  <si>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</si>
  <si>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</si>
  <si>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</si>
  <si>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</si>
  <si>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</si>
  <si>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</si>
  <si>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</si>
  <si>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</si>
  <si>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</si>
  <si>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</si>
  <si>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</si>
  <si>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</si>
  <si>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</si>
  <si>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</si>
  <si>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</si>
  <si>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</si>
  <si>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</si>
  <si>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</si>
  <si>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</si>
  <si>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</si>
  <si>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</si>
  <si>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</si>
  <si>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</si>
  <si>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</si>
  <si>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</si>
  <si>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</si>
  <si>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</si>
  <si>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</si>
  <si>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</si>
  <si>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</si>
  <si>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</si>
  <si>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</si>
  <si>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</si>
  <si>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</si>
  <si>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</si>
  <si>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</si>
  <si>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</si>
  <si>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</si>
  <si>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</si>
  <si>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</si>
  <si>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</si>
  <si>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</si>
  <si>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</si>
  <si>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</si>
  <si>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</si>
  <si>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</si>
  <si>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</si>
  <si>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</si>
  <si>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</si>
  <si>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</si>
  <si>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</si>
  <si>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</si>
  <si>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</si>
  <si>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</si>
  <si>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</si>
  <si>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</si>
  <si>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</si>
  <si>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</si>
  <si>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</si>
  <si>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</si>
  <si>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</si>
  <si>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</si>
  <si>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</si>
  <si>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</si>
  <si>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</si>
  <si>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</si>
  <si>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</si>
  <si>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</si>
  <si>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</si>
  <si>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</si>
  <si>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</si>
  <si>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</si>
  <si>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</si>
  <si>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</si>
  <si>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</si>
  <si>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</si>
  <si>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</si>
  <si>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</si>
  <si>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</si>
  <si>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</si>
  <si>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</si>
  <si>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</si>
  <si>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</si>
  <si>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</si>
  <si>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</si>
  <si>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</si>
  <si>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</si>
  <si>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</si>
  <si>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</si>
  <si>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</si>
  <si>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</si>
  <si>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</si>
  <si>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</si>
  <si>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</si>
  <si>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</si>
  <si>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</si>
  <si>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</si>
  <si>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</si>
  <si>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</si>
  <si>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</si>
  <si>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</si>
  <si>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</si>
  <si>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</si>
  <si>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</si>
  <si>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</si>
  <si>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</si>
  <si>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</si>
  <si>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</si>
  <si>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</si>
  <si>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</si>
  <si>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</si>
  <si>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</si>
  <si>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</si>
  <si>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</si>
  <si>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</si>
  <si>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</si>
  <si>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</si>
  <si>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</si>
  <si>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</si>
  <si>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</si>
  <si>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</si>
  <si>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</si>
  <si>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</si>
  <si>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</si>
  <si>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</si>
  <si>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</si>
  <si>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</si>
  <si>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</si>
  <si>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</si>
  <si>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</si>
  <si>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</si>
  <si>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</si>
  <si>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</si>
  <si>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</si>
  <si>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</si>
  <si>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</si>
  <si>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</si>
  <si>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</si>
  <si>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</si>
  <si>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</si>
  <si>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</si>
  <si>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</si>
  <si>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</si>
  <si>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</si>
  <si>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</si>
  <si>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</si>
  <si>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</si>
  <si>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</si>
  <si>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</si>
  <si>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</si>
  <si>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</si>
  <si>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</si>
  <si>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</si>
  <si>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</si>
  <si>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</si>
  <si>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</si>
  <si>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</si>
  <si>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</si>
  <si>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</si>
  <si>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</si>
  <si>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</si>
  <si>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</si>
  <si>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</si>
  <si>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</si>
  <si>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</si>
  <si>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</si>
  <si>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</si>
  <si>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</si>
  <si>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</si>
  <si>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</si>
  <si>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</si>
  <si>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</si>
  <si>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</si>
  <si>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</si>
  <si>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</si>
  <si>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</si>
  <si>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</si>
  <si>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</si>
  <si>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</si>
  <si>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</si>
  <si>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</si>
  <si>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</si>
  <si>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</si>
  <si>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</si>
  <si>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</si>
  <si>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</si>
  <si>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</si>
  <si>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</si>
  <si>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</si>
  <si>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</si>
  <si>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</si>
  <si>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</si>
  <si>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</si>
  <si>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</si>
  <si>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</si>
  <si>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</si>
  <si>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</si>
  <si>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</si>
  <si>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</si>
  <si>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</si>
  <si>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</si>
  <si>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</si>
  <si>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</si>
  <si>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</si>
  <si>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</si>
  <si>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</si>
  <si>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</si>
  <si>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</si>
  <si>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</si>
  <si>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</si>
  <si>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</si>
  <si>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</si>
  <si>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</si>
  <si>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</si>
  <si>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</si>
  <si>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</si>
  <si>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</si>
  <si>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</si>
  <si>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</si>
  <si>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</si>
  <si>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</si>
  <si>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</si>
  <si>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</si>
  <si>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</si>
  <si>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</si>
  <si>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</si>
  <si>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</si>
  <si>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</si>
  <si>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</si>
  <si>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</si>
  <si>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</si>
  <si>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</si>
  <si>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</si>
  <si>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</si>
  <si>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</si>
  <si>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</si>
  <si>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</si>
  <si>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</si>
  <si>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</si>
  <si>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</si>
  <si>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</si>
  <si>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</si>
  <si>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</si>
  <si>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</si>
  <si>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</si>
  <si>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</si>
  <si>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</si>
  <si>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</si>
  <si>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</si>
  <si>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</si>
  <si>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</si>
  <si>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</si>
  <si>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</si>
  <si>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</si>
  <si>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</si>
  <si>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</si>
  <si>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</si>
  <si>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</si>
  <si>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</si>
  <si>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</si>
  <si>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</si>
  <si>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</si>
  <si>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</si>
  <si>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</si>
  <si>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</si>
  <si>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</si>
  <si>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</si>
  <si>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</si>
  <si>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</si>
  <si>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</si>
  <si>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</si>
  <si>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</si>
  <si>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</si>
  <si>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</si>
  <si>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</si>
  <si>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</si>
  <si>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</si>
  <si>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</si>
  <si>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</si>
  <si>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</si>
  <si>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</si>
  <si>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</si>
  <si>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</si>
  <si>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</si>
  <si>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</si>
  <si>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</si>
  <si>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</si>
  <si>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</si>
  <si>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</si>
  <si>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</si>
  <si>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</si>
  <si>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</si>
  <si>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</si>
  <si>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</si>
  <si>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</si>
  <si>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</si>
  <si>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</si>
  <si>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</si>
  <si>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</si>
  <si>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</si>
  <si>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</si>
  <si>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</si>
  <si>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</si>
  <si>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</si>
  <si>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</si>
  <si>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</si>
  <si>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</si>
  <si>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</si>
  <si>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</si>
  <si>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</si>
  <si>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</si>
  <si>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</si>
  <si>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</si>
  <si>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</si>
  <si>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</si>
  <si>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</si>
  <si>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</si>
  <si>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</si>
  <si>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</si>
  <si>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</si>
  <si>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</si>
  <si>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</si>
  <si>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</si>
  <si>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</si>
  <si>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</si>
  <si>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</si>
  <si>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</si>
  <si>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</si>
  <si>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</si>
  <si>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</si>
  <si>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</si>
  <si>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</si>
  <si>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</si>
  <si>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</si>
  <si>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</si>
  <si>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</si>
  <si>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</si>
  <si>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</si>
  <si>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</si>
  <si>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</si>
  <si>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</si>
  <si>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</si>
  <si>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</si>
  <si>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</si>
  <si>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</si>
  <si>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</si>
  <si>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</si>
  <si>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</si>
  <si>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</si>
  <si>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</si>
  <si>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</si>
  <si>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</si>
  <si>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</si>
  <si>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</si>
  <si>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</si>
  <si>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</si>
  <si>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</si>
  <si>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</si>
  <si>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</si>
  <si>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</si>
  <si>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</si>
  <si>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</si>
  <si>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</si>
  <si>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</si>
  <si>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</si>
  <si>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</si>
  <si>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</si>
  <si>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</si>
  <si>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</si>
  <si>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</si>
  <si>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</si>
  <si>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</si>
  <si>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</si>
  <si>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</si>
  <si>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</si>
  <si>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</si>
  <si>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</si>
  <si>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</si>
  <si>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</si>
  <si>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</si>
  <si>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</si>
  <si>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</si>
  <si>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GLUTAMINE CONC. (mM)</t>
  </si>
  <si>
    <t>ISOLEUCINE CONC. (mM)</t>
  </si>
  <si>
    <t>LEUCINE CONC. (mM)</t>
  </si>
  <si>
    <t>LYSINE CONC. (mM)</t>
  </si>
  <si>
    <t>THREONINE CONC. (mM)</t>
  </si>
  <si>
    <t>VALINE CONC. (mM)</t>
  </si>
  <si>
    <t>TYROSINE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</si>
</sst>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Regression'!$E$2:$E$18</c:f>
              <c:numCache>
                <c:formatCode>0.0000</c:formatCode>
                <c:ptCount val="17"/>
                <c:pt idx="0">
                  <c:v>0.46584382353593967</c:v>
                </c:pt>
                <c:pt idx="1">
                  <c:v>0.75203472144536532</c:v>
                </c:pt>
                <c:pt idx="2">
                  <c:v>1.139423429720785</c:v>
                </c:pt>
                <c:pt idx="3">
                  <c:v>1.8315033416370252</c:v>
                </c:pt>
                <c:pt idx="4">
                  <c:v>2.4397933973989496</c:v>
                </c:pt>
                <c:pt idx="5">
                  <c:v>2.8348007861970781</c:v>
                </c:pt>
                <c:pt idx="6">
                  <c:v>3.6346096860463506</c:v>
                </c:pt>
                <c:pt idx="7">
                  <c:v>3.9186233555888168</c:v>
                </c:pt>
                <c:pt idx="8">
                  <c:v>4.1852266650971091</c:v>
                </c:pt>
                <c:pt idx="9">
                  <c:v>4.1721690547555914</c:v>
                </c:pt>
                <c:pt idx="10">
                  <c:v>3.6683437124639484</c:v>
                </c:pt>
                <c:pt idx="11">
                  <c:v>3.8609503816466524</c:v>
                </c:pt>
                <c:pt idx="12">
                  <c:v>3.9610638626691554</c:v>
                </c:pt>
                <c:pt idx="13">
                  <c:v>3.6269942696130895</c:v>
                </c:pt>
                <c:pt idx="14">
                  <c:v>3.7978385371055379</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Regression'!$M$2:$M$22</c:f>
              <c:numCache>
                <c:formatCode>General</c:formatCode>
                <c:ptCount val="21"/>
                <c:pt idx="0">
                  <c:v>0.44516382942199706</c:v>
                </c:pt>
                <c:pt idx="1">
                  <c:v>0.70189437428999102</c:v>
                </c:pt>
                <c:pt idx="2">
                  <c:v>1.0895597649464841</c:v>
                </c:pt>
                <c:pt idx="3">
                  <c:v>1.7619497758329896</c:v>
                </c:pt>
                <c:pt idx="4">
                  <c:v>2.4328551447775171</c:v>
                </c:pt>
                <c:pt idx="5">
                  <c:v>2.9398885048084984</c:v>
                </c:pt>
                <c:pt idx="6">
                  <c:v>3.6023613866630293</c:v>
                </c:pt>
                <c:pt idx="7">
                  <c:v>3.9246288602385433</c:v>
                </c:pt>
                <c:pt idx="8">
                  <c:v>4.169308706264907</c:v>
                </c:pt>
                <c:pt idx="9">
                  <c:v>4.3271570125202725</c:v>
                </c:pt>
                <c:pt idx="10">
                  <c:v>4.4243243365170013</c:v>
                </c:pt>
                <c:pt idx="11">
                  <c:v>4.4721585462094628</c:v>
                </c:pt>
                <c:pt idx="12">
                  <c:v>4.5039943075741613</c:v>
                </c:pt>
                <c:pt idx="13">
                  <c:v>4.5163164207606661</c:v>
                </c:pt>
                <c:pt idx="14">
                  <c:v>4.5272830605166385</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Regression'!$L$2:$L$16</c:f>
              <c:numCache>
                <c:formatCode>General</c:formatCode>
                <c:ptCount val="15"/>
                <c:pt idx="0">
                  <c:v>0</c:v>
                </c:pt>
                <c:pt idx="1">
                  <c:v>2.3415468106202257E-2</c:v>
                </c:pt>
                <c:pt idx="2">
                  <c:v>1.9332079654947491E-2</c:v>
                </c:pt>
                <c:pt idx="3">
                  <c:v>1.7079512860035558E-2</c:v>
                </c:pt>
                <c:pt idx="4">
                  <c:v>1.4188292690640368E-2</c:v>
                </c:pt>
                <c:pt idx="5">
                  <c:v>8.2222549040039342E-3</c:v>
                </c:pt>
                <c:pt idx="6">
                  <c:v>8.5267937768488209E-3</c:v>
                </c:pt>
                <c:pt idx="7">
                  <c:v>6.7579142937551949E-3</c:v>
                </c:pt>
                <c:pt idx="8">
                  <c:v>2.9350496319150454E-3</c:v>
                </c:pt>
                <c:pt idx="9">
                  <c:v>-1.335607909725267E-4</c:v>
                </c:pt>
                <c:pt idx="10">
                  <c:v>-3.1190709689249388E-3</c:v>
                </c:pt>
                <c:pt idx="11">
                  <c:v>2.336099236285809E-3</c:v>
                </c:pt>
                <c:pt idx="12">
                  <c:v>9.7782819107825676E-4</c:v>
                </c:pt>
                <c:pt idx="13">
                  <c:v>-4.3452696028276703E-3</c:v>
                </c:pt>
                <c:pt idx="14">
                  <c:v>1.6645542992378777E-3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Regression'!$P$2:$P$22</c:f>
              <c:numCache>
                <c:formatCode>General</c:formatCode>
                <c:ptCount val="21"/>
                <c:pt idx="0">
                  <c:v>2.2243624532534312E-2</c:v>
                </c:pt>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Calc.'!$AP$26:$AP$42</c:f>
              <c:numCache>
                <c:formatCode>General</c:formatCode>
                <c:ptCount val="17"/>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c:v>10.944444444444445</c:v>
                </c:pt>
                <c:pt idx="12">
                  <c:v>4.8888888888888884</c:v>
                </c:pt>
                <c:pt idx="13">
                  <c:v>28.666666666666668</c:v>
                </c:pt>
                <c:pt idx="14">
                  <c:v>23.333333333333336</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Calc.'!$AP$3:$AP$20</c:f>
              <c:numCache>
                <c:formatCode>General</c:formatCode>
                <c:ptCount val="18"/>
                <c:pt idx="0">
                  <c:v>29.666666666666668</c:v>
                </c:pt>
                <c:pt idx="1">
                  <c:v>28.133695875876224</c:v>
                </c:pt>
                <c:pt idx="2">
                  <c:v>26.558323862917064</c:v>
                </c:pt>
                <c:pt idx="3">
                  <c:v>24.251783725260637</c:v>
                </c:pt>
                <c:pt idx="4">
                  <c:v>21.357100265223448</c:v>
                </c:pt>
                <c:pt idx="5">
                  <c:v>19.469579309490491</c:v>
                </c:pt>
                <c:pt idx="6">
                  <c:v>15.954103153138274</c:v>
                </c:pt>
                <c:pt idx="7">
                  <c:v>29.222612862625898</c:v>
                </c:pt>
                <c:pt idx="8">
                  <c:v>25.603566487570411</c:v>
                </c:pt>
                <c:pt idx="9">
                  <c:v>21.192537077730307</c:v>
                </c:pt>
                <c:pt idx="10">
                  <c:v>16.039145087975147</c:v>
                </c:pt>
                <c:pt idx="11">
                  <c:v>11.324599325917015</c:v>
                </c:pt>
                <c:pt idx="12">
                  <c:v>5.4113671195138044</c:v>
                </c:pt>
                <c:pt idx="13">
                  <c:v>28.911066973249689</c:v>
                </c:pt>
                <c:pt idx="14">
                  <c:v>22.774802048549965</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Calc.'!$AQ$26:$AQ$42</c:f>
              <c:numCache>
                <c:formatCode>General</c:formatCode>
                <c:ptCount val="17"/>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c:v>0.19</c:v>
                </c:pt>
                <c:pt idx="14">
                  <c:v>0.21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Calc.'!$AQ$3:$AQ$20</c:f>
              <c:numCache>
                <c:formatCode>General</c:formatCode>
                <c:ptCount val="18"/>
                <c:pt idx="0">
                  <c:v>0.14000000000000001</c:v>
                </c:pt>
                <c:pt idx="1">
                  <c:v>0.19460241157243369</c:v>
                </c:pt>
                <c:pt idx="2">
                  <c:v>0.24337265596497001</c:v>
                </c:pt>
                <c:pt idx="3">
                  <c:v>0.2969187895460772</c:v>
                </c:pt>
                <c:pt idx="4">
                  <c:v>0.27029998193686006</c:v>
                </c:pt>
                <c:pt idx="5">
                  <c:v>0.28851265899496786</c:v>
                </c:pt>
                <c:pt idx="6">
                  <c:v>0.30630137684707842</c:v>
                </c:pt>
                <c:pt idx="7">
                  <c:v>0.3346849311077949</c:v>
                </c:pt>
                <c:pt idx="8">
                  <c:v>0.3342158154186281</c:v>
                </c:pt>
                <c:pt idx="9">
                  <c:v>0.32738045247698655</c:v>
                </c:pt>
                <c:pt idx="10">
                  <c:v>0.25336838006803836</c:v>
                </c:pt>
                <c:pt idx="11">
                  <c:v>0.23824960140800064</c:v>
                </c:pt>
                <c:pt idx="12">
                  <c:v>0.21660246469898417</c:v>
                </c:pt>
                <c:pt idx="13">
                  <c:v>0.28067598580844899</c:v>
                </c:pt>
                <c:pt idx="14">
                  <c:v>0.25478363740758758</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Calc.'!$AV$26:$AV$42</c:f>
              <c:numCache>
                <c:formatCode>General</c:formatCode>
                <c:ptCount val="17"/>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c:v>0.9991119005328597</c:v>
                </c:pt>
                <c:pt idx="12">
                  <c:v>0.9991119005328597</c:v>
                </c:pt>
                <c:pt idx="13">
                  <c:v>0</c:v>
                </c:pt>
                <c:pt idx="14">
                  <c:v>0.55506216696269994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Calc.'!$AV$3:$AV$20</c:f>
              <c:numCache>
                <c:formatCode>General</c:formatCode>
                <c:ptCount val="18"/>
                <c:pt idx="0">
                  <c:v>1.9982238010657194</c:v>
                </c:pt>
                <c:pt idx="1">
                  <c:v>2.6935713951865141</c:v>
                </c:pt>
                <c:pt idx="2">
                  <c:v>3.802957003275194</c:v>
                </c:pt>
                <c:pt idx="3">
                  <c:v>4.4747560468686904</c:v>
                </c:pt>
                <c:pt idx="4">
                  <c:v>3.9940923206717334</c:v>
                </c:pt>
                <c:pt idx="5">
                  <c:v>3.1581702170922759</c:v>
                </c:pt>
                <c:pt idx="6">
                  <c:v>1.6361110408937689</c:v>
                </c:pt>
                <c:pt idx="7">
                  <c:v>0.84188144600410175</c:v>
                </c:pt>
                <c:pt idx="8">
                  <c:v>0.43521225593501839</c:v>
                </c:pt>
                <c:pt idx="9">
                  <c:v>0.5479105507027392</c:v>
                </c:pt>
                <c:pt idx="10">
                  <c:v>0.96344141389222782</c:v>
                </c:pt>
                <c:pt idx="11">
                  <c:v>1.1843844891280011</c:v>
                </c:pt>
                <c:pt idx="12">
                  <c:v>0.89820691139072883</c:v>
                </c:pt>
                <c:pt idx="13">
                  <c:v>0.45572705884312276</c:v>
                </c:pt>
                <c:pt idx="14">
                  <c:v>0.69967347024984272</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Calc.'!$AM$26:$AM$42</c:f>
              <c:numCache>
                <c:formatCode>General</c:formatCode>
                <c:ptCount val="17"/>
                <c:pt idx="0">
                  <c:v>4.4981834695731147</c:v>
                </c:pt>
                <c:pt idx="2">
                  <c:v>3.268240993036633</c:v>
                </c:pt>
                <c:pt idx="3">
                  <c:v>2.0186194368755674</c:v>
                </c:pt>
                <c:pt idx="6">
                  <c:v>0.13321223130487433</c:v>
                </c:pt>
                <c:pt idx="8">
                  <c:v>0</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Calc.'!$AM$3:$AM$20</c:f>
              <c:numCache>
                <c:formatCode>General</c:formatCode>
                <c:ptCount val="18"/>
                <c:pt idx="0">
                  <c:v>4.4981834695731147</c:v>
                </c:pt>
                <c:pt idx="1">
                  <c:v>3.9959253813345144</c:v>
                </c:pt>
                <c:pt idx="2">
                  <c:v>3.259437200241182</c:v>
                </c:pt>
                <c:pt idx="3">
                  <c:v>2.0760113328846899</c:v>
                </c:pt>
                <c:pt idx="4">
                  <c:v>1.6598946016261773</c:v>
                </c:pt>
                <c:pt idx="5">
                  <c:v>0.96576541885092615</c:v>
                </c:pt>
                <c:pt idx="6">
                  <c:v>5.3748242795411724E-2</c:v>
                </c:pt>
                <c:pt idx="7">
                  <c:v>0.5272960447723628</c:v>
                </c:pt>
                <c:pt idx="8">
                  <c:v>0.18804876608828527</c:v>
                </c:pt>
                <c:pt idx="9">
                  <c:v>1.3102997961158661E-2</c:v>
                </c:pt>
                <c:pt idx="10">
                  <c:v>0.84185836699677519</c:v>
                </c:pt>
                <c:pt idx="11">
                  <c:v>0.88661295658472816</c:v>
                </c:pt>
                <c:pt idx="12">
                  <c:v>0.88028916331227636</c:v>
                </c:pt>
                <c:pt idx="13">
                  <c:v>0.73863297596979716</c:v>
                </c:pt>
                <c:pt idx="14">
                  <c:v>6.5128096248640216E-2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Data'!$H$7:$H$81</c:f>
              <c:numCache>
                <c:formatCode>0.000</c:formatCode>
                <c:ptCount val="75"/>
                <c:pt idx="0">
                  <c:v>0.44516382942199706</c:v>
                </c:pt>
                <c:pt idx="1">
                  <c:v>0.71394322643280028</c:v>
                </c:pt>
                <c:pt idx="2">
                  <c:v>1.1002455783843994</c:v>
                </c:pt>
                <c:pt idx="3">
                  <c:v>1.7651208473205566</c:v>
                </c:pt>
                <c:pt idx="4">
                  <c:v>2.3549121452331545</c:v>
                </c:pt>
                <c:pt idx="5">
                  <c:v>2.7423025203704836</c:v>
                </c:pt>
                <c:pt idx="6">
                  <c:v>3.5214363170623781</c:v>
                </c:pt>
                <c:pt idx="7">
                  <c:v>3.8065384460449221</c:v>
                </c:pt>
                <c:pt idx="8">
                  <c:v>4.0579069686889646</c:v>
                </c:pt>
                <c:pt idx="9">
                  <c:v>4.0274380279541013</c:v>
                </c:pt>
                <c:pt idx="10">
                  <c:v>3.5421117378234865</c:v>
                </c:pt>
                <c:pt idx="11">
                  <c:v>3.7434242797851565</c:v>
                </c:pt>
                <c:pt idx="12">
                  <c:v>3.7847748828887942</c:v>
                </c:pt>
                <c:pt idx="13">
                  <c:v>3.4615868164062502</c:v>
                </c:pt>
                <c:pt idx="14">
                  <c:v>3.5965205265045168</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Regression!$CH$3:$CH$26</c:f>
              <c:numCache>
                <c:formatCode>0.000</c:formatCode>
                <c:ptCount val="24"/>
                <c:pt idx="0">
                  <c:v>0.47443807260565229</c:v>
                </c:pt>
                <c:pt idx="1">
                  <c:v>0.60844161366808014</c:v>
                </c:pt>
                <c:pt idx="2">
                  <c:v>0.87843515064631716</c:v>
                </c:pt>
                <c:pt idx="3">
                  <c:v>1.240993936027128</c:v>
                </c:pt>
                <c:pt idx="4">
                  <c:v>1.6576760328402149</c:v>
                </c:pt>
                <c:pt idx="5">
                  <c:v>2.0950223146582143</c:v>
                </c:pt>
                <c:pt idx="6">
                  <c:v>2.524556465596703</c:v>
                </c:pt>
                <c:pt idx="7">
                  <c:v>2.9227849803141916</c:v>
                </c:pt>
                <c:pt idx="8">
                  <c:v>3.2711971640121296</c:v>
                </c:pt>
                <c:pt idx="9">
                  <c:v>3.5562651324348993</c:v>
                </c:pt>
                <c:pt idx="10">
                  <c:v>3.7694438118698268</c:v>
                </c:pt>
                <c:pt idx="11">
                  <c:v>3.9071709391471701</c:v>
                </c:pt>
                <c:pt idx="12">
                  <c:v>3.9708670616401243</c:v>
                </c:pt>
                <c:pt idx="13">
                  <c:v>3.9669355372648196</c:v>
                </c:pt>
                <c:pt idx="14">
                  <c:v>3.9067625344803218</c:v>
                </c:pt>
                <c:pt idx="15">
                  <c:v>3.8067170322886561</c:v>
                </c:pt>
                <c:pt idx="16">
                  <c:v>3.6881508202347426</c:v>
                </c:pt>
                <c:pt idx="17">
                  <c:v>3.5773984984064668</c:v>
                </c:pt>
                <c:pt idx="18">
                  <c:v>3.5057774774346555</c:v>
                </c:pt>
                <c:pt idx="19">
                  <c:v>3.509587978493041</c:v>
                </c:pt>
                <c:pt idx="20">
                  <c:v>3.6301130332983362</c:v>
                </c:pt>
                <c:pt idx="21">
                  <c:v>3.9136184841101525</c:v>
                </c:pt>
                <c:pt idx="22">
                  <c:v>4.4113529837310637</c:v>
                </c:pt>
                <c:pt idx="23">
                  <c:v>5.1795479955065673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Data'!$K$7:$K$81</c:f>
              <c:numCache>
                <c:formatCode>0.00</c:formatCode>
                <c:ptCount val="75"/>
                <c:pt idx="0">
                  <c:v>95.560745239257812</c:v>
                </c:pt>
                <c:pt idx="1">
                  <c:v>94.93487548828125</c:v>
                </c:pt>
                <c:pt idx="2">
                  <c:v>96.561607360839844</c:v>
                </c:pt>
                <c:pt idx="3">
                  <c:v>96.375518798828125</c:v>
                </c:pt>
                <c:pt idx="4">
                  <c:v>96.520965576171875</c:v>
                </c:pt>
                <c:pt idx="5">
                  <c:v>96.737045288085938</c:v>
                </c:pt>
                <c:pt idx="6">
                  <c:v>96.88623046875</c:v>
                </c:pt>
                <c:pt idx="7">
                  <c:v>97.139686584472656</c:v>
                </c:pt>
                <c:pt idx="8">
                  <c:v>96.957878112792969</c:v>
                </c:pt>
                <c:pt idx="9">
                  <c:v>96.531036376953125</c:v>
                </c:pt>
                <c:pt idx="10">
                  <c:v>96.558883666992188</c:v>
                </c:pt>
                <c:pt idx="11">
                  <c:v>96.956031799316406</c:v>
                </c:pt>
                <c:pt idx="12">
                  <c:v>95.549453735351562</c:v>
                </c:pt>
                <c:pt idx="13">
                  <c:v>95.439544677734375</c:v>
                </c:pt>
                <c:pt idx="14">
                  <c:v>94.699142456054688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21.089166666730307</c:v>
                </c:pt>
                <c:pt idx="1">
                  <c:v>43.239166666637175</c:v>
                </c:pt>
                <c:pt idx="2">
                  <c:v>71.522499999962747</c:v>
                </c:pt>
                <c:pt idx="3">
                  <c:v>95.822500000067521</c:v>
                </c:pt>
                <c:pt idx="4">
                  <c:v>114.67250000004424</c:v>
                </c:pt>
                <c:pt idx="5">
                  <c:v>144.62250000005588</c:v>
                </c:pt>
                <c:pt idx="6">
                  <c:v>165.22249999997439</c:v>
                </c:pt>
                <c:pt idx="7">
                  <c:v>188.32250000000931</c:v>
                </c:pt>
                <c:pt idx="8">
                  <c:v>212.50583333341638</c:v>
                </c:pt>
                <c:pt idx="9">
                  <c:v>238.48916666675359</c:v>
                </c:pt>
                <c:pt idx="10">
                  <c:v>261.12249999999767</c:v>
                </c:pt>
                <c:pt idx="11">
                  <c:v>288.32249999995111</c:v>
                </c:pt>
                <c:pt idx="12">
                  <c:v>306.82250000000931</c:v>
                </c:pt>
                <c:pt idx="13">
                  <c:v>335.90583333332324</c:v>
                </c:pt>
              </c:numCache>
            </c:numRef>
          </c:xVal>
          <c:yVal>
            <c:numRef>
              <c:f>'Measured Data'!$H$8:$H$86</c:f>
              <c:numCache>
                <c:formatCode>0.000</c:formatCode>
                <c:ptCount val="79"/>
                <c:pt idx="0">
                  <c:v>0.71394322643280028</c:v>
                </c:pt>
                <c:pt idx="1">
                  <c:v>1.1002455783843994</c:v>
                </c:pt>
                <c:pt idx="2">
                  <c:v>1.7651208473205566</c:v>
                </c:pt>
                <c:pt idx="3">
                  <c:v>2.3549121452331545</c:v>
                </c:pt>
                <c:pt idx="4">
                  <c:v>2.7423025203704836</c:v>
                </c:pt>
                <c:pt idx="5">
                  <c:v>3.5214363170623781</c:v>
                </c:pt>
                <c:pt idx="6">
                  <c:v>3.8065384460449221</c:v>
                </c:pt>
                <c:pt idx="7">
                  <c:v>4.0579069686889646</c:v>
                </c:pt>
                <c:pt idx="8">
                  <c:v>4.0274380279541013</c:v>
                </c:pt>
                <c:pt idx="9">
                  <c:v>3.5421117378234865</c:v>
                </c:pt>
                <c:pt idx="10">
                  <c:v>3.7434242797851565</c:v>
                </c:pt>
                <c:pt idx="11">
                  <c:v>3.7847748828887942</c:v>
                </c:pt>
                <c:pt idx="12">
                  <c:v>3.4615868164062502</c:v>
                </c:pt>
                <c:pt idx="13">
                  <c:v>3.5965205265045168</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Data'!$AP$7:$AP$86</c:f>
              <c:numCache>
                <c:formatCode>General</c:formatCode>
                <c:ptCount val="80"/>
                <c:pt idx="0">
                  <c:v>2.8083653435766109</c:v>
                </c:pt>
                <c:pt idx="2">
                  <c:v>2.6248399487836105</c:v>
                </c:pt>
                <c:pt idx="3">
                  <c:v>2.5206999573196756</c:v>
                </c:pt>
                <c:pt idx="6">
                  <c:v>2.0887750746905676</c:v>
                </c:pt>
                <c:pt idx="8">
                  <c:v>1.9368331199317115</c:v>
                </c:pt>
                <c:pt idx="9">
                  <c:v>1.6722151088348272</c:v>
                </c:pt>
                <c:pt idx="14">
                  <c:v>1.0055484421681604</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Data'!$AD$7:$AD$86</c:f>
              <c:numCache>
                <c:formatCode>General</c:formatCode>
                <c:ptCount val="80"/>
                <c:pt idx="0">
                  <c:v>2.5356407715178779</c:v>
                </c:pt>
                <c:pt idx="2">
                  <c:v>2.3991766410002286</c:v>
                </c:pt>
                <c:pt idx="3">
                  <c:v>2.1239612716322331</c:v>
                </c:pt>
                <c:pt idx="6">
                  <c:v>1.9890218800030495</c:v>
                </c:pt>
                <c:pt idx="8">
                  <c:v>2.078219104978273</c:v>
                </c:pt>
                <c:pt idx="9">
                  <c:v>1.8700922467027521</c:v>
                </c:pt>
                <c:pt idx="14">
                  <c:v>1.4759472440344592</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Data'!$AF$7:$AF$86</c:f>
              <c:numCache>
                <c:formatCode>General</c:formatCode>
                <c:ptCount val="80"/>
                <c:pt idx="0">
                  <c:v>4.3096744682473132</c:v>
                </c:pt>
                <c:pt idx="2">
                  <c:v>4.0832507433102085</c:v>
                </c:pt>
                <c:pt idx="3">
                  <c:v>3.7386597545170392</c:v>
                </c:pt>
                <c:pt idx="6">
                  <c:v>2.9023404741937946</c:v>
                </c:pt>
                <c:pt idx="8">
                  <c:v>2.4555919798734469</c:v>
                </c:pt>
                <c:pt idx="9">
                  <c:v>2.0721201494244115</c:v>
                </c:pt>
                <c:pt idx="14">
                  <c:v>0.96515971639856679</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Data'!$AG$7:$AG$86</c:f>
              <c:numCache>
                <c:formatCode>General</c:formatCode>
                <c:ptCount val="80"/>
                <c:pt idx="0">
                  <c:v>2.3147958136671454</c:v>
                </c:pt>
                <c:pt idx="2">
                  <c:v>2.2094534509884398</c:v>
                </c:pt>
                <c:pt idx="3">
                  <c:v>2.0794856009302962</c:v>
                </c:pt>
                <c:pt idx="6">
                  <c:v>1.7771393392160888</c:v>
                </c:pt>
                <c:pt idx="8">
                  <c:v>1.6731650591695739</c:v>
                </c:pt>
                <c:pt idx="9">
                  <c:v>1.499418564881319</c:v>
                </c:pt>
                <c:pt idx="14">
                  <c:v>1.0588959573158219</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Data'!$AM$7:$AM$86</c:f>
              <c:numCache>
                <c:formatCode>General</c:formatCode>
                <c:ptCount val="80"/>
                <c:pt idx="0">
                  <c:v>2.5100738750839491</c:v>
                </c:pt>
                <c:pt idx="2">
                  <c:v>2.4194089993284082</c:v>
                </c:pt>
                <c:pt idx="3">
                  <c:v>2.3262256548018803</c:v>
                </c:pt>
                <c:pt idx="6">
                  <c:v>2.2624244459368703</c:v>
                </c:pt>
                <c:pt idx="8">
                  <c:v>2.4051376762928141</c:v>
                </c:pt>
                <c:pt idx="9">
                  <c:v>2.2162525184687709</c:v>
                </c:pt>
                <c:pt idx="14">
                  <c:v>1.9618871725990599</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Data'!$U$7:$U$86</c:f>
              <c:numCache>
                <c:formatCode>0.0000</c:formatCode>
                <c:ptCount val="80"/>
                <c:pt idx="0">
                  <c:v>1.6050516647531572</c:v>
                </c:pt>
                <c:pt idx="2">
                  <c:v>1.5109070034443168</c:v>
                </c:pt>
                <c:pt idx="3">
                  <c:v>1.4685000000000001</c:v>
                </c:pt>
                <c:pt idx="6">
                  <c:v>1.5774971297359359</c:v>
                </c:pt>
                <c:pt idx="8">
                  <c:v>1.9345579793340988</c:v>
                </c:pt>
                <c:pt idx="9">
                  <c:v>1.8042479908151547</c:v>
                </c:pt>
                <c:pt idx="14" formatCode="General">
                  <c:v>1.9672789896670495</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Data'!$AJ$7:$AJ$86</c:f>
              <c:numCache>
                <c:formatCode>General</c:formatCode>
                <c:ptCount val="80"/>
                <c:pt idx="0">
                  <c:v>1.6411405048731762</c:v>
                </c:pt>
                <c:pt idx="2">
                  <c:v>1.6011865125007567</c:v>
                </c:pt>
                <c:pt idx="3">
                  <c:v>1.4873781705914402</c:v>
                </c:pt>
                <c:pt idx="6">
                  <c:v>1.3045583873115805</c:v>
                </c:pt>
                <c:pt idx="8">
                  <c:v>1.2894242992917246</c:v>
                </c:pt>
                <c:pt idx="9">
                  <c:v>1.1931714994854412</c:v>
                </c:pt>
                <c:pt idx="14">
                  <c:v>1.0497003450572069</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numRef>
          </c:xVal>
          <c:yVal>
            <c:numRef>
              <c:f>'Measured Data'!$AN$7:$AN$14</c:f>
              <c:numCache>
                <c:formatCode>General</c:formatCode>
                <c:ptCount val="8"/>
                <c:pt idx="0">
                  <c:v>0.63898545757234493</c:v>
                </c:pt>
                <c:pt idx="2">
                  <c:v>0.61499290016158248</c:v>
                </c:pt>
                <c:pt idx="3">
                  <c:v>0.55133917641874353</c:v>
                </c:pt>
                <c:pt idx="6">
                  <c:v>0.47789257210008323</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Data'!$T$7:$T$50</c:f>
              <c:numCache>
                <c:formatCode>0.0000</c:formatCode>
                <c:ptCount val="44"/>
                <c:pt idx="0">
                  <c:v>0.21102256145470871</c:v>
                </c:pt>
                <c:pt idx="2">
                  <c:v>0.36367718037939162</c:v>
                </c:pt>
                <c:pt idx="3">
                  <c:v>0.53765854753619935</c:v>
                </c:pt>
                <c:pt idx="6">
                  <c:v>1.2941968795599954</c:v>
                </c:pt>
                <c:pt idx="8">
                  <c:v>1.1493994836682007</c:v>
                </c:pt>
                <c:pt idx="9">
                  <c:v>0.83062072061959813</c:v>
                </c:pt>
                <c:pt idx="14" formatCode="General">
                  <c:v>0.79245706588842735</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Data'!$V$7:$V$50</c:f>
              <c:numCache>
                <c:formatCode>0.0000</c:formatCode>
                <c:ptCount val="44"/>
                <c:pt idx="0">
                  <c:v>4.4981834695731147</c:v>
                </c:pt>
                <c:pt idx="2">
                  <c:v>3.268240993036633</c:v>
                </c:pt>
                <c:pt idx="3">
                  <c:v>2.0186194368755674</c:v>
                </c:pt>
                <c:pt idx="6">
                  <c:v>0.13321223130487433</c:v>
                </c:pt>
                <c:pt idx="8">
                  <c:v>0</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Data'!$AA$7:$AA$50</c:f>
              <c:numCache>
                <c:formatCode>General</c:formatCode>
                <c:ptCount val="44"/>
                <c:pt idx="0">
                  <c:v>2.37</c:v>
                </c:pt>
                <c:pt idx="1">
                  <c:v>2.4500000000000002</c:v>
                </c:pt>
                <c:pt idx="2">
                  <c:v>2.5299999999999998</c:v>
                </c:pt>
                <c:pt idx="3">
                  <c:v>2.64</c:v>
                </c:pt>
                <c:pt idx="4">
                  <c:v>2.38</c:v>
                </c:pt>
                <c:pt idx="5">
                  <c:v>2.86</c:v>
                </c:pt>
                <c:pt idx="6">
                  <c:v>2.91</c:v>
                </c:pt>
                <c:pt idx="7">
                  <c:v>2.99</c:v>
                </c:pt>
                <c:pt idx="8">
                  <c:v>2.94</c:v>
                </c:pt>
                <c:pt idx="9">
                  <c:v>2.9</c:v>
                </c:pt>
                <c:pt idx="10">
                  <c:v>2.89</c:v>
                </c:pt>
                <c:pt idx="11">
                  <c:v>2.79</c:v>
                </c:pt>
                <c:pt idx="12">
                  <c:v>2.62</c:v>
                </c:pt>
                <c:pt idx="13">
                  <c:v>2.62</c:v>
                </c:pt>
                <c:pt idx="14">
                  <c:v>2.2400000000000002</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Data'!$AC$7:$AC$86</c:f>
              <c:numCache>
                <c:formatCode>0.000</c:formatCode>
                <c:ptCount val="80"/>
                <c:pt idx="0">
                  <c:v>0.69092376249237863</c:v>
                </c:pt>
                <c:pt idx="2">
                  <c:v>0.43440542529837989</c:v>
                </c:pt>
                <c:pt idx="3">
                  <c:v>0.65225265638273056</c:v>
                </c:pt>
                <c:pt idx="6">
                  <c:v>0.51561474812864072</c:v>
                </c:pt>
                <c:pt idx="8">
                  <c:v>0.67609983848368016</c:v>
                </c:pt>
                <c:pt idx="9">
                  <c:v>0.60778088435663524</c:v>
                </c:pt>
                <c:pt idx="14" formatCode="General">
                  <c:v>0.81982744952453879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Data'!$AH$7:$AH$86</c:f>
              <c:numCache>
                <c:formatCode>General</c:formatCode>
                <c:ptCount val="80"/>
                <c:pt idx="0">
                  <c:v>1.01333690771396</c:v>
                </c:pt>
                <c:pt idx="2">
                  <c:v>0.95570002010589095</c:v>
                </c:pt>
                <c:pt idx="3">
                  <c:v>0.89672273976275052</c:v>
                </c:pt>
                <c:pt idx="6">
                  <c:v>0.90342470343810743</c:v>
                </c:pt>
                <c:pt idx="8">
                  <c:v>1.0106561222438175</c:v>
                </c:pt>
                <c:pt idx="9">
                  <c:v>0.94430668185778432</c:v>
                </c:pt>
                <c:pt idx="14">
                  <c:v>0.93559412907982031</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Data'!$AL$7:$AL$86</c:f>
              <c:numCache>
                <c:formatCode>0.000</c:formatCode>
                <c:ptCount val="80"/>
                <c:pt idx="0">
                  <c:v>5.6123322866114753</c:v>
                </c:pt>
                <c:pt idx="2">
                  <c:v>5.0794557046341229</c:v>
                </c:pt>
                <c:pt idx="3">
                  <c:v>4.6674279189266343</c:v>
                </c:pt>
                <c:pt idx="6">
                  <c:v>3.0935388714435241</c:v>
                </c:pt>
                <c:pt idx="8">
                  <c:v>2.5425825482919402</c:v>
                </c:pt>
                <c:pt idx="9">
                  <c:v>1.9859168331905985</c:v>
                </c:pt>
                <c:pt idx="14" formatCode="General">
                  <c:v>0.76886478256732338</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Data'!$AO$7:$AO$86</c:f>
              <c:numCache>
                <c:formatCode>General</c:formatCode>
                <c:ptCount val="80"/>
                <c:pt idx="0">
                  <c:v>1.0502787129532536</c:v>
                </c:pt>
                <c:pt idx="2">
                  <c:v>0.9338263701087256</c:v>
                </c:pt>
                <c:pt idx="3">
                  <c:v>0.85048843755174119</c:v>
                </c:pt>
                <c:pt idx="6">
                  <c:v>0.5932998509851537</c:v>
                </c:pt>
                <c:pt idx="8">
                  <c:v>0.76163143661349963</c:v>
                </c:pt>
                <c:pt idx="9">
                  <c:v>0.57343120481262755</c:v>
                </c:pt>
                <c:pt idx="14">
                  <c:v>0.76439097080412832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Data'!$AB$7:$AB$86</c:f>
              <c:numCache>
                <c:formatCode>General</c:formatCode>
                <c:ptCount val="80"/>
                <c:pt idx="0">
                  <c:v>0.22645530837884642</c:v>
                </c:pt>
                <c:pt idx="2">
                  <c:v>0.53017183961635816</c:v>
                </c:pt>
                <c:pt idx="3">
                  <c:v>0.80191820967097382</c:v>
                </c:pt>
                <c:pt idx="6">
                  <c:v>2.0953776475289727</c:v>
                </c:pt>
                <c:pt idx="8">
                  <c:v>3.0957772745437593</c:v>
                </c:pt>
                <c:pt idx="9">
                  <c:v>3.3075795923804452</c:v>
                </c:pt>
                <c:pt idx="14">
                  <c:v>4.8075129878779803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Data'!$W$7:$W$86</c:f>
              <c:numCache>
                <c:formatCode>0.0000</c:formatCode>
                <c:ptCount val="80"/>
                <c:pt idx="0">
                  <c:v>9.0030801592667711</c:v>
                </c:pt>
                <c:pt idx="2">
                  <c:v>8.9933138006160309</c:v>
                </c:pt>
                <c:pt idx="3">
                  <c:v>8.6868003906543443</c:v>
                </c:pt>
                <c:pt idx="6">
                  <c:v>7.3300277965592358</c:v>
                </c:pt>
                <c:pt idx="8">
                  <c:v>5.878596649387724</c:v>
                </c:pt>
                <c:pt idx="9">
                  <c:v>4.8831793253699942</c:v>
                </c:pt>
                <c:pt idx="14" formatCode="General">
                  <c:v>1.2899106002554279</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Data'!$Y$7:$Y$86</c:f>
              <c:numCache>
                <c:formatCode>0.0000</c:formatCode>
                <c:ptCount val="80"/>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formatCode="General">
                  <c:v>10.944444444444445</c:v>
                </c:pt>
                <c:pt idx="12" formatCode="General">
                  <c:v>4.8888888888888884</c:v>
                </c:pt>
                <c:pt idx="13" formatCode="General">
                  <c:v>28.666666666666668</c:v>
                </c:pt>
                <c:pt idx="14" formatCode="General">
                  <c:v>23.333333333333336</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Data'!$AE$7:$AE$86</c:f>
              <c:numCache>
                <c:formatCode>0.0000</c:formatCode>
                <c:ptCount val="80"/>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formatCode="General">
                  <c:v>0.9991119005328597</c:v>
                </c:pt>
                <c:pt idx="12" formatCode="General">
                  <c:v>0.9991119005328597</c:v>
                </c:pt>
                <c:pt idx="13" formatCode="General">
                  <c:v>0</c:v>
                </c:pt>
                <c:pt idx="14" formatCode="General">
                  <c:v>0.55506216696269994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Data'!$AI$7:$AI$86</c:f>
              <c:numCache>
                <c:formatCode>0.0000</c:formatCode>
                <c:ptCount val="80"/>
                <c:pt idx="0">
                  <c:v>0.54</c:v>
                </c:pt>
                <c:pt idx="1">
                  <c:v>0.87</c:v>
                </c:pt>
                <c:pt idx="2">
                  <c:v>1.43</c:v>
                </c:pt>
                <c:pt idx="3">
                  <c:v>2.4</c:v>
                </c:pt>
                <c:pt idx="4">
                  <c:v>3.19</c:v>
                </c:pt>
                <c:pt idx="5">
                  <c:v>3.77</c:v>
                </c:pt>
                <c:pt idx="6">
                  <c:v>4.17</c:v>
                </c:pt>
                <c:pt idx="7">
                  <c:v>4.8899999999999997</c:v>
                </c:pt>
                <c:pt idx="8">
                  <c:v>5.77</c:v>
                </c:pt>
                <c:pt idx="9">
                  <c:v>6.59</c:v>
                </c:pt>
                <c:pt idx="10">
                  <c:v>7.54</c:v>
                </c:pt>
                <c:pt idx="11" formatCode="General">
                  <c:v>7.9</c:v>
                </c:pt>
                <c:pt idx="12" formatCode="General">
                  <c:v>8.11</c:v>
                </c:pt>
                <c:pt idx="13" formatCode="General">
                  <c:v>8.5399999999999991</c:v>
                </c:pt>
                <c:pt idx="14" formatCode="General">
                  <c:v>9.1</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Data'!$R$7:$R$81</c:f>
              <c:numCache>
                <c:formatCode>General</c:formatCode>
                <c:ptCount val="75"/>
                <c:pt idx="0">
                  <c:v>325</c:v>
                </c:pt>
                <c:pt idx="1">
                  <c:v>325</c:v>
                </c:pt>
                <c:pt idx="2">
                  <c:v>329</c:v>
                </c:pt>
                <c:pt idx="3">
                  <c:v>327</c:v>
                </c:pt>
                <c:pt idx="4">
                  <c:v>322</c:v>
                </c:pt>
                <c:pt idx="5">
                  <c:v>323</c:v>
                </c:pt>
                <c:pt idx="6">
                  <c:v>325</c:v>
                </c:pt>
                <c:pt idx="7">
                  <c:v>339</c:v>
                </c:pt>
                <c:pt idx="8">
                  <c:v>333</c:v>
                </c:pt>
                <c:pt idx="9">
                  <c:v>332</c:v>
                </c:pt>
                <c:pt idx="10">
                  <c:v>325</c:v>
                </c:pt>
                <c:pt idx="11">
                  <c:v>319</c:v>
                </c:pt>
                <c:pt idx="12">
                  <c:v>315</c:v>
                </c:pt>
                <c:pt idx="13">
                  <c:v>335</c:v>
                </c:pt>
                <c:pt idx="14">
                  <c:v>332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Data'!$S$7:$S$86</c:f>
              <c:numCache>
                <c:formatCode>General</c:formatCode>
                <c:ptCount val="80"/>
                <c:pt idx="0">
                  <c:v>10</c:v>
                </c:pt>
                <c:pt idx="1">
                  <c:v>10</c:v>
                </c:pt>
                <c:pt idx="2">
                  <c:v>84.35</c:v>
                </c:pt>
                <c:pt idx="3">
                  <c:v>92.7</c:v>
                </c:pt>
                <c:pt idx="4">
                  <c:v>127.2</c:v>
                </c:pt>
                <c:pt idx="5">
                  <c:v>187.35</c:v>
                </c:pt>
                <c:pt idx="6">
                  <c:v>305.25</c:v>
                </c:pt>
                <c:pt idx="7">
                  <c:v>358.85</c:v>
                </c:pt>
                <c:pt idx="8">
                  <c:v>456.1</c:v>
                </c:pt>
                <c:pt idx="9">
                  <c:v>545.85</c:v>
                </c:pt>
                <c:pt idx="10">
                  <c:v>619.79999999999995</c:v>
                </c:pt>
                <c:pt idx="11">
                  <c:v>709.8</c:v>
                </c:pt>
                <c:pt idx="12">
                  <c:v>809.59999999999991</c:v>
                </c:pt>
                <c:pt idx="13">
                  <c:v>803.1</c:v>
                </c:pt>
                <c:pt idx="14">
                  <c:v>1034.3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Calc.'!$J$3:$J$93</c:f>
              <c:numCache>
                <c:formatCode>0.00</c:formatCode>
                <c:ptCount val="91"/>
                <c:pt idx="0">
                  <c:v>0</c:v>
                </c:pt>
                <c:pt idx="1">
                  <c:v>12.222300942752447</c:v>
                </c:pt>
                <c:pt idx="2">
                  <c:v>32.314441956018456</c:v>
                </c:pt>
                <c:pt idx="3">
                  <c:v>72.835498826184931</c:v>
                </c:pt>
                <c:pt idx="4">
                  <c:v>115.7279354162594</c:v>
                </c:pt>
                <c:pt idx="5">
                  <c:v>160.11802935384952</c:v>
                </c:pt>
                <c:pt idx="6">
                  <c:v>236.44881897129369</c:v>
                </c:pt>
                <c:pt idx="7">
                  <c:v>300.96532899659695</c:v>
                </c:pt>
                <c:pt idx="8">
                  <c:v>382.31050792086086</c:v>
                </c:pt>
                <c:pt idx="9">
                  <c:v>474.36529600799452</c:v>
                </c:pt>
                <c:pt idx="10">
                  <c:v>579.8032454111119</c:v>
                </c:pt>
                <c:pt idx="11">
                  <c:v>670.9575927767803</c:v>
                </c:pt>
                <c:pt idx="12">
                  <c:v>767.30303204541417</c:v>
                </c:pt>
                <c:pt idx="13">
                  <c:v>836.55638122165749</c:v>
                </c:pt>
                <c:pt idx="14">
                  <c:v>946.63025073226652</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Calc.'!$K$3:$K$94</c:f>
              <c:numCache>
                <c:formatCode>0.00</c:formatCode>
                <c:ptCount val="92"/>
                <c:pt idx="0">
                  <c:v>0</c:v>
                </c:pt>
                <c:pt idx="1">
                  <c:v>241.90145730972296</c:v>
                </c:pt>
                <c:pt idx="2">
                  <c:v>580.62995849380502</c:v>
                </c:pt>
                <c:pt idx="3">
                  <c:v>1105.2165456844332</c:v>
                </c:pt>
                <c:pt idx="4">
                  <c:v>1655.9157491245273</c:v>
                </c:pt>
                <c:pt idx="5">
                  <c:v>1968.5397818603517</c:v>
                </c:pt>
                <c:pt idx="6">
                  <c:v>2589.5094178237914</c:v>
                </c:pt>
                <c:pt idx="7">
                  <c:v>2973.2078400235746</c:v>
                </c:pt>
                <c:pt idx="8">
                  <c:v>3167.1637920957178</c:v>
                </c:pt>
                <c:pt idx="9">
                  <c:v>3144.7813082318876</c:v>
                </c:pt>
                <c:pt idx="10">
                  <c:v>2928.5399493138889</c:v>
                </c:pt>
                <c:pt idx="11">
                  <c:v>3077.8333304326629</c:v>
                </c:pt>
                <c:pt idx="12">
                  <c:v>3108.0440810601808</c:v>
                </c:pt>
                <c:pt idx="13">
                  <c:v>2903.7937285775452</c:v>
                </c:pt>
                <c:pt idx="14">
                  <c:v>3000.5115133017798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Regression!$CI$3:$CI$26</c:f>
              <c:numCache>
                <c:formatCode>0.000</c:formatCode>
                <c:ptCount val="24"/>
                <c:pt idx="0">
                  <c:v>-195.1535514635317</c:v>
                </c:pt>
                <c:pt idx="1">
                  <c:v>180.55198177142856</c:v>
                </c:pt>
                <c:pt idx="2">
                  <c:v>541.86073412686096</c:v>
                </c:pt>
                <c:pt idx="3">
                  <c:v>887.20218033573371</c:v>
                </c:pt>
                <c:pt idx="4">
                  <c:v>1215.0057951310152</c:v>
                </c:pt>
                <c:pt idx="5">
                  <c:v>1523.7010532456736</c:v>
                </c:pt>
                <c:pt idx="6">
                  <c:v>1811.7174294126771</c:v>
                </c:pt>
                <c:pt idx="7">
                  <c:v>2077.4843983649939</c:v>
                </c:pt>
                <c:pt idx="8">
                  <c:v>2319.4314348355929</c:v>
                </c:pt>
                <c:pt idx="9">
                  <c:v>2535.9880135574413</c:v>
                </c:pt>
                <c:pt idx="10">
                  <c:v>2725.5836092635082</c:v>
                </c:pt>
                <c:pt idx="11">
                  <c:v>2886.6476966867608</c:v>
                </c:pt>
                <c:pt idx="12">
                  <c:v>3017.6097505601688</c:v>
                </c:pt>
                <c:pt idx="13">
                  <c:v>3116.8992456166998</c:v>
                </c:pt>
                <c:pt idx="14">
                  <c:v>3182.9456565893215</c:v>
                </c:pt>
                <c:pt idx="15">
                  <c:v>3214.1784582110022</c:v>
                </c:pt>
                <c:pt idx="16">
                  <c:v>3209.0271252147108</c:v>
                </c:pt>
                <c:pt idx="17">
                  <c:v>3165.9211323334166</c:v>
                </c:pt>
                <c:pt idx="18">
                  <c:v>3083.2899543000849</c:v>
                </c:pt>
                <c:pt idx="19">
                  <c:v>2959.5630658476857</c:v>
                </c:pt>
                <c:pt idx="20">
                  <c:v>2793.1699417091872</c:v>
                </c:pt>
                <c:pt idx="21">
                  <c:v>2582.5400566175585</c:v>
                </c:pt>
                <c:pt idx="22">
                  <c:v>2326.102885305766</c:v>
                </c:pt>
                <c:pt idx="23">
                  <c:v>2022.2879025067791</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Regression!$CK$3:$CK$26</c:f>
              <c:numCache>
                <c:formatCode>0.000</c:formatCode>
                <c:ptCount val="24"/>
                <c:pt idx="0">
                  <c:v>-2.104511361558707</c:v>
                </c:pt>
                <c:pt idx="1">
                  <c:v>8.1478355118194834</c:v>
                </c:pt>
                <c:pt idx="2">
                  <c:v>24.055162486664099</c:v>
                </c:pt>
                <c:pt idx="3">
                  <c:v>45.192903136045267</c:v>
                </c:pt>
                <c:pt idx="4">
                  <c:v>71.13649103303311</c:v>
                </c:pt>
                <c:pt idx="5">
                  <c:v>101.46135975069774</c:v>
                </c:pt>
                <c:pt idx="6">
                  <c:v>135.74294286210929</c:v>
                </c:pt>
                <c:pt idx="7">
                  <c:v>173.55667394033787</c:v>
                </c:pt>
                <c:pt idx="8">
                  <c:v>214.47798655845369</c:v>
                </c:pt>
                <c:pt idx="9">
                  <c:v>258.08231428952678</c:v>
                </c:pt>
                <c:pt idx="10">
                  <c:v>303.94509070662724</c:v>
                </c:pt>
                <c:pt idx="11">
                  <c:v>351.64174938282537</c:v>
                </c:pt>
                <c:pt idx="12">
                  <c:v>400.74772389119101</c:v>
                </c:pt>
                <c:pt idx="13">
                  <c:v>450.83844780479455</c:v>
                </c:pt>
                <c:pt idx="14">
                  <c:v>501.48935469670607</c:v>
                </c:pt>
                <c:pt idx="15">
                  <c:v>552.27587813999548</c:v>
                </c:pt>
                <c:pt idx="16">
                  <c:v>602.77345170773299</c:v>
                </c:pt>
                <c:pt idx="17">
                  <c:v>652.5575089729889</c:v>
                </c:pt>
                <c:pt idx="18">
                  <c:v>701.20348350883319</c:v>
                </c:pt>
                <c:pt idx="19">
                  <c:v>748.28680888833605</c:v>
                </c:pt>
                <c:pt idx="20">
                  <c:v>793.38291868456736</c:v>
                </c:pt>
                <c:pt idx="21">
                  <c:v>836.06724647059775</c:v>
                </c:pt>
                <c:pt idx="22">
                  <c:v>875.91522581949698</c:v>
                </c:pt>
                <c:pt idx="23">
                  <c:v>912.50229030433513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Calc.'!$S$3:$S$94</c:f>
              <c:numCache>
                <c:formatCode>0.0000</c:formatCode>
                <c:ptCount val="92"/>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Calc.'!$T$3:$T$94</c:f>
              <c:numCache>
                <c:formatCode>0.0000</c:formatCode>
                <c:ptCount val="92"/>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Regression!$CQ$3:$CQ$26</c:f>
              <c:numCache>
                <c:formatCode>0.000</c:formatCode>
                <c:ptCount val="24"/>
                <c:pt idx="0">
                  <c:v>-0.18537561950042836</c:v>
                </c:pt>
                <c:pt idx="1">
                  <c:v>0.92212521053842267</c:v>
                </c:pt>
                <c:pt idx="2">
                  <c:v>1.9741432617072787</c:v>
                </c:pt>
                <c:pt idx="3">
                  <c:v>3.0198371574638596</c:v>
                </c:pt>
                <c:pt idx="4">
                  <c:v>4.1022124544864917</c:v>
                </c:pt>
                <c:pt idx="5">
                  <c:v>5.2581216426741104</c:v>
                </c:pt>
                <c:pt idx="6">
                  <c:v>6.5182641451462553</c:v>
                </c:pt>
                <c:pt idx="7">
                  <c:v>7.9071863182430775</c:v>
                </c:pt>
                <c:pt idx="8">
                  <c:v>9.4432814515253316</c:v>
                </c:pt>
                <c:pt idx="9">
                  <c:v>11.138789767774382</c:v>
                </c:pt>
                <c:pt idx="10">
                  <c:v>12.999798422992198</c:v>
                </c:pt>
                <c:pt idx="11">
                  <c:v>15.026241506401364</c:v>
                </c:pt>
                <c:pt idx="12">
                  <c:v>17.211900040445055</c:v>
                </c:pt>
                <c:pt idx="13">
                  <c:v>19.544401980787075</c:v>
                </c:pt>
                <c:pt idx="14">
                  <c:v>22.005222216311811</c:v>
                </c:pt>
                <c:pt idx="15">
                  <c:v>24.569682569124289</c:v>
                </c:pt>
                <c:pt idx="16">
                  <c:v>27.206951794550097</c:v>
                </c:pt>
                <c:pt idx="17">
                  <c:v>29.880045581135477</c:v>
                </c:pt>
                <c:pt idx="18">
                  <c:v>32.545826550647263</c:v>
                </c:pt>
                <c:pt idx="19">
                  <c:v>35.155004258072886</c:v>
                </c:pt>
                <c:pt idx="20">
                  <c:v>37.652135191620395</c:v>
                </c:pt>
                <c:pt idx="21">
                  <c:v>39.975622772718417</c:v>
                </c:pt>
                <c:pt idx="22">
                  <c:v>42.057717356016241</c:v>
                </c:pt>
                <c:pt idx="23">
                  <c:v>43.824516229383718</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Regression!$CR$3:$CR$26</c:f>
              <c:numCache>
                <c:formatCode>0.000</c:formatCode>
                <c:ptCount val="24"/>
                <c:pt idx="0">
                  <c:v>2.119212012511941E-2</c:v>
                </c:pt>
                <c:pt idx="1">
                  <c:v>-1.8637653231043612E-2</c:v>
                </c:pt>
                <c:pt idx="2">
                  <c:v>-5.3118501109772363E-2</c:v>
                </c:pt>
                <c:pt idx="3">
                  <c:v>-8.254927152928819E-2</c:v>
                </c:pt>
                <c:pt idx="4">
                  <c:v>-0.10722881250781245</c:v>
                </c:pt>
                <c:pt idx="5">
                  <c:v>-0.1274559720635664</c:v>
                </c:pt>
                <c:pt idx="6">
                  <c:v>-0.14352959821477157</c:v>
                </c:pt>
                <c:pt idx="7">
                  <c:v>-0.15574853897964908</c:v>
                </c:pt>
                <c:pt idx="8">
                  <c:v>-0.16441164237642042</c:v>
                </c:pt>
                <c:pt idx="9">
                  <c:v>-0.1698177564233069</c:v>
                </c:pt>
                <c:pt idx="10">
                  <c:v>-0.17226572913852983</c:v>
                </c:pt>
                <c:pt idx="11">
                  <c:v>-0.17205440854031057</c:v>
                </c:pt>
                <c:pt idx="12">
                  <c:v>-0.16948264264687049</c:v>
                </c:pt>
                <c:pt idx="13">
                  <c:v>-0.16484927947643091</c:v>
                </c:pt>
                <c:pt idx="14">
                  <c:v>-0.15845316704721318</c:v>
                </c:pt>
                <c:pt idx="15">
                  <c:v>-0.15059315337743856</c:v>
                </c:pt>
                <c:pt idx="16">
                  <c:v>-0.14156808648532843</c:v>
                </c:pt>
                <c:pt idx="17">
                  <c:v>-0.13167681438910436</c:v>
                </c:pt>
                <c:pt idx="18">
                  <c:v>-0.12121818510698734</c:v>
                </c:pt>
                <c:pt idx="19">
                  <c:v>-0.110491046657199</c:v>
                </c:pt>
                <c:pt idx="20">
                  <c:v>-9.9794247057960583E-2</c:v>
                </c:pt>
                <c:pt idx="21">
                  <c:v>-8.9426634327493315E-2</c:v>
                </c:pt>
                <c:pt idx="22">
                  <c:v>-7.9687056484018748E-2</c:v>
                </c:pt>
                <c:pt idx="23">
                  <c:v>-7.0874361545757991E-2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Calc.'!$AC$3:$AC$94</c:f>
              <c:numCache>
                <c:formatCode>0.0000</c:formatCode>
                <c:ptCount val="92"/>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Calc.'!$Y$3:$Y$94</c:f>
              <c:numCache>
                <c:formatCode>0.0000</c:formatCode>
                <c:ptCount val="92"/>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pt idx="10">
                  <c:v>-0.60721580817051557</c:v>
                </c:pt>
                <c:pt idx="11">
                  <c:v>-0.44256216696270034</c:v>
                </c:pt>
                <c:pt idx="12">
                  <c:v>-0.44256216696270034</c:v>
                </c:pt>
                <c:pt idx="13">
                  <c:v>-1.161523090586146</c:v>
                </c:pt>
                <c:pt idx="14">
                  <c:v>-0.76366563055062198</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Regression!$CW$3:$CW$26</c:f>
              <c:numCache>
                <c:formatCode>0.000</c:formatCode>
                <c:ptCount val="24"/>
                <c:pt idx="0">
                  <c:v>8.8083013786217634E-2</c:v>
                </c:pt>
                <c:pt idx="1">
                  <c:v>0.52729110705773918</c:v>
                </c:pt>
                <c:pt idx="2">
                  <c:v>1.2878578216515733</c:v>
                </c:pt>
                <c:pt idx="3">
                  <c:v>1.9189762137350672</c:v>
                </c:pt>
                <c:pt idx="4">
                  <c:v>2.2053617131320067</c:v>
                </c:pt>
                <c:pt idx="5">
                  <c:v>2.1001710572463623</c:v>
                </c:pt>
                <c:pt idx="6">
                  <c:v>1.6667476060720028</c:v>
                </c:pt>
                <c:pt idx="7">
                  <c:v>1.0291930382882351</c:v>
                </c:pt>
                <c:pt idx="8">
                  <c:v>0.33176542844136359</c:v>
                </c:pt>
                <c:pt idx="9">
                  <c:v>-0.29289629478803558</c:v>
                </c:pt>
                <c:pt idx="10">
                  <c:v>-0.74672150923155911</c:v>
                </c:pt>
                <c:pt idx="11">
                  <c:v>-0.98033067879396896</c:v>
                </c:pt>
                <c:pt idx="12">
                  <c:v>-0.9983317519281627</c:v>
                </c:pt>
                <c:pt idx="13">
                  <c:v>-0.85579017902367838</c:v>
                </c:pt>
                <c:pt idx="14">
                  <c:v>-0.64587254871031519</c:v>
                </c:pt>
                <c:pt idx="15">
                  <c:v>-0.47866384307434373</c:v>
                </c:pt>
                <c:pt idx="16">
                  <c:v>-0.45115831179160182</c:v>
                </c:pt>
                <c:pt idx="17">
                  <c:v>-0.60842396517068664</c:v>
                </c:pt>
                <c:pt idx="18">
                  <c:v>-0.89594068611324928</c:v>
                </c:pt>
                <c:pt idx="19">
                  <c:v>-1.1031119609880307</c:v>
                </c:pt>
                <c:pt idx="20">
                  <c:v>-0.79795022941800653</c:v>
                </c:pt>
                <c:pt idx="21">
                  <c:v>0.74706414701904578</c:v>
                </c:pt>
                <c:pt idx="22">
                  <c:v>4.6379502971717557</c:v>
                </c:pt>
                <c:pt idx="23">
                  <c:v>12.451020633789767</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Regression!$DA$3:$DA$26</c:f>
              <c:numCache>
                <c:formatCode>0.000</c:formatCode>
                <c:ptCount val="24"/>
                <c:pt idx="0">
                  <c:v>-2.0372727397776069E-2</c:v>
                </c:pt>
                <c:pt idx="1">
                  <c:v>0.28375421280991142</c:v>
                </c:pt>
                <c:pt idx="2">
                  <c:v>0.62323040019267739</c:v>
                </c:pt>
                <c:pt idx="3">
                  <c:v>0.99318195011928856</c:v>
                </c:pt>
                <c:pt idx="4">
                  <c:v>1.3887349779585119</c:v>
                </c:pt>
                <c:pt idx="5">
                  <c:v>1.8050155990791139</c:v>
                </c:pt>
                <c:pt idx="6">
                  <c:v>2.2371499288498615</c:v>
                </c:pt>
                <c:pt idx="7">
                  <c:v>2.6802640826395212</c:v>
                </c:pt>
                <c:pt idx="8">
                  <c:v>3.1294841758168617</c:v>
                </c:pt>
                <c:pt idx="9">
                  <c:v>3.5799363237506459</c:v>
                </c:pt>
                <c:pt idx="10">
                  <c:v>4.0267466418096456</c:v>
                </c:pt>
                <c:pt idx="11">
                  <c:v>4.4650412453626238</c:v>
                </c:pt>
                <c:pt idx="12">
                  <c:v>4.8899462497783492</c:v>
                </c:pt>
                <c:pt idx="13">
                  <c:v>5.2965877704255879</c:v>
                </c:pt>
                <c:pt idx="14">
                  <c:v>5.6800919226731059</c:v>
                </c:pt>
                <c:pt idx="15">
                  <c:v>6.035584821889671</c:v>
                </c:pt>
                <c:pt idx="16">
                  <c:v>6.3581925834440511</c:v>
                </c:pt>
                <c:pt idx="17">
                  <c:v>6.6430413227050087</c:v>
                </c:pt>
                <c:pt idx="18">
                  <c:v>6.8852571550413169</c:v>
                </c:pt>
                <c:pt idx="19">
                  <c:v>7.079966195821739</c:v>
                </c:pt>
                <c:pt idx="20">
                  <c:v>7.2222945604150386</c:v>
                </c:pt>
                <c:pt idx="21">
                  <c:v>7.3073683641899887</c:v>
                </c:pt>
                <c:pt idx="22">
                  <c:v>7.3303137225153545</c:v>
                </c:pt>
                <c:pt idx="23">
                  <c:v>7.2862567507598985</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Calc.'!$N$3:$N$94</c:f>
              <c:numCache>
                <c:formatCode>0.0000</c:formatCode>
                <c:ptCount val="92"/>
                <c:pt idx="0" formatCode="General">
                  <c:v>0</c:v>
                </c:pt>
                <c:pt idx="2">
                  <c:v>-0.13357279155909754</c:v>
                </c:pt>
                <c:pt idx="3">
                  <c:v>-0.27084409024581885</c:v>
                </c:pt>
                <c:pt idx="6">
                  <c:v>-0.56874621169603778</c:v>
                </c:pt>
                <c:pt idx="8">
                  <c:v>-0.18766640475923213</c:v>
                </c:pt>
                <c:pt idx="9">
                  <c:v>4.6508474576271303E-2</c:v>
                </c:pt>
                <c:pt idx="14">
                  <c:v>0.38924983724323725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Calc.'!$P$3:$P$94</c:f>
              <c:numCache>
                <c:formatCode>0.0000</c:formatCode>
                <c:ptCount val="92"/>
                <c:pt idx="0" formatCode="General">
                  <c:v>0</c:v>
                </c:pt>
                <c:pt idx="2">
                  <c:v>1.0761996669694218</c:v>
                </c:pt>
                <c:pt idx="3">
                  <c:v>2.0621510747805023</c:v>
                </c:pt>
                <c:pt idx="6">
                  <c:v>4.0534445958219791</c:v>
                </c:pt>
                <c:pt idx="8">
                  <c:v>4.8149995458673924</c:v>
                </c:pt>
                <c:pt idx="9">
                  <c:v>4.8149995458673924</c:v>
                </c:pt>
                <c:pt idx="14">
                  <c:v>5.4329320466242805</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Calc.'!$U$3:$U$94</c:f>
              <c:numCache>
                <c:formatCode>0.0000</c:formatCode>
                <c:ptCount val="92"/>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pt idx="10">
                  <c:v>-0.77365400000000017</c:v>
                </c:pt>
                <c:pt idx="11">
                  <c:v>-0.69949400000000028</c:v>
                </c:pt>
                <c:pt idx="12">
                  <c:v>-0.57529200000000025</c:v>
                </c:pt>
                <c:pt idx="13">
                  <c:v>-0.59672360000000035</c:v>
                </c:pt>
                <c:pt idx="14">
                  <c:v>-0.3243472000000005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Calc.'!$W$3:$W$94</c:f>
              <c:numCache>
                <c:formatCode>0.0000</c:formatCode>
                <c:ptCount val="92"/>
                <c:pt idx="0" formatCode="General">
                  <c:v>0</c:v>
                </c:pt>
                <c:pt idx="2">
                  <c:v>0.22445354504474899</c:v>
                </c:pt>
                <c:pt idx="3">
                  <c:v>5.2572079719196335E-2</c:v>
                </c:pt>
                <c:pt idx="6">
                  <c:v>-3.7322129024856321E-2</c:v>
                </c:pt>
                <c:pt idx="8">
                  <c:v>-5.211576066707635E-4</c:v>
                </c:pt>
                <c:pt idx="9">
                  <c:v>4.9665946095056444E-2</c:v>
                </c:pt>
                <c:pt idx="14">
                  <c:v>8.1080444923966488E-2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extLst xmlns:c15="http://schemas.microsoft.com/office/drawing/2012/chart"/>
            </c:numRef>
          </c:xVal>
          <c:yVal>
            <c:numRef>
              <c:f>'In Process Calc.'!$AE$3:$AE$12</c:f>
              <c:numCache>
                <c:formatCode>0.0000</c:formatCode>
                <c:ptCount val="10"/>
                <c:pt idx="0" formatCode="General">
                  <c:v>0</c:v>
                </c:pt>
                <c:pt idx="2">
                  <c:v>9.7281334144010537E-2</c:v>
                </c:pt>
                <c:pt idx="3">
                  <c:v>0.15142100234517464</c:v>
                </c:pt>
                <c:pt idx="6">
                  <c:v>0.47470685312255634</c:v>
                </c:pt>
                <c:pt idx="8">
                  <c:v>0.63488439155736909</c:v>
                </c:pt>
                <c:pt idx="9">
                  <c:v>0.76122053331017037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Regression!$CL$3:$CL$26</c:f>
              <c:numCache>
                <c:formatCode>0.000</c:formatCode>
                <c:ptCount val="24"/>
                <c:pt idx="0">
                  <c:v>7.3337902760982954E-2</c:v>
                </c:pt>
                <c:pt idx="1">
                  <c:v>-7.3908337421185896E-2</c:v>
                </c:pt>
                <c:pt idx="2">
                  <c:v>-0.1896538071109109</c:v>
                </c:pt>
                <c:pt idx="3">
                  <c:v>-0.2762731139581871</c:v>
                </c:pt>
                <c:pt idx="4">
                  <c:v>-0.33614086561300932</c:v>
                </c:pt>
                <c:pt idx="5">
                  <c:v>-0.37163166972537282</c:v>
                </c:pt>
                <c:pt idx="6">
                  <c:v>-0.38512013394527245</c:v>
                </c:pt>
                <c:pt idx="7">
                  <c:v>-0.37898086592270319</c:v>
                </c:pt>
                <c:pt idx="8">
                  <c:v>-0.35558847330765997</c:v>
                </c:pt>
                <c:pt idx="9">
                  <c:v>-0.31731756375013809</c:v>
                </c:pt>
                <c:pt idx="10">
                  <c:v>-0.26654274490013224</c:v>
                </c:pt>
                <c:pt idx="11">
                  <c:v>-0.20563862440763792</c:v>
                </c:pt>
                <c:pt idx="12">
                  <c:v>-0.13697980992264946</c:v>
                </c:pt>
                <c:pt idx="13">
                  <c:v>-6.2940909095162034E-2</c:v>
                </c:pt>
                <c:pt idx="14">
                  <c:v>1.410347042482929E-2</c:v>
                </c:pt>
                <c:pt idx="15">
                  <c:v>9.1778720987329754E-2</c:v>
                </c:pt>
                <c:pt idx="16">
                  <c:v>0.16771023494234361</c:v>
                </c:pt>
                <c:pt idx="17">
                  <c:v>0.23952340463987598</c:v>
                </c:pt>
                <c:pt idx="18">
                  <c:v>0.3048436224299329</c:v>
                </c:pt>
                <c:pt idx="19">
                  <c:v>0.36129628066251751</c:v>
                </c:pt>
                <c:pt idx="20">
                  <c:v>0.40650677168763627</c:v>
                </c:pt>
                <c:pt idx="21">
                  <c:v>0.43810048785529476</c:v>
                </c:pt>
                <c:pt idx="22">
                  <c:v>0.45370282151549723</c:v>
                </c:pt>
                <c:pt idx="23">
                  <c:v>0.45093916501824616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Regression!$CN$3:$CN$26</c:f>
              <c:numCache>
                <c:formatCode>0.000</c:formatCode>
                <c:ptCount val="24"/>
                <c:pt idx="0">
                  <c:v>-1.5341613767887452E-3</c:v>
                </c:pt>
                <c:pt idx="1">
                  <c:v>0.34274849993278333</c:v>
                </c:pt>
                <c:pt idx="2">
                  <c:v>0.79890016715747525</c:v>
                </c:pt>
                <c:pt idx="3">
                  <c:v>1.3246597513388447</c:v>
                </c:pt>
                <c:pt idx="4">
                  <c:v>1.8830232535264479</c:v>
                </c:pt>
                <c:pt idx="5">
                  <c:v>2.4422437647778397</c:v>
                </c:pt>
                <c:pt idx="6">
                  <c:v>2.9758314661585734</c:v>
                </c:pt>
                <c:pt idx="7">
                  <c:v>3.4625536287422025</c:v>
                </c:pt>
                <c:pt idx="8">
                  <c:v>3.886434613610279</c:v>
                </c:pt>
                <c:pt idx="9">
                  <c:v>4.2367558718523526</c:v>
                </c:pt>
                <c:pt idx="10">
                  <c:v>4.5080559445659727</c:v>
                </c:pt>
                <c:pt idx="11">
                  <c:v>4.7001304628566842</c:v>
                </c:pt>
                <c:pt idx="12">
                  <c:v>4.8180321478380419</c:v>
                </c:pt>
                <c:pt idx="13">
                  <c:v>4.8720708106315778</c:v>
                </c:pt>
                <c:pt idx="14">
                  <c:v>4.8778133523668501</c:v>
                </c:pt>
                <c:pt idx="15">
                  <c:v>4.8560837641813972</c:v>
                </c:pt>
                <c:pt idx="16">
                  <c:v>4.8329631272207649</c:v>
                </c:pt>
                <c:pt idx="17">
                  <c:v>4.8397896126384694</c:v>
                </c:pt>
                <c:pt idx="18">
                  <c:v>4.9131584815960885</c:v>
                </c:pt>
                <c:pt idx="19">
                  <c:v>5.094922085263125</c:v>
                </c:pt>
                <c:pt idx="20">
                  <c:v>5.4321898648171398</c:v>
                </c:pt>
                <c:pt idx="21">
                  <c:v>5.9773283514436741</c:v>
                </c:pt>
                <c:pt idx="22">
                  <c:v>6.7879611663362454</c:v>
                </c:pt>
                <c:pt idx="23">
                  <c:v>7.9269690206963688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Regression!$CS$3:$CS$26</c:f>
              <c:numCache>
                <c:formatCode>0.000</c:formatCode>
                <c:ptCount val="24"/>
                <c:pt idx="0">
                  <c:v>-3.0817156281517599E-2</c:v>
                </c:pt>
                <c:pt idx="1">
                  <c:v>-3.4532474591818234E-2</c:v>
                </c:pt>
                <c:pt idx="2">
                  <c:v>-6.5646966080391056E-2</c:v>
                </c:pt>
                <c:pt idx="3">
                  <c:v>-0.11793963392286032</c:v>
                </c:pt>
                <c:pt idx="4">
                  <c:v>-0.18562764889448868</c:v>
                </c:pt>
                <c:pt idx="5">
                  <c:v>-0.26336634937017739</c:v>
                </c:pt>
                <c:pt idx="6">
                  <c:v>-0.34624924132446627</c:v>
                </c:pt>
                <c:pt idx="7">
                  <c:v>-0.42980799833153355</c:v>
                </c:pt>
                <c:pt idx="8">
                  <c:v>-0.51001246156519642</c:v>
                </c:pt>
                <c:pt idx="9">
                  <c:v>-0.58327063979890936</c:v>
                </c:pt>
                <c:pt idx="10">
                  <c:v>-0.64642870940576724</c:v>
                </c:pt>
                <c:pt idx="11">
                  <c:v>-0.69677101435850175</c:v>
                </c:pt>
                <c:pt idx="12">
                  <c:v>-0.73202006622948401</c:v>
                </c:pt>
                <c:pt idx="13">
                  <c:v>-0.75033654419072282</c:v>
                </c:pt>
                <c:pt idx="14">
                  <c:v>-0.75031929501386752</c:v>
                </c:pt>
                <c:pt idx="15">
                  <c:v>-0.73100533307020354</c:v>
                </c:pt>
                <c:pt idx="16">
                  <c:v>-0.69186984033065757</c:v>
                </c:pt>
                <c:pt idx="17">
                  <c:v>-0.63282616636578859</c:v>
                </c:pt>
                <c:pt idx="18">
                  <c:v>-0.55422582834580436</c:v>
                </c:pt>
                <c:pt idx="19">
                  <c:v>-0.45685851104054187</c:v>
                </c:pt>
                <c:pt idx="20">
                  <c:v>-0.34195206681947932</c:v>
                </c:pt>
                <c:pt idx="21">
                  <c:v>-0.21117251565173811</c:v>
                </c:pt>
                <c:pt idx="22">
                  <c:v>-6.6624045106074448E-2</c:v>
                </c:pt>
                <c:pt idx="23">
                  <c:v>8.9150989649122714E-2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Regression!$CU$3:$CU$26</c:f>
              <c:numCache>
                <c:formatCode>0.000</c:formatCode>
                <c:ptCount val="24"/>
                <c:pt idx="0">
                  <c:v>5.1435610182511193E-2</c:v>
                </c:pt>
                <c:pt idx="1">
                  <c:v>7.5025779333205228E-2</c:v>
                </c:pt>
                <c:pt idx="2">
                  <c:v>8.9872399477368581E-2</c:v>
                </c:pt>
                <c:pt idx="3">
                  <c:v>9.7052010480822751E-2</c:v>
                </c:pt>
                <c:pt idx="4">
                  <c:v>9.7641152209389181E-2</c:v>
                </c:pt>
                <c:pt idx="5">
                  <c:v>9.2716364528889331E-2</c:v>
                </c:pt>
                <c:pt idx="6">
                  <c:v>8.3354187305144656E-2</c:v>
                </c:pt>
                <c:pt idx="7">
                  <c:v>7.0631160403976614E-2</c:v>
                </c:pt>
                <c:pt idx="8">
                  <c:v>5.5623823691206623E-2</c:v>
                </c:pt>
                <c:pt idx="9">
                  <c:v>3.9408717032656276E-2</c:v>
                </c:pt>
                <c:pt idx="10">
                  <c:v>2.3062380294146839E-2</c:v>
                </c:pt>
                <c:pt idx="11">
                  <c:v>7.6613533414998936E-3</c:v>
                </c:pt>
                <c:pt idx="12">
                  <c:v>-5.7178239594630753E-3</c:v>
                </c:pt>
                <c:pt idx="13">
                  <c:v>-1.5998611742920665E-2</c:v>
                </c:pt>
                <c:pt idx="14">
                  <c:v>-2.2104470143051336E-2</c:v>
                </c:pt>
                <c:pt idx="15">
                  <c:v>-2.295885929403374E-2</c:v>
                </c:pt>
                <c:pt idx="16">
                  <c:v>-1.7485239330046531E-2</c:v>
                </c:pt>
                <c:pt idx="17">
                  <c:v>-4.6070703852678641E-3</c:v>
                </c:pt>
                <c:pt idx="18">
                  <c:v>1.6752187406123165E-2</c:v>
                </c:pt>
                <c:pt idx="19">
                  <c:v>4.7669073909949011E-2</c:v>
                </c:pt>
                <c:pt idx="20">
                  <c:v>8.9220128992029801E-2</c:v>
                </c:pt>
                <c:pt idx="21">
                  <c:v>0.14248189251818788</c:v>
                </c:pt>
                <c:pt idx="22">
                  <c:v>0.20853090435424448</c:v>
                </c:pt>
                <c:pt idx="23">
                  <c:v>0.28844370436602151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Regression!$DC$3:$DC$26</c:f>
              <c:numCache>
                <c:formatCode>0.000</c:formatCode>
                <c:ptCount val="24"/>
                <c:pt idx="0">
                  <c:v>1.6672368319578523E-3</c:v>
                </c:pt>
                <c:pt idx="1">
                  <c:v>2.6328545277624106E-2</c:v>
                </c:pt>
                <c:pt idx="2">
                  <c:v>6.0824637648718594E-2</c:v>
                </c:pt>
                <c:pt idx="3">
                  <c:v>0.10407214868574183</c:v>
                </c:pt>
                <c:pt idx="4">
                  <c:v>0.15498771312919435</c:v>
                </c:pt>
                <c:pt idx="5">
                  <c:v>0.21248796571957668</c:v>
                </c:pt>
                <c:pt idx="6">
                  <c:v>0.27548954119738928</c:v>
                </c:pt>
                <c:pt idx="7">
                  <c:v>0.34290907430313272</c:v>
                </c:pt>
                <c:pt idx="8">
                  <c:v>0.41366319977730776</c:v>
                </c:pt>
                <c:pt idx="9">
                  <c:v>0.48666855236041451</c:v>
                </c:pt>
                <c:pt idx="10">
                  <c:v>0.56084176679295372</c:v>
                </c:pt>
                <c:pt idx="11">
                  <c:v>0.63509947781542597</c:v>
                </c:pt>
                <c:pt idx="12">
                  <c:v>0.70835832016833178</c:v>
                </c:pt>
                <c:pt idx="13">
                  <c:v>0.77953492859217122</c:v>
                </c:pt>
                <c:pt idx="14">
                  <c:v>0.84754593782744569</c:v>
                </c:pt>
                <c:pt idx="15">
                  <c:v>0.91130798261465473</c:v>
                </c:pt>
                <c:pt idx="16">
                  <c:v>0.96973769769429952</c:v>
                </c:pt>
                <c:pt idx="17">
                  <c:v>1.0217517178068807</c:v>
                </c:pt>
                <c:pt idx="18">
                  <c:v>1.066266677692898</c:v>
                </c:pt>
                <c:pt idx="19">
                  <c:v>1.1021992120928528</c:v>
                </c:pt>
                <c:pt idx="20">
                  <c:v>1.128465955747245</c:v>
                </c:pt>
                <c:pt idx="21">
                  <c:v>1.1439835433965753</c:v>
                </c:pt>
                <c:pt idx="22">
                  <c:v>1.1476686097813447</c:v>
                </c:pt>
                <c:pt idx="23">
                  <c:v>1.1384377896420532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Calc.'!$AB$3:$AB$94</c:f>
              <c:numCache>
                <c:formatCode>0.0000</c:formatCode>
                <c:ptCount val="92"/>
                <c:pt idx="0" formatCode="General">
                  <c:v>0</c:v>
                </c:pt>
                <c:pt idx="2">
                  <c:v>5.0432276657060356E-2</c:v>
                </c:pt>
                <c:pt idx="3">
                  <c:v>9.6965350847798171E-2</c:v>
                </c:pt>
                <c:pt idx="6">
                  <c:v>0.23103612358420991</c:v>
                </c:pt>
                <c:pt idx="8">
                  <c:v>0.28016285771731086</c:v>
                </c:pt>
                <c:pt idx="9">
                  <c:v>0.32890315662489078</c:v>
                </c:pt>
                <c:pt idx="14">
                  <c:v>0.47493969573084882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Calc.'!$AF$3:$AF$94</c:f>
              <c:numCache>
                <c:formatCode>0.0000</c:formatCode>
                <c:ptCount val="92"/>
                <c:pt idx="0" formatCode="General">
                  <c:v>0</c:v>
                </c:pt>
                <c:pt idx="2">
                  <c:v>0.46626700923018327</c:v>
                </c:pt>
                <c:pt idx="3">
                  <c:v>0.79135693215339198</c:v>
                </c:pt>
                <c:pt idx="6">
                  <c:v>2.2232115329717379</c:v>
                </c:pt>
                <c:pt idx="8">
                  <c:v>2.9133856694262055</c:v>
                </c:pt>
                <c:pt idx="9">
                  <c:v>3.3223123037396514</c:v>
                </c:pt>
                <c:pt idx="14">
                  <c:v>4.5391126843657812</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Calc.'!$AI$3:$AI$94</c:f>
              <c:numCache>
                <c:formatCode>0.0000</c:formatCode>
                <c:ptCount val="92"/>
                <c:pt idx="0" formatCode="General">
                  <c:v>0</c:v>
                </c:pt>
                <c:pt idx="2">
                  <c:v>0.10189579998896205</c:v>
                </c:pt>
                <c:pt idx="3">
                  <c:v>0.16764942877642275</c:v>
                </c:pt>
                <c:pt idx="6">
                  <c:v>0.34843589602075187</c:v>
                </c:pt>
                <c:pt idx="8">
                  <c:v>0.24793498537446895</c:v>
                </c:pt>
                <c:pt idx="9">
                  <c:v>0.38618687565538956</c:v>
                </c:pt>
                <c:pt idx="14">
                  <c:v>0.25801384182350029</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Calc.'!$V$3:$V$94</c:f>
              <c:numCache>
                <c:formatCode>0.0000</c:formatCode>
                <c:ptCount val="92"/>
                <c:pt idx="0" formatCode="General">
                  <c:v>0</c:v>
                </c:pt>
                <c:pt idx="2">
                  <c:v>-0.26575196483282276</c:v>
                </c:pt>
                <c:pt idx="3">
                  <c:v>-0.48015985080591461</c:v>
                </c:pt>
                <c:pt idx="6">
                  <c:v>-1.1989143466098307</c:v>
                </c:pt>
                <c:pt idx="8">
                  <c:v>-1.7087233248967628</c:v>
                </c:pt>
                <c:pt idx="9">
                  <c:v>-1.8643133075795923</c:v>
                </c:pt>
                <c:pt idx="14">
                  <c:v>-2.6549005461569197</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Calc.'!$Q$3:$Q$98</c:f>
              <c:numCache>
                <c:formatCode>0.0000</c:formatCode>
                <c:ptCount val="96"/>
                <c:pt idx="0" formatCode="General">
                  <c:v>0</c:v>
                </c:pt>
                <c:pt idx="2">
                  <c:v>8.5455638193980121E-3</c:v>
                </c:pt>
                <c:pt idx="3">
                  <c:v>0.25038464427916823</c:v>
                </c:pt>
                <c:pt idx="6">
                  <c:v>1.1736616332356697</c:v>
                </c:pt>
                <c:pt idx="8">
                  <c:v>2.0988164675832013</c:v>
                </c:pt>
                <c:pt idx="9">
                  <c:v>2.8300500338066259</c:v>
                </c:pt>
                <c:pt idx="14">
                  <c:v>5.3964789121778969</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Calc.'!$R$3:$R$94</c:f>
              <c:numCache>
                <c:formatCode>0.0000</c:formatCode>
                <c:ptCount val="92"/>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Regression!$CZ$3:$CZ$26</c:f>
              <c:numCache>
                <c:formatCode>0.000</c:formatCode>
                <c:ptCount val="24"/>
                <c:pt idx="0">
                  <c:v>-3.0427118256326768E-3</c:v>
                </c:pt>
                <c:pt idx="1">
                  <c:v>1.8685725701818538E-2</c:v>
                </c:pt>
                <c:pt idx="2">
                  <c:v>4.1942327244488431E-2</c:v>
                </c:pt>
                <c:pt idx="3">
                  <c:v>6.651008409218763E-2</c:v>
                </c:pt>
                <c:pt idx="4">
                  <c:v>9.2171987534726732E-2</c:v>
                </c:pt>
                <c:pt idx="5">
                  <c:v>0.11871102886191637</c:v>
                </c:pt>
                <c:pt idx="6">
                  <c:v>0.14591019936356717</c:v>
                </c:pt>
                <c:pt idx="7">
                  <c:v>0.17355249032948972</c:v>
                </c:pt>
                <c:pt idx="8">
                  <c:v>0.20142089304949473</c:v>
                </c:pt>
                <c:pt idx="9">
                  <c:v>0.22929839881339273</c:v>
                </c:pt>
                <c:pt idx="10">
                  <c:v>0.25696799891099437</c:v>
                </c:pt>
                <c:pt idx="11">
                  <c:v>0.2842126846321103</c:v>
                </c:pt>
                <c:pt idx="12">
                  <c:v>0.31081544726655103</c:v>
                </c:pt>
                <c:pt idx="13">
                  <c:v>0.33655927810412728</c:v>
                </c:pt>
                <c:pt idx="14">
                  <c:v>0.36122716843464964</c:v>
                </c:pt>
                <c:pt idx="15">
                  <c:v>0.38460210954792878</c:v>
                </c:pt>
                <c:pt idx="16">
                  <c:v>0.40646709273377513</c:v>
                </c:pt>
                <c:pt idx="17">
                  <c:v>0.42660510928199963</c:v>
                </c:pt>
                <c:pt idx="18">
                  <c:v>0.44479915048241259</c:v>
                </c:pt>
                <c:pt idx="19">
                  <c:v>0.4608322076248248</c:v>
                </c:pt>
                <c:pt idx="20">
                  <c:v>0.47448727199904672</c:v>
                </c:pt>
                <c:pt idx="21">
                  <c:v>0.48554733489488938</c:v>
                </c:pt>
                <c:pt idx="22">
                  <c:v>0.49379538760216274</c:v>
                </c:pt>
                <c:pt idx="23">
                  <c:v>0.49901442141067803</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Regression!$DD$3:$DD$26</c:f>
              <c:numCache>
                <c:formatCode>0.000</c:formatCode>
                <c:ptCount val="24"/>
                <c:pt idx="0">
                  <c:v>-8.90862709201512E-3</c:v>
                </c:pt>
                <c:pt idx="1">
                  <c:v>0.14069618658532065</c:v>
                </c:pt>
                <c:pt idx="2">
                  <c:v>0.32706726336619801</c:v>
                </c:pt>
                <c:pt idx="3">
                  <c:v>0.54543818850391934</c:v>
                </c:pt>
                <c:pt idx="4">
                  <c:v>0.79104254725178724</c:v>
                </c:pt>
                <c:pt idx="5">
                  <c:v>1.0591139248631039</c:v>
                </c:pt>
                <c:pt idx="6">
                  <c:v>1.3448859065911722</c:v>
                </c:pt>
                <c:pt idx="7">
                  <c:v>1.6435920776892943</c:v>
                </c:pt>
                <c:pt idx="8">
                  <c:v>1.9504660234107727</c:v>
                </c:pt>
                <c:pt idx="9">
                  <c:v>2.2607413290089102</c:v>
                </c:pt>
                <c:pt idx="10">
                  <c:v>2.569651579737009</c:v>
                </c:pt>
                <c:pt idx="11">
                  <c:v>2.8724303608483712</c:v>
                </c:pt>
                <c:pt idx="12">
                  <c:v>3.1643112575963004</c:v>
                </c:pt>
                <c:pt idx="13">
                  <c:v>3.4405278552340963</c:v>
                </c:pt>
                <c:pt idx="14">
                  <c:v>3.6963137390150651</c:v>
                </c:pt>
                <c:pt idx="15">
                  <c:v>3.926902494192507</c:v>
                </c:pt>
                <c:pt idx="16">
                  <c:v>4.1275277060197251</c:v>
                </c:pt>
                <c:pt idx="17">
                  <c:v>4.2934229597500204</c:v>
                </c:pt>
                <c:pt idx="18">
                  <c:v>4.4198218406366987</c:v>
                </c:pt>
                <c:pt idx="19">
                  <c:v>4.5019579339330571</c:v>
                </c:pt>
                <c:pt idx="20">
                  <c:v>4.5350648248924017</c:v>
                </c:pt>
                <c:pt idx="21">
                  <c:v>4.5143760987680386</c:v>
                </c:pt>
                <c:pt idx="22">
                  <c:v>4.4351253408132632</c:v>
                </c:pt>
                <c:pt idx="23">
                  <c:v>4.2925461362813788</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Regression!$DG$3:$DG$26</c:f>
              <c:numCache>
                <c:formatCode>0.000</c:formatCode>
                <c:ptCount val="24"/>
                <c:pt idx="0">
                  <c:v>-5.669182979984309E-3</c:v>
                </c:pt>
                <c:pt idx="1">
                  <c:v>4.2569076006537213E-2</c:v>
                </c:pt>
                <c:pt idx="2">
                  <c:v>8.742330867533292E-2</c:v>
                </c:pt>
                <c:pt idx="3">
                  <c:v>0.12884291660790745</c:v>
                </c:pt>
                <c:pt idx="4">
                  <c:v>0.16677730138576538</c:v>
                </c:pt>
                <c:pt idx="5">
                  <c:v>0.20117586459041134</c:v>
                </c:pt>
                <c:pt idx="6">
                  <c:v>0.23198800780334997</c:v>
                </c:pt>
                <c:pt idx="7">
                  <c:v>0.25916313260608587</c:v>
                </c:pt>
                <c:pt idx="8">
                  <c:v>0.28265064058012362</c:v>
                </c:pt>
                <c:pt idx="9">
                  <c:v>0.30239993330696802</c:v>
                </c:pt>
                <c:pt idx="10">
                  <c:v>0.3183604123681234</c:v>
                </c:pt>
                <c:pt idx="11">
                  <c:v>0.33048147934509453</c:v>
                </c:pt>
                <c:pt idx="12">
                  <c:v>0.33871253581938604</c:v>
                </c:pt>
                <c:pt idx="13">
                  <c:v>0.34300298337250246</c:v>
                </c:pt>
                <c:pt idx="14">
                  <c:v>0.34330222358594853</c:v>
                </c:pt>
                <c:pt idx="15">
                  <c:v>0.33955965804122856</c:v>
                </c:pt>
                <c:pt idx="16">
                  <c:v>0.33172468831984769</c:v>
                </c:pt>
                <c:pt idx="17">
                  <c:v>0.31974671600331017</c:v>
                </c:pt>
                <c:pt idx="18">
                  <c:v>0.30357514267312047</c:v>
                </c:pt>
                <c:pt idx="19">
                  <c:v>0.28315936991078361</c:v>
                </c:pt>
                <c:pt idx="20">
                  <c:v>0.25844879929780401</c:v>
                </c:pt>
                <c:pt idx="21">
                  <c:v>0.22939283241568637</c:v>
                </c:pt>
                <c:pt idx="22">
                  <c:v>0.19594087084593531</c:v>
                </c:pt>
                <c:pt idx="23">
                  <c:v>0.15804231617005515</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Regression!$CT$3:$CT$26</c:f>
              <c:numCache>
                <c:formatCode>0.000</c:formatCode>
                <c:ptCount val="24"/>
                <c:pt idx="0">
                  <c:v>1.0063345230637566E-4</c:v>
                </c:pt>
                <c:pt idx="1">
                  <c:v>-8.5396762059339798E-2</c:v>
                </c:pt>
                <c:pt idx="2">
                  <c:v>-0.19085181383368163</c:v>
                </c:pt>
                <c:pt idx="3">
                  <c:v>-0.3137659701973155</c:v>
                </c:pt>
                <c:pt idx="4">
                  <c:v>-0.45164067947683761</c:v>
                </c:pt>
                <c:pt idx="5">
                  <c:v>-0.6019773899988442</c:v>
                </c:pt>
                <c:pt idx="6">
                  <c:v>-0.76227755008993192</c:v>
                </c:pt>
                <c:pt idx="7">
                  <c:v>-0.93004260807669681</c:v>
                </c:pt>
                <c:pt idx="8">
                  <c:v>-1.1027740122857352</c:v>
                </c:pt>
                <c:pt idx="9">
                  <c:v>-1.2779732110436435</c:v>
                </c:pt>
                <c:pt idx="10">
                  <c:v>-1.4531416526770178</c:v>
                </c:pt>
                <c:pt idx="11">
                  <c:v>-1.6257807855124546</c:v>
                </c:pt>
                <c:pt idx="12">
                  <c:v>-1.7933920578765503</c:v>
                </c:pt>
                <c:pt idx="13">
                  <c:v>-1.9534769180959004</c:v>
                </c:pt>
                <c:pt idx="14">
                  <c:v>-2.1035368144971027</c:v>
                </c:pt>
                <c:pt idx="15">
                  <c:v>-2.2410731954067526</c:v>
                </c:pt>
                <c:pt idx="16">
                  <c:v>-2.3635875091514462</c:v>
                </c:pt>
                <c:pt idx="17">
                  <c:v>-2.4685812040577799</c:v>
                </c:pt>
                <c:pt idx="18">
                  <c:v>-2.5535557284523502</c:v>
                </c:pt>
                <c:pt idx="19">
                  <c:v>-2.6160125306617537</c:v>
                </c:pt>
                <c:pt idx="20">
                  <c:v>-2.6534530590125853</c:v>
                </c:pt>
                <c:pt idx="21">
                  <c:v>-2.6633787618314435</c:v>
                </c:pt>
                <c:pt idx="22">
                  <c:v>-2.6432910874449238</c:v>
                </c:pt>
                <c:pt idx="23">
                  <c:v>-2.5906914841796223</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Regression!$CO$3:$CO$26</c:f>
              <c:numCache>
                <c:formatCode>0.000</c:formatCode>
                <c:ptCount val="24"/>
                <c:pt idx="0">
                  <c:v>-1.1061304961590857E-2</c:v>
                </c:pt>
                <c:pt idx="1">
                  <c:v>3.5498218530791328E-3</c:v>
                </c:pt>
                <c:pt idx="2">
                  <c:v>3.1981445127613362E-2</c:v>
                </c:pt>
                <c:pt idx="3">
                  <c:v>8.5498586527239351E-2</c:v>
                </c:pt>
                <c:pt idx="4">
                  <c:v>0.17322971676588633</c:v>
                </c:pt>
                <c:pt idx="5">
                  <c:v>0.30216675560618528</c:v>
                </c:pt>
                <c:pt idx="6">
                  <c:v>0.47716507185946888</c:v>
                </c:pt>
                <c:pt idx="7">
                  <c:v>0.7009434833857715</c:v>
                </c:pt>
                <c:pt idx="8">
                  <c:v>0.97408425709382951</c:v>
                </c:pt>
                <c:pt idx="9">
                  <c:v>1.2950331089410811</c:v>
                </c:pt>
                <c:pt idx="10">
                  <c:v>1.6600992039336655</c:v>
                </c:pt>
                <c:pt idx="11">
                  <c:v>2.0634551561264232</c:v>
                </c:pt>
                <c:pt idx="12">
                  <c:v>2.4971370286228982</c:v>
                </c:pt>
                <c:pt idx="13">
                  <c:v>2.9510443335753367</c:v>
                </c:pt>
                <c:pt idx="14">
                  <c:v>3.4129400321846819</c:v>
                </c:pt>
                <c:pt idx="15">
                  <c:v>3.8684505347005844</c:v>
                </c:pt>
                <c:pt idx="16">
                  <c:v>4.3010657004213915</c:v>
                </c:pt>
                <c:pt idx="17">
                  <c:v>4.6921388376941602</c:v>
                </c:pt>
                <c:pt idx="18">
                  <c:v>5.0208867039146394</c:v>
                </c:pt>
                <c:pt idx="19">
                  <c:v>5.2643895055272854</c:v>
                </c:pt>
                <c:pt idx="20">
                  <c:v>5.3975908980252569</c:v>
                </c:pt>
                <c:pt idx="21">
                  <c:v>5.3932979859504044</c:v>
                </c:pt>
                <c:pt idx="22">
                  <c:v>5.2221813228933023</c:v>
                </c:pt>
                <c:pt idx="23">
                  <c:v>4.8527749114931993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Regression!$CP$3:$CP$26</c:f>
              <c:numCache>
                <c:formatCode>0.000</c:formatCode>
                <c:ptCount val="24"/>
                <c:pt idx="0">
                  <c:v>-1.0480099635272189E-3</c:v>
                </c:pt>
                <c:pt idx="1">
                  <c:v>6.3193978254105179E-2</c:v>
                </c:pt>
                <c:pt idx="2">
                  <c:v>0.13232669078936815</c:v>
                </c:pt>
                <c:pt idx="3">
                  <c:v>0.20525379309296554</c:v>
                </c:pt>
                <c:pt idx="4">
                  <c:v>0.28087895061560098</c:v>
                </c:pt>
                <c:pt idx="5">
                  <c:v>0.3581058288079782</c:v>
                </c:pt>
                <c:pt idx="6">
                  <c:v>0.43583809312080113</c:v>
                </c:pt>
                <c:pt idx="7">
                  <c:v>0.51297940900477335</c:v>
                </c:pt>
                <c:pt idx="8">
                  <c:v>0.58843344191059876</c:v>
                </c:pt>
                <c:pt idx="9">
                  <c:v>0.66110385728898091</c:v>
                </c:pt>
                <c:pt idx="10">
                  <c:v>0.72989432059062376</c:v>
                </c:pt>
                <c:pt idx="11">
                  <c:v>0.79370849726623116</c:v>
                </c:pt>
                <c:pt idx="12">
                  <c:v>0.85145005276650654</c:v>
                </c:pt>
                <c:pt idx="13">
                  <c:v>0.90202265254215352</c:v>
                </c:pt>
                <c:pt idx="14">
                  <c:v>0.94432996204387631</c:v>
                </c:pt>
                <c:pt idx="15">
                  <c:v>0.97727564672237865</c:v>
                </c:pt>
                <c:pt idx="16">
                  <c:v>0.99976337202836374</c:v>
                </c:pt>
                <c:pt idx="17">
                  <c:v>1.0106968034125363</c:v>
                </c:pt>
                <c:pt idx="18">
                  <c:v>1.0089796063255989</c:v>
                </c:pt>
                <c:pt idx="19">
                  <c:v>0.99351544621825583</c:v>
                </c:pt>
                <c:pt idx="20">
                  <c:v>0.96320798854121081</c:v>
                </c:pt>
                <c:pt idx="21">
                  <c:v>0.91696089874516784</c:v>
                </c:pt>
                <c:pt idx="22">
                  <c:v>0.85367784228083088</c:v>
                </c:pt>
                <c:pt idx="23">
                  <c:v>0.77226248459890279</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Calc.'!$AL$3:$AL$94</c:f>
              <c:numCache>
                <c:formatCode>0</c:formatCode>
                <c:ptCount val="92"/>
                <c:pt idx="0">
                  <c:v>0</c:v>
                </c:pt>
                <c:pt idx="2">
                  <c:v>3.5769662774686251</c:v>
                </c:pt>
                <c:pt idx="3">
                  <c:v>5.9964613569548488</c:v>
                </c:pt>
                <c:pt idx="6">
                  <c:v>14.471712477200017</c:v>
                </c:pt>
                <c:pt idx="8">
                  <c:v>18.630825062415859</c:v>
                </c:pt>
                <c:pt idx="9">
                  <c:v>21.646616019500634</c:v>
                </c:pt>
                <c:pt idx="14">
                  <c:v>30.474047610295521</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Calc.'!$AM$3:$AM$94</c:f>
              <c:numCache>
                <c:formatCode>0</c:formatCode>
                <c:ptCount val="92"/>
                <c:pt idx="0">
                  <c:v>0</c:v>
                </c:pt>
                <c:pt idx="2">
                  <c:v>4.2312634859095279</c:v>
                </c:pt>
                <c:pt idx="3">
                  <c:v>7.2788172667090292</c:v>
                </c:pt>
                <c:pt idx="6">
                  <c:v>16.982056265503978</c:v>
                </c:pt>
                <c:pt idx="8">
                  <c:v>22.954880657656627</c:v>
                </c:pt>
                <c:pt idx="9">
                  <c:v>26.807218494076906</c:v>
                </c:pt>
                <c:pt idx="14">
                  <c:v>38.137275447538755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Calc.'!$AN$3:$AN$94</c:f>
              <c:numCache>
                <c:formatCode>0</c:formatCode>
                <c:ptCount val="92"/>
                <c:pt idx="0">
                  <c:v>0</c:v>
                </c:pt>
                <c:pt idx="2">
                  <c:v>13.193833417373959</c:v>
                </c:pt>
                <c:pt idx="3">
                  <c:v>25.32772634383668</c:v>
                </c:pt>
                <c:pt idx="6">
                  <c:v>61.573323050383834</c:v>
                </c:pt>
                <c:pt idx="8">
                  <c:v>78.614313902661848</c:v>
                </c:pt>
                <c:pt idx="9">
                  <c:v>91.875339992192039</c:v>
                </c:pt>
                <c:pt idx="14">
                  <c:v>132.76310727698404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Regression!$DJ$3:$DJ$26</c:f>
              <c:numCache>
                <c:formatCode>0.000</c:formatCode>
                <c:ptCount val="24"/>
                <c:pt idx="0">
                  <c:v>-6.1676091953701828E-3</c:v>
                </c:pt>
                <c:pt idx="1">
                  <c:v>1.233816842155453</c:v>
                </c:pt>
                <c:pt idx="2">
                  <c:v>2.6241613583577248</c:v>
                </c:pt>
                <c:pt idx="3">
                  <c:v>4.1447865274582609</c:v>
                </c:pt>
                <c:pt idx="4">
                  <c:v>5.7756129375038761</c:v>
                </c:pt>
                <c:pt idx="5">
                  <c:v>7.4965611765413858</c:v>
                </c:pt>
                <c:pt idx="6">
                  <c:v>9.2875518326176056</c:v>
                </c:pt>
                <c:pt idx="7">
                  <c:v>11.128505493779356</c:v>
                </c:pt>
                <c:pt idx="8">
                  <c:v>12.999342748073445</c:v>
                </c:pt>
                <c:pt idx="9">
                  <c:v>14.879984183546689</c:v>
                </c:pt>
                <c:pt idx="10">
                  <c:v>16.750350388245906</c:v>
                </c:pt>
                <c:pt idx="11">
                  <c:v>18.590361950217915</c:v>
                </c:pt>
                <c:pt idx="12">
                  <c:v>20.379939457509522</c:v>
                </c:pt>
                <c:pt idx="13">
                  <c:v>22.099003498167551</c:v>
                </c:pt>
                <c:pt idx="14">
                  <c:v>23.727474660238812</c:v>
                </c:pt>
                <c:pt idx="15">
                  <c:v>25.245273531770128</c:v>
                </c:pt>
                <c:pt idx="16">
                  <c:v>26.6323207008083</c:v>
                </c:pt>
                <c:pt idx="17">
                  <c:v>27.868536755400161</c:v>
                </c:pt>
                <c:pt idx="18">
                  <c:v>28.933842283592515</c:v>
                </c:pt>
                <c:pt idx="19">
                  <c:v>29.808157873432172</c:v>
                </c:pt>
                <c:pt idx="20">
                  <c:v>30.471404112965956</c:v>
                </c:pt>
                <c:pt idx="21">
                  <c:v>30.903501590240694</c:v>
                </c:pt>
                <c:pt idx="22">
                  <c:v>31.084370893303195</c:v>
                </c:pt>
                <c:pt idx="23">
                  <c:v>30.993932610200247</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Regression!$DK$3:$DK$26</c:f>
              <c:numCache>
                <c:formatCode>0.000</c:formatCode>
                <c:ptCount val="24"/>
                <c:pt idx="0">
                  <c:v>9.7779212010181027E-2</c:v>
                </c:pt>
                <c:pt idx="1">
                  <c:v>1.45663243343034</c:v>
                </c:pt>
                <c:pt idx="2">
                  <c:v>3.0378771547243288</c:v>
                </c:pt>
                <c:pt idx="3">
                  <c:v>4.8139982456328614</c:v>
                </c:pt>
                <c:pt idx="4">
                  <c:v>6.7574805758966487</c:v>
                </c:pt>
                <c:pt idx="5">
                  <c:v>8.8408090152564061</c:v>
                </c:pt>
                <c:pt idx="6">
                  <c:v>11.036468433452844</c:v>
                </c:pt>
                <c:pt idx="7">
                  <c:v>13.31694370022668</c:v>
                </c:pt>
                <c:pt idx="8">
                  <c:v>15.654719685318621</c:v>
                </c:pt>
                <c:pt idx="9">
                  <c:v>18.022281258469388</c:v>
                </c:pt>
                <c:pt idx="10">
                  <c:v>20.39211328941969</c:v>
                </c:pt>
                <c:pt idx="11">
                  <c:v>22.73670064791024</c:v>
                </c:pt>
                <c:pt idx="12">
                  <c:v>25.028528203681748</c:v>
                </c:pt>
                <c:pt idx="13">
                  <c:v>27.24008082647493</c:v>
                </c:pt>
                <c:pt idx="14">
                  <c:v>29.343843386030493</c:v>
                </c:pt>
                <c:pt idx="15">
                  <c:v>31.312300752089172</c:v>
                </c:pt>
                <c:pt idx="16">
                  <c:v>33.117937794391651</c:v>
                </c:pt>
                <c:pt idx="17">
                  <c:v>34.733239382678661</c:v>
                </c:pt>
                <c:pt idx="18">
                  <c:v>36.130690386690908</c:v>
                </c:pt>
                <c:pt idx="19">
                  <c:v>37.282775676169109</c:v>
                </c:pt>
                <c:pt idx="20">
                  <c:v>38.161980120853961</c:v>
                </c:pt>
                <c:pt idx="21">
                  <c:v>38.740788590486204</c:v>
                </c:pt>
                <c:pt idx="22">
                  <c:v>38.991685954806542</c:v>
                </c:pt>
                <c:pt idx="23">
                  <c:v>38.887157083555685</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Regression!$DL$3:$DL$26</c:f>
              <c:numCache>
                <c:formatCode>0.000</c:formatCode>
                <c:ptCount val="24"/>
                <c:pt idx="0">
                  <c:v>-0.48515200990917506</c:v>
                </c:pt>
                <c:pt idx="1">
                  <c:v>4.6700897289155101</c:v>
                </c:pt>
                <c:pt idx="2">
                  <c:v>10.485570492842175</c:v>
                </c:pt>
                <c:pt idx="3">
                  <c:v>16.877634681828642</c:v>
                </c:pt>
                <c:pt idx="4">
                  <c:v>23.762626695832726</c:v>
                </c:pt>
                <c:pt idx="5">
                  <c:v>31.056890934812245</c:v>
                </c:pt>
                <c:pt idx="6">
                  <c:v>38.676771798725028</c:v>
                </c:pt>
                <c:pt idx="7">
                  <c:v>46.53861368752888</c:v>
                </c:pt>
                <c:pt idx="8">
                  <c:v>54.558761001181651</c:v>
                </c:pt>
                <c:pt idx="9">
                  <c:v>62.653558139641127</c:v>
                </c:pt>
                <c:pt idx="10">
                  <c:v>70.739349502865139</c:v>
                </c:pt>
                <c:pt idx="11">
                  <c:v>78.732479490811528</c:v>
                </c:pt>
                <c:pt idx="12">
                  <c:v>86.549292503438082</c:v>
                </c:pt>
                <c:pt idx="13">
                  <c:v>94.106132940702622</c:v>
                </c:pt>
                <c:pt idx="14">
                  <c:v>101.31934520256297</c:v>
                </c:pt>
                <c:pt idx="15">
                  <c:v>108.10527368897698</c:v>
                </c:pt>
                <c:pt idx="16">
                  <c:v>114.38026279990245</c:v>
                </c:pt>
                <c:pt idx="17">
                  <c:v>120.06065693529717</c:v>
                </c:pt>
                <c:pt idx="18">
                  <c:v>125.06280049511896</c:v>
                </c:pt>
                <c:pt idx="19">
                  <c:v>129.3030378793257</c:v>
                </c:pt>
                <c:pt idx="20">
                  <c:v>132.69771348787515</c:v>
                </c:pt>
                <c:pt idx="21">
                  <c:v>135.16317172072522</c:v>
                </c:pt>
                <c:pt idx="22">
                  <c:v>136.6157569778336</c:v>
                </c:pt>
                <c:pt idx="23">
                  <c:v>136.9718136591581</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Calc.'!$AG$3:$AG$94</c:f>
              <c:numCache>
                <c:formatCode>0.0000</c:formatCode>
                <c:ptCount val="92"/>
                <c:pt idx="0" formatCode="General">
                  <c:v>0</c:v>
                </c:pt>
                <c:pt idx="2">
                  <c:v>7.9331766286098171E-2</c:v>
                </c:pt>
                <c:pt idx="3">
                  <c:v>0.15285342511752856</c:v>
                </c:pt>
                <c:pt idx="6">
                  <c:v>0.4960879785090665</c:v>
                </c:pt>
                <c:pt idx="8">
                  <c:v>0.67745802552048329</c:v>
                </c:pt>
                <c:pt idx="9">
                  <c:v>0.8162130624580255</c:v>
                </c:pt>
                <c:pt idx="14">
                  <c:v>1.325276091336467</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Calc.'!$O$3:$O$94</c:f>
              <c:numCache>
                <c:formatCode>0.0000</c:formatCode>
                <c:ptCount val="92"/>
                <c:pt idx="0" formatCode="General">
                  <c:v>0</c:v>
                </c:pt>
                <c:pt idx="2">
                  <c:v>8.237657864523544E-2</c:v>
                </c:pt>
                <c:pt idx="3">
                  <c:v>0.11583570436280138</c:v>
                </c:pt>
                <c:pt idx="6">
                  <c:v>0.36655671469575168</c:v>
                </c:pt>
                <c:pt idx="8">
                  <c:v>0.46356038863375398</c:v>
                </c:pt>
                <c:pt idx="9">
                  <c:v>0.55928610619977026</c:v>
                </c:pt>
                <c:pt idx="14">
                  <c:v>0.83949688691159552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Calc.'!$AD$3:$AD$94</c:f>
              <c:numCache>
                <c:formatCode>0.0000</c:formatCode>
                <c:ptCount val="92"/>
                <c:pt idx="0" formatCode="General">
                  <c:v>0</c:v>
                </c:pt>
                <c:pt idx="2">
                  <c:v>3.4959743325866842E-2</c:v>
                </c:pt>
                <c:pt idx="3">
                  <c:v>0.12475452509231741</c:v>
                </c:pt>
                <c:pt idx="6">
                  <c:v>0.32546401113868861</c:v>
                </c:pt>
                <c:pt idx="8">
                  <c:v>0.4403702403293176</c:v>
                </c:pt>
                <c:pt idx="9">
                  <c:v>0.51107754706701347</c:v>
                </c:pt>
                <c:pt idx="14">
                  <c:v>0.7249963920334157</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Calc.'!$AH$3:$AH$94</c:f>
              <c:numCache>
                <c:formatCode>0.0000</c:formatCode>
                <c:ptCount val="92"/>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Regression!$DE$3:$DE$26</c:f>
              <c:numCache>
                <c:formatCode>0.000</c:formatCode>
                <c:ptCount val="24"/>
                <c:pt idx="0">
                  <c:v>-2.2901122418198527E-3</c:v>
                </c:pt>
                <c:pt idx="1">
                  <c:v>2.0462343079611908E-2</c:v>
                </c:pt>
                <c:pt idx="2">
                  <c:v>5.4132330189492844E-2</c:v>
                </c:pt>
                <c:pt idx="3">
                  <c:v>9.7665088653536486E-2</c:v>
                </c:pt>
                <c:pt idx="4">
                  <c:v>0.15000585803745631</c:v>
                </c:pt>
                <c:pt idx="5">
                  <c:v>0.21009987790696583</c:v>
                </c:pt>
                <c:pt idx="6">
                  <c:v>0.27689238782777853</c:v>
                </c:pt>
                <c:pt idx="7">
                  <c:v>0.34932862736560799</c:v>
                </c:pt>
                <c:pt idx="8">
                  <c:v>0.42635383608616773</c:v>
                </c:pt>
                <c:pt idx="9">
                  <c:v>0.50691325355517125</c:v>
                </c:pt>
                <c:pt idx="10">
                  <c:v>0.58995211933833192</c:v>
                </c:pt>
                <c:pt idx="11">
                  <c:v>0.67441567300136362</c:v>
                </c:pt>
                <c:pt idx="12">
                  <c:v>0.75924915410997929</c:v>
                </c:pt>
                <c:pt idx="13">
                  <c:v>0.8433978022298928</c:v>
                </c:pt>
                <c:pt idx="14">
                  <c:v>0.92580685692681786</c:v>
                </c:pt>
                <c:pt idx="15">
                  <c:v>1.0054215577664678</c:v>
                </c:pt>
                <c:pt idx="16">
                  <c:v>1.0811871443145558</c:v>
                </c:pt>
                <c:pt idx="17">
                  <c:v>1.1520488561367954</c:v>
                </c:pt>
                <c:pt idx="18">
                  <c:v>1.2169519327989005</c:v>
                </c:pt>
                <c:pt idx="19">
                  <c:v>1.2748416138665841</c:v>
                </c:pt>
                <c:pt idx="20">
                  <c:v>1.3246631389055603</c:v>
                </c:pt>
                <c:pt idx="21">
                  <c:v>1.3653617474815432</c:v>
                </c:pt>
                <c:pt idx="22">
                  <c:v>1.3958826791602446</c:v>
                </c:pt>
                <c:pt idx="23">
                  <c:v>1.4151711735073791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Regression!$CM$3:$CM$26</c:f>
              <c:numCache>
                <c:formatCode>0.000</c:formatCode>
                <c:ptCount val="24"/>
                <c:pt idx="0">
                  <c:v>3.0679348729853451E-4</c:v>
                </c:pt>
                <c:pt idx="1">
                  <c:v>2.3413256241657434E-2</c:v>
                </c:pt>
                <c:pt idx="2">
                  <c:v>5.2367032664543997E-2</c:v>
                </c:pt>
                <c:pt idx="3">
                  <c:v>8.652397259875319E-2</c:v>
                </c:pt>
                <c:pt idx="4">
                  <c:v>0.12523992588707997</c:v>
                </c:pt>
                <c:pt idx="5">
                  <c:v>0.16787074237231933</c:v>
                </c:pt>
                <c:pt idx="6">
                  <c:v>0.21377227189726622</c:v>
                </c:pt>
                <c:pt idx="7">
                  <c:v>0.26230036430471554</c:v>
                </c:pt>
                <c:pt idx="8">
                  <c:v>0.31281086943746256</c:v>
                </c:pt>
                <c:pt idx="9">
                  <c:v>0.36465963713830185</c:v>
                </c:pt>
                <c:pt idx="10">
                  <c:v>0.41720251725002855</c:v>
                </c:pt>
                <c:pt idx="11">
                  <c:v>0.46979535961543778</c:v>
                </c:pt>
                <c:pt idx="12">
                  <c:v>0.52179401407732429</c:v>
                </c:pt>
                <c:pt idx="13">
                  <c:v>0.57255433047848303</c:v>
                </c:pt>
                <c:pt idx="14">
                  <c:v>0.62143215866170909</c:v>
                </c:pt>
                <c:pt idx="15">
                  <c:v>0.66778334846979748</c:v>
                </c:pt>
                <c:pt idx="16">
                  <c:v>0.71096374974554311</c:v>
                </c:pt>
                <c:pt idx="17">
                  <c:v>0.75032921233174044</c:v>
                </c:pt>
                <c:pt idx="18">
                  <c:v>0.7852355860711856</c:v>
                </c:pt>
                <c:pt idx="19">
                  <c:v>0.81503872080667261</c:v>
                </c:pt>
                <c:pt idx="20">
                  <c:v>0.83909446638099627</c:v>
                </c:pt>
                <c:pt idx="21">
                  <c:v>0.8567586726369526</c:v>
                </c:pt>
                <c:pt idx="22">
                  <c:v>0.86738718941733595</c:v>
                </c:pt>
                <c:pt idx="23">
                  <c:v>0.87033586656494055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Regression!$DB$3:$DB$26</c:f>
              <c:numCache>
                <c:formatCode>0.000</c:formatCode>
                <c:ptCount val="24"/>
                <c:pt idx="0">
                  <c:v>-6.7089871323656181E-3</c:v>
                </c:pt>
                <c:pt idx="1">
                  <c:v>1.1794173735611124E-2</c:v>
                </c:pt>
                <c:pt idx="2">
                  <c:v>3.7060984394305836E-2</c:v>
                </c:pt>
                <c:pt idx="3">
                  <c:v>6.8280736517791374E-2</c:v>
                </c:pt>
                <c:pt idx="4">
                  <c:v>0.10464272178014063</c:v>
                </c:pt>
                <c:pt idx="5">
                  <c:v>0.14533623185542638</c:v>
                </c:pt>
                <c:pt idx="6">
                  <c:v>0.18955055841772159</c:v>
                </c:pt>
                <c:pt idx="7">
                  <c:v>0.23647499314109907</c:v>
                </c:pt>
                <c:pt idx="8">
                  <c:v>0.28529882769963177</c:v>
                </c:pt>
                <c:pt idx="9">
                  <c:v>0.33521135376739247</c:v>
                </c:pt>
                <c:pt idx="10">
                  <c:v>0.38540186301845403</c:v>
                </c:pt>
                <c:pt idx="11">
                  <c:v>0.43505964712688933</c:v>
                </c:pt>
                <c:pt idx="12">
                  <c:v>0.48337399776677126</c:v>
                </c:pt>
                <c:pt idx="13">
                  <c:v>0.52953420661217254</c:v>
                </c:pt>
                <c:pt idx="14">
                  <c:v>0.57272956533716624</c:v>
                </c:pt>
                <c:pt idx="15">
                  <c:v>0.61214936561582523</c:v>
                </c:pt>
                <c:pt idx="16">
                  <c:v>0.64698289912222229</c:v>
                </c:pt>
                <c:pt idx="17">
                  <c:v>0.67641945753042998</c:v>
                </c:pt>
                <c:pt idx="18">
                  <c:v>0.69964833251452185</c:v>
                </c:pt>
                <c:pt idx="19">
                  <c:v>0.7158588157485698</c:v>
                </c:pt>
                <c:pt idx="20">
                  <c:v>0.72424019890664781</c:v>
                </c:pt>
                <c:pt idx="21">
                  <c:v>0.72398177366282779</c:v>
                </c:pt>
                <c:pt idx="22">
                  <c:v>0.71427283169118327</c:v>
                </c:pt>
                <c:pt idx="23">
                  <c:v>0.69430266466578638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Regression!$DF$3:$DF$26</c:f>
              <c:numCache>
                <c:formatCode>0.000</c:formatCode>
                <c:ptCount val="24"/>
                <c:pt idx="0">
                  <c:v>-3.2019699310831956E-3</c:v>
                </c:pt>
                <c:pt idx="1">
                  <c:v>8.3325926905850663E-3</c:v>
                </c:pt>
                <c:pt idx="2">
                  <c:v>2.262509959164721E-2</c:v>
                </c:pt>
                <c:pt idx="3">
                  <c:v>3.9349978385566593E-2</c:v>
                </c:pt>
                <c:pt idx="4">
                  <c:v>5.8181656685806542E-2</c:v>
                </c:pt>
                <c:pt idx="5">
                  <c:v>7.8794562105830412E-2</c:v>
                </c:pt>
                <c:pt idx="6">
                  <c:v>0.10086312225910153</c:v>
                </c:pt>
                <c:pt idx="7">
                  <c:v>0.1240617647590833</c:v>
                </c:pt>
                <c:pt idx="8">
                  <c:v>0.14806491721923901</c:v>
                </c:pt>
                <c:pt idx="9">
                  <c:v>0.17254700725303201</c:v>
                </c:pt>
                <c:pt idx="10">
                  <c:v>0.19718246247392571</c:v>
                </c:pt>
                <c:pt idx="11">
                  <c:v>0.22164571049538337</c:v>
                </c:pt>
                <c:pt idx="12">
                  <c:v>0.24561117893086837</c:v>
                </c:pt>
                <c:pt idx="13">
                  <c:v>0.26875329539384407</c:v>
                </c:pt>
                <c:pt idx="14">
                  <c:v>0.29074648749777371</c:v>
                </c:pt>
                <c:pt idx="15">
                  <c:v>0.31126518285612081</c:v>
                </c:pt>
                <c:pt idx="16">
                  <c:v>0.32998380908234848</c:v>
                </c:pt>
                <c:pt idx="17">
                  <c:v>0.3465767937899204</c:v>
                </c:pt>
                <c:pt idx="18">
                  <c:v>0.36071856459229956</c:v>
                </c:pt>
                <c:pt idx="19">
                  <c:v>0.37208354910294961</c:v>
                </c:pt>
                <c:pt idx="20">
                  <c:v>0.38034617493533357</c:v>
                </c:pt>
                <c:pt idx="21">
                  <c:v>0.38518086970291521</c:v>
                </c:pt>
                <c:pt idx="22">
                  <c:v>0.3862620610191575</c:v>
                </c:pt>
                <c:pt idx="23">
                  <c:v>0.38326417649752398</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Calc.'!$AJ$3:$AJ$94</c:f>
              <c:numCache>
                <c:formatCode>0.0000</c:formatCode>
                <c:ptCount val="92"/>
                <c:pt idx="0" formatCode="General">
                  <c:v>0</c:v>
                </c:pt>
                <c:pt idx="2">
                  <c:v>0.16058472044387553</c:v>
                </c:pt>
                <c:pt idx="3">
                  <c:v>0.24275117370892008</c:v>
                </c:pt>
                <c:pt idx="6">
                  <c:v>0.77068288518992767</c:v>
                </c:pt>
                <c:pt idx="8">
                  <c:v>1.0558752027315408</c:v>
                </c:pt>
                <c:pt idx="9">
                  <c:v>1.250263593683312</c:v>
                </c:pt>
                <c:pt idx="14">
                  <c:v>1.9520533162612037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Calc.'!$X$3:$X$94</c:f>
              <c:numCache>
                <c:formatCode>0.0000</c:formatCode>
                <c:ptCount val="92"/>
                <c:pt idx="0" formatCode="General">
                  <c:v>0</c:v>
                </c:pt>
                <c:pt idx="2">
                  <c:v>0.11940611420294317</c:v>
                </c:pt>
                <c:pt idx="3">
                  <c:v>0.33655104063429164</c:v>
                </c:pt>
                <c:pt idx="6">
                  <c:v>0.71569871159563991</c:v>
                </c:pt>
                <c:pt idx="8">
                  <c:v>0.91864298238926656</c:v>
                </c:pt>
                <c:pt idx="9">
                  <c:v>1.0715329724784644</c:v>
                </c:pt>
                <c:pt idx="14">
                  <c:v>1.6802795761225904</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Calc.'!$Z$3:$Z$94</c:f>
              <c:numCache>
                <c:formatCode>0.0000</c:formatCode>
                <c:ptCount val="92"/>
                <c:pt idx="0" formatCode="General">
                  <c:v>0</c:v>
                </c:pt>
                <c:pt idx="2">
                  <c:v>0.19812075931996651</c:v>
                </c:pt>
                <c:pt idx="3">
                  <c:v>0.47000304947777705</c:v>
                </c:pt>
                <c:pt idx="6">
                  <c:v>1.2574635968590377</c:v>
                </c:pt>
                <c:pt idx="8">
                  <c:v>1.7551182435008008</c:v>
                </c:pt>
                <c:pt idx="9">
                  <c:v>2.036816650148662</c:v>
                </c:pt>
                <c:pt idx="14">
                  <c:v>3.0707022642372497</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Calc.'!$AA$3:$AA$94</c:f>
              <c:numCache>
                <c:formatCode>0.0000</c:formatCode>
                <c:ptCount val="92"/>
                <c:pt idx="0" formatCode="General">
                  <c:v>0</c:v>
                </c:pt>
                <c:pt idx="2">
                  <c:v>9.2174567343867461E-2</c:v>
                </c:pt>
                <c:pt idx="3">
                  <c:v>0.19471920103974275</c:v>
                </c:pt>
                <c:pt idx="6">
                  <c:v>0.58343320336548321</c:v>
                </c:pt>
                <c:pt idx="8">
                  <c:v>0.80405622819618294</c:v>
                </c:pt>
                <c:pt idx="9">
                  <c:v>0.93169040290033489</c:v>
                </c:pt>
                <c:pt idx="14">
                  <c:v>1.425919994527669</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Regression!$DH$3:$DH$26</c:f>
              <c:numCache>
                <c:formatCode>0.000</c:formatCode>
                <c:ptCount val="24"/>
                <c:pt idx="0">
                  <c:v>3.253711853998642E-3</c:v>
                </c:pt>
                <c:pt idx="1">
                  <c:v>4.3086122481851029E-2</c:v>
                </c:pt>
                <c:pt idx="2">
                  <c:v>9.8752668551122164E-2</c:v>
                </c:pt>
                <c:pt idx="3">
                  <c:v>0.16862464791645765</c:v>
                </c:pt>
                <c:pt idx="4">
                  <c:v>0.25107335843250306</c:v>
                </c:pt>
                <c:pt idx="5">
                  <c:v>0.34447009795390415</c:v>
                </c:pt>
                <c:pt idx="6">
                  <c:v>0.44718616433530634</c:v>
                </c:pt>
                <c:pt idx="7">
                  <c:v>0.55759285543135551</c:v>
                </c:pt>
                <c:pt idx="8">
                  <c:v>0.67406146909669706</c:v>
                </c:pt>
                <c:pt idx="9">
                  <c:v>0.79496330318597663</c:v>
                </c:pt>
                <c:pt idx="10">
                  <c:v>0.91866965555383984</c:v>
                </c:pt>
                <c:pt idx="11">
                  <c:v>1.0435518240549326</c:v>
                </c:pt>
                <c:pt idx="12">
                  <c:v>1.1679811065438999</c:v>
                </c:pt>
                <c:pt idx="13">
                  <c:v>1.2903288008753879</c:v>
                </c:pt>
                <c:pt idx="14">
                  <c:v>1.4089662049040426</c:v>
                </c:pt>
                <c:pt idx="15">
                  <c:v>1.5222646164845084</c:v>
                </c:pt>
                <c:pt idx="16">
                  <c:v>1.6285953334714316</c:v>
                </c:pt>
                <c:pt idx="17">
                  <c:v>1.7263296537194577</c:v>
                </c:pt>
                <c:pt idx="18">
                  <c:v>1.8138388750832322</c:v>
                </c:pt>
                <c:pt idx="19">
                  <c:v>1.8894942954174012</c:v>
                </c:pt>
                <c:pt idx="20">
                  <c:v>1.9516672125766101</c:v>
                </c:pt>
                <c:pt idx="21">
                  <c:v>1.9987289244155044</c:v>
                </c:pt>
                <c:pt idx="22">
                  <c:v>2.0290507287887301</c:v>
                </c:pt>
                <c:pt idx="23">
                  <c:v>2.0410039235509312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Regression!$CV$3:$CV$26</c:f>
              <c:numCache>
                <c:formatCode>0.000</c:formatCode>
                <c:ptCount val="24"/>
                <c:pt idx="0">
                  <c:v>-1.6134217213221419E-2</c:v>
                </c:pt>
                <c:pt idx="1">
                  <c:v>5.2252500955059643E-2</c:v>
                </c:pt>
                <c:pt idx="2">
                  <c:v>0.12552173263297528</c:v>
                </c:pt>
                <c:pt idx="3">
                  <c:v>0.20314681083395283</c:v>
                </c:pt>
                <c:pt idx="4">
                  <c:v>0.28460106857141959</c:v>
                </c:pt>
                <c:pt idx="5">
                  <c:v>0.36935783885880286</c:v>
                </c:pt>
                <c:pt idx="6">
                  <c:v>0.45689045470952994</c:v>
                </c:pt>
                <c:pt idx="7">
                  <c:v>0.54667224913702817</c:v>
                </c:pt>
                <c:pt idx="8">
                  <c:v>0.63817655515472482</c:v>
                </c:pt>
                <c:pt idx="9">
                  <c:v>0.73087670577604724</c:v>
                </c:pt>
                <c:pt idx="10">
                  <c:v>0.82424603401442276</c:v>
                </c:pt>
                <c:pt idx="11">
                  <c:v>0.9177578728832787</c:v>
                </c:pt>
                <c:pt idx="12">
                  <c:v>1.0108855553960421</c:v>
                </c:pt>
                <c:pt idx="13">
                  <c:v>1.1031024145661406</c:v>
                </c:pt>
                <c:pt idx="14">
                  <c:v>1.1938817834070012</c:v>
                </c:pt>
                <c:pt idx="15">
                  <c:v>1.2826969949320515</c:v>
                </c:pt>
                <c:pt idx="16">
                  <c:v>1.3690213821547186</c:v>
                </c:pt>
                <c:pt idx="17">
                  <c:v>1.4523282780884297</c:v>
                </c:pt>
                <c:pt idx="18">
                  <c:v>1.5320910157466123</c:v>
                </c:pt>
                <c:pt idx="19">
                  <c:v>1.6077829281426941</c:v>
                </c:pt>
                <c:pt idx="20">
                  <c:v>1.6788773482901018</c:v>
                </c:pt>
                <c:pt idx="21">
                  <c:v>1.7448476092022633</c:v>
                </c:pt>
                <c:pt idx="22">
                  <c:v>1.8051670438926051</c:v>
                </c:pt>
                <c:pt idx="23">
                  <c:v>1.8593089853745548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Regression!$CX$3:$CX$26</c:f>
              <c:numCache>
                <c:formatCode>0.000</c:formatCode>
                <c:ptCount val="24"/>
                <c:pt idx="0">
                  <c:v>-1.0054836559292402E-2</c:v>
                </c:pt>
                <c:pt idx="1">
                  <c:v>6.1785470458465365E-2</c:v>
                </c:pt>
                <c:pt idx="2">
                  <c:v>0.15911329991455658</c:v>
                </c:pt>
                <c:pt idx="3">
                  <c:v>0.27912165898055702</c:v>
                </c:pt>
                <c:pt idx="4">
                  <c:v>0.41900355482804219</c:v>
                </c:pt>
                <c:pt idx="5">
                  <c:v>0.57595199462858782</c:v>
                </c:pt>
                <c:pt idx="6">
                  <c:v>0.74715998555376972</c:v>
                </c:pt>
                <c:pt idx="7">
                  <c:v>0.92982053477516358</c:v>
                </c:pt>
                <c:pt idx="8">
                  <c:v>1.121126649464345</c:v>
                </c:pt>
                <c:pt idx="9">
                  <c:v>1.3182713367928898</c:v>
                </c:pt>
                <c:pt idx="10">
                  <c:v>1.5184476039323733</c:v>
                </c:pt>
                <c:pt idx="11">
                  <c:v>1.7188484580543721</c:v>
                </c:pt>
                <c:pt idx="12">
                  <c:v>1.9166669063304607</c:v>
                </c:pt>
                <c:pt idx="13">
                  <c:v>2.1090959559322151</c:v>
                </c:pt>
                <c:pt idx="14">
                  <c:v>2.2933286140312115</c:v>
                </c:pt>
                <c:pt idx="15">
                  <c:v>2.4665578877990253</c:v>
                </c:pt>
                <c:pt idx="16">
                  <c:v>2.6259767844072313</c:v>
                </c:pt>
                <c:pt idx="17">
                  <c:v>2.7687783110274067</c:v>
                </c:pt>
                <c:pt idx="18">
                  <c:v>2.8921554748311267</c:v>
                </c:pt>
                <c:pt idx="19">
                  <c:v>2.9933012829899659</c:v>
                </c:pt>
                <c:pt idx="20">
                  <c:v>3.0694087426755017</c:v>
                </c:pt>
                <c:pt idx="21">
                  <c:v>3.1176708610593087</c:v>
                </c:pt>
                <c:pt idx="22">
                  <c:v>3.135280645312962</c:v>
                </c:pt>
                <c:pt idx="23">
                  <c:v>3.1194311026080381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Regression!$CY$3:$CY$26</c:f>
              <c:numCache>
                <c:formatCode>0.000</c:formatCode>
                <c:ptCount val="24"/>
                <c:pt idx="0">
                  <c:v>-4.7517188467816052E-3</c:v>
                </c:pt>
                <c:pt idx="1">
                  <c:v>2.5473044960044627E-2</c:v>
                </c:pt>
                <c:pt idx="2">
                  <c:v>6.8077754445414015E-2</c:v>
                </c:pt>
                <c:pt idx="3">
                  <c:v>0.1217227644141111</c:v>
                </c:pt>
                <c:pt idx="4">
                  <c:v>0.18506842967092033</c:v>
                </c:pt>
                <c:pt idx="5">
                  <c:v>0.25677510502062628</c:v>
                </c:pt>
                <c:pt idx="6">
                  <c:v>0.33550314526801339</c:v>
                </c:pt>
                <c:pt idx="7">
                  <c:v>0.41991290521786628</c:v>
                </c:pt>
                <c:pt idx="8">
                  <c:v>0.50866473967496939</c:v>
                </c:pt>
                <c:pt idx="9">
                  <c:v>0.60041900344410726</c:v>
                </c:pt>
                <c:pt idx="10">
                  <c:v>0.69383605133006432</c:v>
                </c:pt>
                <c:pt idx="11">
                  <c:v>0.78757623813762545</c:v>
                </c:pt>
                <c:pt idx="12">
                  <c:v>0.88029991867157431</c:v>
                </c:pt>
                <c:pt idx="13">
                  <c:v>0.97066744773669633</c:v>
                </c:pt>
                <c:pt idx="14">
                  <c:v>1.0573391801377754</c:v>
                </c:pt>
                <c:pt idx="15">
                  <c:v>1.1389754706795965</c:v>
                </c:pt>
                <c:pt idx="16">
                  <c:v>1.2142366741669437</c:v>
                </c:pt>
                <c:pt idx="17">
                  <c:v>1.2817831454046016</c:v>
                </c:pt>
                <c:pt idx="18">
                  <c:v>1.3402752391973547</c:v>
                </c:pt>
                <c:pt idx="19">
                  <c:v>1.3883733103499885</c:v>
                </c:pt>
                <c:pt idx="20">
                  <c:v>1.4247377136672856</c:v>
                </c:pt>
                <c:pt idx="21">
                  <c:v>1.4480288039540321</c:v>
                </c:pt>
                <c:pt idx="22">
                  <c:v>1.4569069360150113</c:v>
                </c:pt>
                <c:pt idx="23">
                  <c:v>1.4500324646550093</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Calc.'!$B$3:$B$97</c:f>
              <c:numCache>
                <c:formatCode>0.0000000</c:formatCode>
                <c:ptCount val="95"/>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Calc.'!$D$3:$D$97</c:f>
              <c:numCache>
                <c:formatCode>0.0000</c:formatCode>
                <c:ptCount val="95"/>
                <c:pt idx="1">
                  <c:v>1.3512553005827224</c:v>
                </c:pt>
                <c:pt idx="2">
                  <c:v>1.3314310128557649</c:v>
                </c:pt>
                <c:pt idx="3">
                  <c:v>1.2536429765130044</c:v>
                </c:pt>
                <c:pt idx="4">
                  <c:v>1.0849676608577195</c:v>
                </c:pt>
                <c:pt idx="5">
                  <c:v>1.0464851404495585</c:v>
                </c:pt>
                <c:pt idx="6">
                  <c:v>0.93117973186957848</c:v>
                </c:pt>
                <c:pt idx="7">
                  <c:v>0.93031836106035593</c:v>
                </c:pt>
                <c:pt idx="8">
                  <c:v>0.9272633644493663</c:v>
                </c:pt>
                <c:pt idx="9">
                  <c:v>1.0106985986418011</c:v>
                </c:pt>
                <c:pt idx="10">
                  <c:v>1.1347988860224862</c:v>
                </c:pt>
                <c:pt idx="11">
                  <c:v>1.082899261515242</c:v>
                </c:pt>
                <c:pt idx="12">
                  <c:v>1.0570253678878432</c:v>
                </c:pt>
                <c:pt idx="13">
                  <c:v>1.1226327287767184</c:v>
                </c:pt>
                <c:pt idx="14">
                  <c:v>1.0153397563337931</c:v>
                </c:pt>
                <c:pt idx="15">
                  <c:v>0</c:v>
                </c:pt>
                <c:pt idx="16">
                  <c:v>0</c:v>
                </c:pt>
                <c:pt idx="19" formatCode="General">
                  <c:v>0</c:v>
                </c:pt>
                <c:pt idx="20" formatCode="General">
                  <c:v>6.2209208108002657E-2</c:v>
                </c:pt>
                <c:pt idx="21" formatCode="General">
                  <c:v>5.707198923870737E-2</c:v>
                </c:pt>
                <c:pt idx="22" formatCode="General">
                  <c:v>1.6910597565437169E-2</c:v>
                </c:pt>
                <c:pt idx="23" formatCode="General">
                  <c:v>-1.0126087104025804E-2</c:v>
                </c:pt>
                <c:pt idx="24" formatCode="General">
                  <c:v>-1.7622556700887214E-2</c:v>
                </c:pt>
                <c:pt idx="25" formatCode="General">
                  <c:v>-1.6632882423377689E-2</c:v>
                </c:pt>
                <c:pt idx="26" formatCode="General">
                  <c:v>-1.0912184100819376E-2</c:v>
                </c:pt>
                <c:pt idx="27" formatCode="General">
                  <c:v>-4.4672420033458589E-3</c:v>
                </c:pt>
                <c:pt idx="28" formatCode="General">
                  <c:v>1.2829712132575828E-3</c:v>
                </c:pt>
                <c:pt idx="29" formatCode="General">
                  <c:v>4.5798082871160526E-3</c:v>
                </c:pt>
                <c:pt idx="30" formatCode="General">
                  <c:v>2.8247512533024037E-3</c:v>
                </c:pt>
                <c:pt idx="31" formatCode="General">
                  <c:v>-2.8707350768233091E-3</c:v>
                </c:pt>
                <c:pt idx="32" formatCode="General">
                  <c:v>-6.9222401495457973E-3</c:v>
                </c:pt>
                <c:pt idx="33" formatCode="General">
                  <c:v>6.026737424968475E-4</c:v>
                </c:pt>
                <c:pt idx="34" formatCode="General">
                  <c:v>2.5563643610238551E-3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Calc.'!$AT$3:$AT$98</c:f>
              <c:numCache>
                <c:formatCode>0.0000</c:formatCode>
                <c:ptCount val="96"/>
                <c:pt idx="1">
                  <c:v>0</c:v>
                </c:pt>
                <c:pt idx="2">
                  <c:v>3.7026859295320298</c:v>
                </c:pt>
                <c:pt idx="3">
                  <c:v>0.2060657012662393</c:v>
                </c:pt>
                <c:pt idx="4">
                  <c:v>0.79382824013942965</c:v>
                </c:pt>
                <c:pt idx="5">
                  <c:v>1.2520490666785722</c:v>
                </c:pt>
                <c:pt idx="6">
                  <c:v>1.2569364838024828</c:v>
                </c:pt>
                <c:pt idx="7">
                  <c:v>0.97303008594886231</c:v>
                </c:pt>
                <c:pt idx="8">
                  <c:v>1.0706302829855165</c:v>
                </c:pt>
                <c:pt idx="9">
                  <c:v>0.91801491055916296</c:v>
                </c:pt>
                <c:pt idx="10">
                  <c:v>1.0523851648242888</c:v>
                </c:pt>
                <c:pt idx="11">
                  <c:v>1.0915973582736322</c:v>
                </c:pt>
                <c:pt idx="12">
                  <c:v>0.97476635986390914</c:v>
                </c:pt>
                <c:pt idx="13">
                  <c:v>3.9012758703243312E-2</c:v>
                </c:pt>
                <c:pt idx="14">
                  <c:v>2.2526067724268857</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Calc.'!$X$3:$X$97</c:f>
              <c:numCache>
                <c:formatCode>0.0000</c:formatCode>
                <c:ptCount val="95"/>
                <c:pt idx="1">
                  <c:v>2.8858693732937736E-3</c:v>
                </c:pt>
                <c:pt idx="2">
                  <c:v>2.7378862720688784E-3</c:v>
                </c:pt>
                <c:pt idx="3">
                  <c:v>2.4951206529021564E-3</c:v>
                </c:pt>
                <c:pt idx="4">
                  <c:v>2.1068972381055435E-3</c:v>
                </c:pt>
                <c:pt idx="5">
                  <c:v>1.9936165856972721E-3</c:v>
                </c:pt>
                <c:pt idx="6">
                  <c:v>1.7169022391868806E-3</c:v>
                </c:pt>
                <c:pt idx="7">
                  <c:v>1.6725210702639754E-3</c:v>
                </c:pt>
                <c:pt idx="8">
                  <c:v>1.6140581435880133E-3</c:v>
                </c:pt>
                <c:pt idx="9">
                  <c:v>1.6903906407135525E-3</c:v>
                </c:pt>
                <c:pt idx="10">
                  <c:v>1.8003890719573636E-3</c:v>
                </c:pt>
                <c:pt idx="11">
                  <c:v>1.6214426803078967E-3</c:v>
                </c:pt>
                <c:pt idx="12">
                  <c:v>1.443731532196215E-3</c:v>
                </c:pt>
                <c:pt idx="13">
                  <c:v>1.4098161063263125E-3</c:v>
                </c:pt>
                <c:pt idx="14">
                  <c:v>1.0494041621046254E-3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Calc.'!$F$3:$F$97</c:f>
              <c:numCache>
                <c:formatCode>0.0000</c:formatCode>
                <c:ptCount val="95"/>
                <c:pt idx="1">
                  <c:v>2.558549745065274E-3</c:v>
                </c:pt>
                <c:pt idx="2">
                  <c:v>2.1365191619077319E-3</c:v>
                </c:pt>
                <c:pt idx="3">
                  <c:v>1.7858193173560302E-3</c:v>
                </c:pt>
                <c:pt idx="4">
                  <c:v>1.4396512264927359E-3</c:v>
                </c:pt>
                <c:pt idx="5">
                  <c:v>1.325726803680027E-3</c:v>
                </c:pt>
                <c:pt idx="6">
                  <c:v>1.1028254989184456E-3</c:v>
                </c:pt>
                <c:pt idx="7">
                  <c:v>1.0524744728417142E-3</c:v>
                </c:pt>
                <c:pt idx="8">
                  <c:v>9.9381313685567487E-4</c:v>
                </c:pt>
                <c:pt idx="9">
                  <c:v>1.0171374346374855E-3</c:v>
                </c:pt>
                <c:pt idx="10">
                  <c:v>1.0543077617032248E-3</c:v>
                </c:pt>
                <c:pt idx="11">
                  <c:v>9.2311729412470202E-4</c:v>
                </c:pt>
                <c:pt idx="12">
                  <c:v>7.8572305679176974E-4</c:v>
                </c:pt>
                <c:pt idx="13">
                  <c:v>7.3429379440090824E-4</c:v>
                </c:pt>
                <c:pt idx="14">
                  <c:v>4.8426964412776383E-4</c:v>
                </c:pt>
                <c:pt idx="15">
                  <c:v>0</c:v>
                </c:pt>
                <c:pt idx="16">
                  <c:v>0</c:v>
                </c:pt>
                <c:pt idx="19" formatCode="General">
                  <c:v>0</c:v>
                </c:pt>
                <c:pt idx="20" formatCode="General">
                  <c:v>4.1444882784510625E-2</c:v>
                </c:pt>
                <c:pt idx="21" formatCode="General">
                  <c:v>3.6890012939458344E-2</c:v>
                </c:pt>
                <c:pt idx="22" formatCode="General">
                  <c:v>2.9405528407328241E-2</c:v>
                </c:pt>
                <c:pt idx="23" formatCode="General">
                  <c:v>1.9894180409043224E-2</c:v>
                </c:pt>
                <c:pt idx="24" formatCode="General">
                  <c:v>1.4474747005560411E-2</c:v>
                </c:pt>
                <c:pt idx="25" formatCode="General">
                  <c:v>9.7532833989789069E-3</c:v>
                </c:pt>
                <c:pt idx="26" formatCode="General">
                  <c:v>6.2679705927433538E-3</c:v>
                </c:pt>
                <c:pt idx="27" formatCode="General">
                  <c:v>3.726771278684351E-3</c:v>
                </c:pt>
                <c:pt idx="28" formatCode="General">
                  <c:v>1.7676499680085204E-3</c:v>
                </c:pt>
                <c:pt idx="29" formatCode="General">
                  <c:v>1.6756360064504655E-4</c:v>
                </c:pt>
                <c:pt idx="30" formatCode="General">
                  <c:v>-5.8959310094998699E-4</c:v>
                </c:pt>
                <c:pt idx="31" formatCode="General">
                  <c:v>-2.3043032203278607E-5</c:v>
                </c:pt>
                <c:pt idx="32" formatCode="General">
                  <c:v>2.0764706965186661E-3</c:v>
                </c:pt>
                <c:pt idx="33" formatCode="General">
                  <c:v>6.4136857906284999E-3</c:v>
                </c:pt>
                <c:pt idx="34" formatCode="General">
                  <c:v>1.2804677690979628E-2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Calc.'!$U$3:$U$97</c:f>
              <c:numCache>
                <c:formatCode>0.0000</c:formatCode>
                <c:ptCount val="95"/>
                <c:pt idx="1">
                  <c:v>2.1982253541764541E-3</c:v>
                </c:pt>
                <c:pt idx="2">
                  <c:v>1.9583353334708545E-3</c:v>
                </c:pt>
                <c:pt idx="3">
                  <c:v>1.6996414545707563E-3</c:v>
                </c:pt>
                <c:pt idx="4">
                  <c:v>1.3886038219519988E-3</c:v>
                </c:pt>
                <c:pt idx="5">
                  <c:v>1.2825298461868341E-3</c:v>
                </c:pt>
                <c:pt idx="6">
                  <c:v>1.0610913977220594E-3</c:v>
                </c:pt>
                <c:pt idx="7">
                  <c:v>1.0020393212895151E-3</c:v>
                </c:pt>
                <c:pt idx="8">
                  <c:v>9.2830043596097171E-4</c:v>
                </c:pt>
                <c:pt idx="9">
                  <c:v>9.215912410478666E-4</c:v>
                </c:pt>
                <c:pt idx="10">
                  <c:v>9.0841594729830727E-4</c:v>
                </c:pt>
                <c:pt idx="11">
                  <c:v>7.4272145950175696E-4</c:v>
                </c:pt>
                <c:pt idx="12">
                  <c:v>5.4736914896980743E-4</c:v>
                </c:pt>
                <c:pt idx="13">
                  <c:v>4.2404396200949965E-4</c:v>
                </c:pt>
                <c:pt idx="14">
                  <c:v>9.6926224128422391E-5</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Calc.'!$Y$3:$Y$100</c:f>
              <c:numCache>
                <c:formatCode>0.0000</c:formatCode>
                <c:ptCount val="98"/>
                <c:pt idx="1">
                  <c:v>1.2659849233520335E-3</c:v>
                </c:pt>
                <c:pt idx="2">
                  <c:v>1.0456121296429856E-3</c:v>
                </c:pt>
                <c:pt idx="3">
                  <c:v>8.6471524022938874E-4</c:v>
                </c:pt>
                <c:pt idx="4">
                  <c:v>6.9137350513944699E-4</c:v>
                </c:pt>
                <c:pt idx="5">
                  <c:v>6.3256781336561683E-4</c:v>
                </c:pt>
                <c:pt idx="6">
                  <c:v>5.2036617419015988E-4</c:v>
                </c:pt>
                <c:pt idx="7">
                  <c:v>4.922200646103735E-4</c:v>
                </c:pt>
                <c:pt idx="8">
                  <c:v>4.5933634222656699E-4</c:v>
                </c:pt>
                <c:pt idx="9">
                  <c:v>4.628977217453636E-4</c:v>
                </c:pt>
                <c:pt idx="10">
                  <c:v>4.6923959828909495E-4</c:v>
                </c:pt>
                <c:pt idx="11">
                  <c:v>3.9975417518281362E-4</c:v>
                </c:pt>
                <c:pt idx="12">
                  <c:v>3.2316032901081617E-4</c:v>
                </c:pt>
                <c:pt idx="13">
                  <c:v>2.8480679417774133E-4</c:v>
                </c:pt>
                <c:pt idx="14">
                  <c:v>1.5250364313007677E-4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Calc.'!$BN$3:$BN$94</c:f>
              <c:numCache>
                <c:formatCode>0.0000</c:formatCode>
                <c:ptCount val="92"/>
                <c:pt idx="2">
                  <c:v>2.3115818105863719E-3</c:v>
                </c:pt>
                <c:pt idx="3">
                  <c:v>2.2996276929571837E-3</c:v>
                </c:pt>
                <c:pt idx="6">
                  <c:v>1.8810990204534389E-3</c:v>
                </c:pt>
                <c:pt idx="8">
                  <c:v>1.3678982780474858E-3</c:v>
                </c:pt>
                <c:pt idx="9">
                  <c:v>1.9320266436300005E-3</c:v>
                </c:pt>
                <c:pt idx="14">
                  <c:v>1.6308433807064213E-3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Calc.'!$AV$3:$AV$94</c:f>
              <c:numCache>
                <c:formatCode>0.0000</c:formatCode>
                <c:ptCount val="92"/>
                <c:pt idx="2">
                  <c:v>2.4003020445547874E-3</c:v>
                </c:pt>
                <c:pt idx="3">
                  <c:v>1.0465423836350835E-3</c:v>
                </c:pt>
                <c:pt idx="6">
                  <c:v>1.3740779950158618E-3</c:v>
                </c:pt>
                <c:pt idx="8">
                  <c:v>7.3160458813643328E-4</c:v>
                </c:pt>
                <c:pt idx="9">
                  <c:v>1.3328859326482896E-3</c:v>
                </c:pt>
                <c:pt idx="14">
                  <c:v>8.9768824487857358E-4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Calc.'!$BK$3:$BK$94</c:f>
              <c:numCache>
                <c:formatCode>0.0000</c:formatCode>
                <c:ptCount val="92"/>
                <c:pt idx="2">
                  <c:v>1.0186626437057329E-3</c:v>
                </c:pt>
                <c:pt idx="3">
                  <c:v>2.8086222497594186E-3</c:v>
                </c:pt>
                <c:pt idx="6">
                  <c:v>1.0999895373786984E-3</c:v>
                </c:pt>
                <c:pt idx="8">
                  <c:v>8.6662619124147351E-4</c:v>
                </c:pt>
                <c:pt idx="9">
                  <c:v>9.8452930813631664E-4</c:v>
                </c:pt>
                <c:pt idx="14">
                  <c:v>6.8531421951902537E-4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Calc.'!$BO$3:$BO$93</c:f>
              <c:numCache>
                <c:formatCode>0.0000</c:formatCode>
                <c:ptCount val="91"/>
                <c:pt idx="2">
                  <c:v>6.1171163405888669E-4</c:v>
                </c:pt>
                <c:pt idx="3">
                  <c:v>1.5708801462605438E-3</c:v>
                </c:pt>
                <c:pt idx="6">
                  <c:v>5.1757680521466183E-4</c:v>
                </c:pt>
                <c:pt idx="8">
                  <c:v>4.3311627852901451E-4</c:v>
                </c:pt>
                <c:pt idx="9">
                  <c:v>5.3589476952335853E-4</c:v>
                </c:pt>
                <c:pt idx="14">
                  <c:v>3.8115949054451614E-4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Calc.'!$J$3:$J$97</c:f>
              <c:numCache>
                <c:formatCode>0.0000</c:formatCode>
                <c:ptCount val="95"/>
                <c:pt idx="1">
                  <c:v>9.8101363751143728E-2</c:v>
                </c:pt>
                <c:pt idx="2">
                  <c:v>6.4644806168454014E-2</c:v>
                </c:pt>
                <c:pt idx="3">
                  <c:v>4.8471167859939171E-2</c:v>
                </c:pt>
                <c:pt idx="4">
                  <c:v>3.9729881702903175E-2</c:v>
                </c:pt>
                <c:pt idx="5">
                  <c:v>3.8600734301927966E-2</c:v>
                </c:pt>
                <c:pt idx="6">
                  <c:v>3.6350079558714853E-2</c:v>
                </c:pt>
                <c:pt idx="7">
                  <c:v>3.8319302700952407E-2</c:v>
                </c:pt>
                <c:pt idx="8">
                  <c:v>4.0720238727690802E-2</c:v>
                </c:pt>
                <c:pt idx="9">
                  <c:v>4.7379108167798022E-2</c:v>
                </c:pt>
                <c:pt idx="10">
                  <c:v>5.6675289767759852E-2</c:v>
                </c:pt>
                <c:pt idx="11">
                  <c:v>5.6651077452319828E-2</c:v>
                </c:pt>
                <c:pt idx="12">
                  <c:v>5.7606892426197445E-2</c:v>
                </c:pt>
                <c:pt idx="13">
                  <c:v>6.2139652032878953E-2</c:v>
                </c:pt>
                <c:pt idx="14">
                  <c:v>5.5918385319812754E-2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Calc.'!$P$3:$P$97</c:f>
              <c:numCache>
                <c:formatCode>0.0000</c:formatCode>
                <c:ptCount val="95"/>
                <c:pt idx="1">
                  <c:v>7.0009575547034769E-2</c:v>
                </c:pt>
                <c:pt idx="2">
                  <c:v>3.8248964802928789E-2</c:v>
                </c:pt>
                <c:pt idx="3">
                  <c:v>-6.4593613598199937E-4</c:v>
                </c:pt>
                <c:pt idx="4">
                  <c:v>-1.5235464898585214E-2</c:v>
                </c:pt>
                <c:pt idx="5">
                  <c:v>-1.8272811178360698E-2</c:v>
                </c:pt>
                <c:pt idx="6">
                  <c:v>-1.3019329565485857E-2</c:v>
                </c:pt>
                <c:pt idx="7">
                  <c:v>-7.6686622706964589E-3</c:v>
                </c:pt>
                <c:pt idx="8">
                  <c:v>-1.4180297620699793E-3</c:v>
                </c:pt>
                <c:pt idx="9">
                  <c:v>3.2949615883453806E-3</c:v>
                </c:pt>
                <c:pt idx="10">
                  <c:v>4.3780470904448091E-3</c:v>
                </c:pt>
                <c:pt idx="11">
                  <c:v>4.5335527123332531E-4</c:v>
                </c:pt>
                <c:pt idx="12">
                  <c:v>-5.6972021299210021E-3</c:v>
                </c:pt>
                <c:pt idx="13">
                  <c:v>-6.3874630483253944E-3</c:v>
                </c:pt>
                <c:pt idx="14">
                  <c:v>1.7904453329037597E-2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Calc.'!$AZ$3:$AZ$94</c:f>
              <c:numCache>
                <c:formatCode>0.0000</c:formatCode>
                <c:ptCount val="92"/>
                <c:pt idx="1">
                  <c:v>9.9999355927082839E-2</c:v>
                </c:pt>
                <c:pt idx="2">
                  <c:v>6.912597756365868E-2</c:v>
                </c:pt>
                <c:pt idx="3">
                  <c:v>5.8954259177965734E-2</c:v>
                </c:pt>
                <c:pt idx="4">
                  <c:v>5.0835496107454067E-2</c:v>
                </c:pt>
                <c:pt idx="5">
                  <c:v>4.163089166013547E-2</c:v>
                </c:pt>
                <c:pt idx="6">
                  <c:v>4.145959563951266E-2</c:v>
                </c:pt>
                <c:pt idx="7">
                  <c:v>2.3710423291672326E-2</c:v>
                </c:pt>
                <c:pt idx="8">
                  <c:v>4.2812979039695047E-2</c:v>
                </c:pt>
                <c:pt idx="9">
                  <c:v>4.3187330982665625E-2</c:v>
                </c:pt>
                <c:pt idx="10">
                  <c:v>5.049546469751625E-2</c:v>
                </c:pt>
                <c:pt idx="11">
                  <c:v>6.266577427126413E-2</c:v>
                </c:pt>
                <c:pt idx="12">
                  <c:v>5.9145810078582724E-2</c:v>
                </c:pt>
                <c:pt idx="13">
                  <c:v>6.3650560713505791E-2</c:v>
                </c:pt>
                <c:pt idx="14">
                  <c:v>5.1963247345487573E-2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Calc.'!$BF$3:$BF$94</c:f>
              <c:numCache>
                <c:formatCode>0.0000</c:formatCode>
                <c:ptCount val="92"/>
                <c:pt idx="1">
                  <c:v>9.0827769593063323E-2</c:v>
                </c:pt>
                <c:pt idx="2">
                  <c:v>2.762583472792747E-2</c:v>
                </c:pt>
                <c:pt idx="3">
                  <c:v>1.369811672832656E-2</c:v>
                </c:pt>
                <c:pt idx="4">
                  <c:v>6.2403876039282026E-3</c:v>
                </c:pt>
                <c:pt idx="5">
                  <c:v>-2.0796959643717746E-2</c:v>
                </c:pt>
                <c:pt idx="6">
                  <c:v>-2.6037173105250909E-2</c:v>
                </c:pt>
                <c:pt idx="7">
                  <c:v>-7.8519771099800522E-4</c:v>
                </c:pt>
                <c:pt idx="8">
                  <c:v>0</c:v>
                </c:pt>
                <c:pt idx="9">
                  <c:v>-7.9484956410323538E-3</c:v>
                </c:pt>
                <c:pt idx="10">
                  <c:v>7.9019585052345145E-3</c:v>
                </c:pt>
                <c:pt idx="11">
                  <c:v>2.6929084228183176E-3</c:v>
                </c:pt>
                <c:pt idx="12">
                  <c:v>0</c:v>
                </c:pt>
                <c:pt idx="13">
                  <c:v>-1.4738165509791011E-2</c:v>
                </c:pt>
                <c:pt idx="14">
                  <c:v>5.408031126375959E-3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Calc.'!$BA$3:$BA$94</c:f>
              <c:numCache>
                <c:formatCode>0.0000</c:formatCode>
                <c:ptCount val="92"/>
                <c:pt idx="1">
                  <c:v>-1.6363530969886269E-3</c:v>
                </c:pt>
                <c:pt idx="2">
                  <c:v>-1.9908281538333649E-3</c:v>
                </c:pt>
                <c:pt idx="3">
                  <c:v>-1.2339263548876577E-3</c:v>
                </c:pt>
                <c:pt idx="4">
                  <c:v>-1.2372329811791991E-3</c:v>
                </c:pt>
                <c:pt idx="5">
                  <c:v>-4.1630891660135466E-4</c:v>
                </c:pt>
                <c:pt idx="6">
                  <c:v>-3.1983116636195467E-4</c:v>
                </c:pt>
                <c:pt idx="7">
                  <c:v>-2.7019160663354171E-4</c:v>
                </c:pt>
                <c:pt idx="8">
                  <c:v>2.2018103506128838E-4</c:v>
                </c:pt>
                <c:pt idx="9">
                  <c:v>5.1142891953156707E-4</c:v>
                </c:pt>
                <c:pt idx="10">
                  <c:v>1.6508248171761392E-4</c:v>
                </c:pt>
                <c:pt idx="11">
                  <c:v>1.2128859536373717E-4</c:v>
                </c:pt>
                <c:pt idx="12">
                  <c:v>-5.8603187967770057E-4</c:v>
                </c:pt>
                <c:pt idx="13">
                  <c:v>1.5907793242692489E-3</c:v>
                </c:pt>
                <c:pt idx="14">
                  <c:v>-1.9486217754557857E-4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Calc.'!$BJ$3:$BJ$94</c:f>
              <c:numCache>
                <c:formatCode>0.0000</c:formatCode>
                <c:ptCount val="92"/>
                <c:pt idx="1">
                  <c:v>2.699982610031236E-2</c:v>
                </c:pt>
                <c:pt idx="2">
                  <c:v>2.7921080453490968E-2</c:v>
                </c:pt>
                <c:pt idx="3">
                  <c:v>2.3938171284820564E-2</c:v>
                </c:pt>
                <c:pt idx="4">
                  <c:v>1.8070203361281897E-2</c:v>
                </c:pt>
                <c:pt idx="5">
                  <c:v>1.2072958581439272E-2</c:v>
                </c:pt>
                <c:pt idx="6">
                  <c:v>4.2644155514927305E-3</c:v>
                </c:pt>
                <c:pt idx="7">
                  <c:v>1.2758325774285496E-2</c:v>
                </c:pt>
                <c:pt idx="8">
                  <c:v>9.6879655426967051E-3</c:v>
                </c:pt>
                <c:pt idx="9">
                  <c:v>8.3874342803177022E-3</c:v>
                </c:pt>
                <c:pt idx="10">
                  <c:v>1.2954745741598311E-2</c:v>
                </c:pt>
                <c:pt idx="11">
                  <c:v>4.3663894330945438E-3</c:v>
                </c:pt>
                <c:pt idx="12">
                  <c:v>2.0511115788719465E-3</c:v>
                </c:pt>
                <c:pt idx="13">
                  <c:v>7.7750651938656781E-3</c:v>
                </c:pt>
                <c:pt idx="14">
                  <c:v>5.456140971276207E-3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Calc.'!$K$3:$K$97</c:f>
              <c:numCache>
                <c:formatCode>0.0000</c:formatCode>
                <c:ptCount val="95"/>
                <c:pt idx="1">
                  <c:v>-3.3124945160150007E-3</c:v>
                </c:pt>
                <c:pt idx="2">
                  <c:v>-1.7968953470892898E-3</c:v>
                </c:pt>
                <c:pt idx="3">
                  <c:v>-9.0903043480483256E-4</c:v>
                </c:pt>
                <c:pt idx="4">
                  <c:v>-4.7179481185715419E-4</c:v>
                </c:pt>
                <c:pt idx="5">
                  <c:v>-2.9617655151596277E-4</c:v>
                </c:pt>
                <c:pt idx="6">
                  <c:v>-1.0715236479264537E-4</c:v>
                </c:pt>
                <c:pt idx="7">
                  <c:v>-3.0075865387768955E-5</c:v>
                </c:pt>
                <c:pt idx="8">
                  <c:v>3.6832425625593163E-5</c:v>
                </c:pt>
                <c:pt idx="9">
                  <c:v>9.9302552745231075E-5</c:v>
                </c:pt>
                <c:pt idx="10">
                  <c:v>1.6671608722459654E-4</c:v>
                </c:pt>
                <c:pt idx="11">
                  <c:v>1.9485535021403081E-4</c:v>
                </c:pt>
                <c:pt idx="12">
                  <c:v>2.2211266924536776E-4</c:v>
                </c:pt>
                <c:pt idx="13">
                  <c:v>2.5297799405107305E-4</c:v>
                </c:pt>
                <c:pt idx="14">
                  <c:v>2.4440628303564019E-4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Calc.'!$T$3:$T$97</c:f>
              <c:numCache>
                <c:formatCode>0.0000</c:formatCode>
                <c:ptCount val="95"/>
                <c:pt idx="1">
                  <c:v>3.0717033239799879E-2</c:v>
                </c:pt>
                <c:pt idx="2">
                  <c:v>2.3021069563500821E-2</c:v>
                </c:pt>
                <c:pt idx="3">
                  <c:v>1.7610763849626707E-2</c:v>
                </c:pt>
                <c:pt idx="4">
                  <c:v>1.3461527852349345E-2</c:v>
                </c:pt>
                <c:pt idx="5">
                  <c:v>1.1995461011079239E-2</c:v>
                </c:pt>
                <c:pt idx="6">
                  <c:v>9.5569876860237442E-3</c:v>
                </c:pt>
                <c:pt idx="7">
                  <c:v>8.8878075615244252E-3</c:v>
                </c:pt>
                <c:pt idx="8">
                  <c:v>8.1664445284798833E-3</c:v>
                </c:pt>
                <c:pt idx="9">
                  <c:v>8.1229281755794466E-3</c:v>
                </c:pt>
                <c:pt idx="10">
                  <c:v>8.1437428068013382E-3</c:v>
                </c:pt>
                <c:pt idx="11">
                  <c:v>6.8874396847232993E-3</c:v>
                </c:pt>
                <c:pt idx="12">
                  <c:v>5.5373363593396851E-3</c:v>
                </c:pt>
                <c:pt idx="13">
                  <c:v>4.8768777003281609E-3</c:v>
                </c:pt>
                <c:pt idx="14">
                  <c:v>2.6448456399351759E-3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Calc.'!$E$3:$E$101</c:f>
              <c:numCache>
                <c:formatCode>0.0000</c:formatCode>
                <c:ptCount val="99"/>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Calc.'!$AA$3:$AA$97</c:f>
              <c:numCache>
                <c:formatCode>0.0000</c:formatCode>
                <c:ptCount val="95"/>
                <c:pt idx="1">
                  <c:v>4.8199434478394124E-3</c:v>
                </c:pt>
                <c:pt idx="2">
                  <c:v>4.3869362778762404E-3</c:v>
                </c:pt>
                <c:pt idx="3">
                  <c:v>3.8891761203135025E-3</c:v>
                </c:pt>
                <c:pt idx="4">
                  <c:v>3.2338111963771221E-3</c:v>
                </c:pt>
                <c:pt idx="5">
                  <c:v>3.0305183663869389E-3</c:v>
                </c:pt>
                <c:pt idx="6">
                  <c:v>2.5746217194708419E-3</c:v>
                </c:pt>
                <c:pt idx="7">
                  <c:v>2.4854142053451927E-3</c:v>
                </c:pt>
                <c:pt idx="8">
                  <c:v>2.3730754479469986E-3</c:v>
                </c:pt>
                <c:pt idx="9">
                  <c:v>2.4543130386256808E-3</c:v>
                </c:pt>
                <c:pt idx="10">
                  <c:v>2.5716593170119874E-3</c:v>
                </c:pt>
                <c:pt idx="11">
                  <c:v>2.2740234638339244E-3</c:v>
                </c:pt>
                <c:pt idx="12">
                  <c:v>1.9629883075152213E-3</c:v>
                </c:pt>
                <c:pt idx="13">
                  <c:v>1.8579625001346101E-3</c:v>
                </c:pt>
                <c:pt idx="14">
                  <c:v>1.2677320958167596E-3</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Calc.'!$O$3:$O$97</c:f>
              <c:numCache>
                <c:formatCode>0.0000</c:formatCode>
                <c:ptCount val="95"/>
                <c:pt idx="1">
                  <c:v>6.6853376267329056E-3</c:v>
                </c:pt>
                <c:pt idx="2">
                  <c:v>4.8209540360706028E-3</c:v>
                </c:pt>
                <c:pt idx="3">
                  <c:v>3.5924604432584764E-3</c:v>
                </c:pt>
                <c:pt idx="4">
                  <c:v>2.7251539513466851E-3</c:v>
                </c:pt>
                <c:pt idx="5">
                  <c:v>2.4328625173824303E-3</c:v>
                </c:pt>
                <c:pt idx="6">
                  <c:v>1.9691847536045981E-3</c:v>
                </c:pt>
                <c:pt idx="7">
                  <c:v>1.8687267067656256E-3</c:v>
                </c:pt>
                <c:pt idx="8">
                  <c:v>1.7744521357621074E-3</c:v>
                </c:pt>
                <c:pt idx="9">
                  <c:v>1.8525602175869847E-3</c:v>
                </c:pt>
                <c:pt idx="10">
                  <c:v>1.9985848811805585E-3</c:v>
                </c:pt>
                <c:pt idx="11">
                  <c:v>1.8490897669088365E-3</c:v>
                </c:pt>
                <c:pt idx="12">
                  <c:v>1.7446394882389301E-3</c:v>
                </c:pt>
                <c:pt idx="13">
                  <c:v>1.8128141340004126E-3</c:v>
                </c:pt>
                <c:pt idx="14">
                  <c:v>1.5848767355593936E-3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Calc.'!$Q$3:$Q$97</c:f>
              <c:numCache>
                <c:formatCode>0.0000</c:formatCode>
                <c:ptCount val="95"/>
                <c:pt idx="1">
                  <c:v>8.4764657521863487E-3</c:v>
                </c:pt>
                <c:pt idx="2">
                  <c:v>7.526853489063603E-3</c:v>
                </c:pt>
                <c:pt idx="3">
                  <c:v>6.5497040719449569E-3</c:v>
                </c:pt>
                <c:pt idx="4">
                  <c:v>5.3818141548029269E-3</c:v>
                </c:pt>
                <c:pt idx="5">
                  <c:v>5.0020548247391734E-3</c:v>
                </c:pt>
                <c:pt idx="6">
                  <c:v>4.1948893181837392E-3</c:v>
                </c:pt>
                <c:pt idx="7">
                  <c:v>4.0109986189965415E-3</c:v>
                </c:pt>
                <c:pt idx="8">
                  <c:v>3.7834970372286197E-3</c:v>
                </c:pt>
                <c:pt idx="9">
                  <c:v>3.8534255786034279E-3</c:v>
                </c:pt>
                <c:pt idx="10">
                  <c:v>3.9520604835134353E-3</c:v>
                </c:pt>
                <c:pt idx="11">
                  <c:v>3.4060995836996707E-3</c:v>
                </c:pt>
                <c:pt idx="12">
                  <c:v>2.8051752850188193E-3</c:v>
                </c:pt>
                <c:pt idx="13">
                  <c:v>2.5208524288070355E-3</c:v>
                </c:pt>
                <c:pt idx="14">
                  <c:v>1.4470491175238723E-3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Calc.'!$R$3:$R$97</c:f>
              <c:numCache>
                <c:formatCode>0.0000</c:formatCode>
                <c:ptCount val="95"/>
                <c:pt idx="1">
                  <c:v>3.6842133810376454E-3</c:v>
                </c:pt>
                <c:pt idx="2">
                  <c:v>3.3687464082739101E-3</c:v>
                </c:pt>
                <c:pt idx="3">
                  <c:v>2.9869378231984537E-3</c:v>
                </c:pt>
                <c:pt idx="4">
                  <c:v>2.4775916312555317E-3</c:v>
                </c:pt>
                <c:pt idx="5">
                  <c:v>2.3147442786264172E-3</c:v>
                </c:pt>
                <c:pt idx="6">
                  <c:v>1.9530246059305623E-3</c:v>
                </c:pt>
                <c:pt idx="7">
                  <c:v>1.8733920602053197E-3</c:v>
                </c:pt>
                <c:pt idx="8">
                  <c:v>1.7724494844700142E-3</c:v>
                </c:pt>
                <c:pt idx="9">
                  <c:v>1.8101428251133431E-3</c:v>
                </c:pt>
                <c:pt idx="10">
                  <c:v>1.8615030643205715E-3</c:v>
                </c:pt>
                <c:pt idx="11">
                  <c:v>1.6081621123545302E-3</c:v>
                </c:pt>
                <c:pt idx="12">
                  <c:v>1.3288309677652514E-3</c:v>
                </c:pt>
                <c:pt idx="13">
                  <c:v>1.1977881695739464E-3</c:v>
                </c:pt>
                <c:pt idx="14">
                  <c:v>6.9406997834325565E-4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Calc.'!$S$3:$S$97</c:f>
              <c:numCache>
                <c:formatCode>0.0000</c:formatCode>
                <c:ptCount val="95"/>
                <c:pt idx="1">
                  <c:v>2.12312062406082E-3</c:v>
                </c:pt>
                <c:pt idx="2">
                  <c:v>1.5254904030609323E-3</c:v>
                </c:pt>
                <c:pt idx="3">
                  <c:v>1.1267886003565222E-3</c:v>
                </c:pt>
                <c:pt idx="4">
                  <c:v>8.4537044086720322E-4</c:v>
                </c:pt>
                <c:pt idx="5">
                  <c:v>7.4657931414133039E-4</c:v>
                </c:pt>
                <c:pt idx="6">
                  <c:v>5.9133903728893612E-4</c:v>
                </c:pt>
                <c:pt idx="7">
                  <c:v>5.5082553371799765E-4</c:v>
                </c:pt>
                <c:pt idx="8">
                  <c:v>5.0997686773186573E-4</c:v>
                </c:pt>
                <c:pt idx="9">
                  <c:v>5.1524874626012439E-4</c:v>
                </c:pt>
                <c:pt idx="10">
                  <c:v>5.314606838709425E-4</c:v>
                </c:pt>
                <c:pt idx="11">
                  <c:v>4.6749063451496372E-4</c:v>
                </c:pt>
                <c:pt idx="12">
                  <c:v>4.0641990536560447E-4</c:v>
                </c:pt>
                <c:pt idx="13">
                  <c:v>3.9142555098641219E-4</c:v>
                </c:pt>
                <c:pt idx="14">
                  <c:v>2.8625041156910962E-4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Calc.'!$W$3:$W$97</c:f>
              <c:numCache>
                <c:formatCode>0.0000</c:formatCode>
                <c:ptCount val="95"/>
                <c:pt idx="1">
                  <c:v>1.6496440027256604E-2</c:v>
                </c:pt>
                <c:pt idx="2">
                  <c:v>1.3653357702437989E-2</c:v>
                </c:pt>
                <c:pt idx="3">
                  <c:v>1.125588320163926E-2</c:v>
                </c:pt>
                <c:pt idx="4">
                  <c:v>8.9440902884515006E-3</c:v>
                </c:pt>
                <c:pt idx="5">
                  <c:v>8.1279857368386256E-3</c:v>
                </c:pt>
                <c:pt idx="6">
                  <c:v>6.5883448112050609E-3</c:v>
                </c:pt>
                <c:pt idx="7">
                  <c:v>6.1473821209294304E-3</c:v>
                </c:pt>
                <c:pt idx="8">
                  <c:v>5.622962241857021E-3</c:v>
                </c:pt>
                <c:pt idx="9">
                  <c:v>5.5062339598964932E-3</c:v>
                </c:pt>
                <c:pt idx="10">
                  <c:v>5.3347855282117303E-3</c:v>
                </c:pt>
                <c:pt idx="11">
                  <c:v>4.274165957906635E-3</c:v>
                </c:pt>
                <c:pt idx="12">
                  <c:v>3.0206652960830293E-3</c:v>
                </c:pt>
                <c:pt idx="13">
                  <c:v>2.198238316930778E-3</c:v>
                </c:pt>
                <c:pt idx="14">
                  <c:v>1.6175518946628148E-4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Calc.'!$Z$3:$Z$97</c:f>
              <c:numCache>
                <c:formatCode>0.0000</c:formatCode>
                <c:ptCount val="95"/>
                <c:pt idx="1">
                  <c:v>4.2335739056244097E-3</c:v>
                </c:pt>
                <c:pt idx="2">
                  <c:v>2.545839516860997E-3</c:v>
                </c:pt>
                <c:pt idx="3">
                  <c:v>1.5074197042561615E-3</c:v>
                </c:pt>
                <c:pt idx="4">
                  <c:v>9.3062057104744019E-4</c:v>
                </c:pt>
                <c:pt idx="5">
                  <c:v>6.9882955789953656E-4</c:v>
                </c:pt>
                <c:pt idx="6">
                  <c:v>4.101568930127929E-4</c:v>
                </c:pt>
                <c:pt idx="7">
                  <c:v>2.9325996672783275E-4</c:v>
                </c:pt>
                <c:pt idx="8">
                  <c:v>1.779036927222061E-4</c:v>
                </c:pt>
                <c:pt idx="9">
                  <c:v>7.4187458332641262E-5</c:v>
                </c:pt>
                <c:pt idx="10">
                  <c:v>-5.6320915639540639E-5</c:v>
                </c:pt>
                <c:pt idx="11">
                  <c:v>-1.721781804000783E-4</c:v>
                </c:pt>
                <c:pt idx="12">
                  <c:v>-3.1796503423653664E-4</c:v>
                </c:pt>
                <c:pt idx="13">
                  <c:v>-4.5911517776102607E-4</c:v>
                </c:pt>
                <c:pt idx="14">
                  <c:v>-6.2071157635904298E-4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Calc.'!$M$3:$M$97</c:f>
              <c:numCache>
                <c:formatCode>0.0000</c:formatCode>
                <c:ptCount val="95"/>
                <c:pt idx="1">
                  <c:v>-9.3509324230871271E-3</c:v>
                </c:pt>
                <c:pt idx="2">
                  <c:v>-7.6824831767605233E-3</c:v>
                </c:pt>
                <c:pt idx="3">
                  <c:v>-6.3128227333338633E-3</c:v>
                </c:pt>
                <c:pt idx="4">
                  <c:v>-5.0177378286001516E-3</c:v>
                </c:pt>
                <c:pt idx="5">
                  <c:v>-4.5676065988582825E-3</c:v>
                </c:pt>
                <c:pt idx="6">
                  <c:v>-3.7215254764297401E-3</c:v>
                </c:pt>
                <c:pt idx="7">
                  <c:v>-3.4916546165178939E-3</c:v>
                </c:pt>
                <c:pt idx="8">
                  <c:v>-3.2215888651324857E-3</c:v>
                </c:pt>
                <c:pt idx="9">
                  <c:v>-3.1962239797131472E-3</c:v>
                </c:pt>
                <c:pt idx="10">
                  <c:v>-3.1640426387771125E-3</c:v>
                </c:pt>
                <c:pt idx="11">
                  <c:v>-2.6132516020876419E-3</c:v>
                </c:pt>
                <c:pt idx="12">
                  <c:v>-1.9815259669573753E-3</c:v>
                </c:pt>
                <c:pt idx="13">
                  <c:v>-1.6070919871130954E-3</c:v>
                </c:pt>
                <c:pt idx="14">
                  <c:v>-5.566122962910639E-4</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Calc.'!$H$3:$H$101</c:f>
              <c:numCache>
                <c:formatCode>0.0000</c:formatCode>
                <c:ptCount val="99"/>
                <c:pt idx="1">
                  <c:v>2.1721868299784185E-3</c:v>
                </c:pt>
                <c:pt idx="2">
                  <c:v>3.4265078770224109E-3</c:v>
                </c:pt>
                <c:pt idx="3">
                  <c:v>5.0548653942218335E-3</c:v>
                </c:pt>
                <c:pt idx="4">
                  <c:v>5.7179473268157942E-3</c:v>
                </c:pt>
                <c:pt idx="5">
                  <c:v>6.4569865114108742E-3</c:v>
                </c:pt>
                <c:pt idx="6">
                  <c:v>6.9207423631668322E-3</c:v>
                </c:pt>
                <c:pt idx="7">
                  <c:v>7.5753209367221998E-3</c:v>
                </c:pt>
                <c:pt idx="8">
                  <c:v>8.1066541515326124E-3</c:v>
                </c:pt>
                <c:pt idx="9">
                  <c:v>9.1869011233181048E-3</c:v>
                </c:pt>
                <c:pt idx="10">
                  <c:v>1.0267977117480937E-2</c:v>
                </c:pt>
                <c:pt idx="11">
                  <c:v>9.2623876127384628E-3</c:v>
                </c:pt>
                <c:pt idx="12">
                  <c:v>7.598280278363706E-3</c:v>
                </c:pt>
                <c:pt idx="13">
                  <c:v>6.2966569716143561E-3</c:v>
                </c:pt>
                <c:pt idx="14">
                  <c:v>1.5974484912001832E-3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Calc.'!$I$3:$I$100</c:f>
              <c:numCache>
                <c:formatCode>0.0000</c:formatCode>
                <c:ptCount val="98"/>
                <c:pt idx="1">
                  <c:v>6.3089222530733312E-3</c:v>
                </c:pt>
                <c:pt idx="2">
                  <c:v>4.5278728210462428E-3</c:v>
                </c:pt>
                <c:pt idx="3">
                  <c:v>3.2913458766230066E-3</c:v>
                </c:pt>
                <c:pt idx="4">
                  <c:v>2.4059911834957361E-3</c:v>
                </c:pt>
                <c:pt idx="5">
                  <c:v>2.0650458305662926E-3</c:v>
                </c:pt>
                <c:pt idx="6">
                  <c:v>1.534659541961453E-3</c:v>
                </c:pt>
                <c:pt idx="7">
                  <c:v>1.344700213368626E-3</c:v>
                </c:pt>
                <c:pt idx="8">
                  <c:v>1.134176531650185E-3</c:v>
                </c:pt>
                <c:pt idx="9">
                  <c:v>9.9471242891798579E-4</c:v>
                </c:pt>
                <c:pt idx="10">
                  <c:v>8.0221149246298732E-4</c:v>
                </c:pt>
                <c:pt idx="11">
                  <c:v>4.7207531392351139E-4</c:v>
                </c:pt>
                <c:pt idx="12">
                  <c:v>5.7375979721284479E-5</c:v>
                </c:pt>
                <c:pt idx="13">
                  <c:v>-2.8683687321827991E-4</c:v>
                </c:pt>
                <c:pt idx="14">
                  <c:v>-8.7984645855470917E-4</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Calc.'!$BQ$3:$BQ$94</c:f>
              <c:numCache>
                <c:formatCode>0.0000</c:formatCode>
                <c:ptCount val="92"/>
                <c:pt idx="2">
                  <c:v>4.67914350346702E-3</c:v>
                </c:pt>
                <c:pt idx="3">
                  <c:v>2.5700216013024974E-3</c:v>
                </c:pt>
                <c:pt idx="6">
                  <c:v>2.8933328988016574E-3</c:v>
                </c:pt>
                <c:pt idx="8">
                  <c:v>2.1509289240741482E-3</c:v>
                </c:pt>
                <c:pt idx="9">
                  <c:v>2.706666070077436E-3</c:v>
                </c:pt>
                <c:pt idx="14">
                  <c:v>2.2482660472034526E-3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Calc.'!$BE$3:$BE$94</c:f>
              <c:numCache>
                <c:formatCode>0.0000</c:formatCode>
                <c:ptCount val="92"/>
                <c:pt idx="2">
                  <c:v>3.4792746283866713E-3</c:v>
                </c:pt>
                <c:pt idx="3">
                  <c:v>6.7919099506662224E-3</c:v>
                </c:pt>
                <c:pt idx="6">
                  <c:v>2.0779210758510376E-3</c:v>
                </c:pt>
                <c:pt idx="8">
                  <c:v>1.5306117141863558E-3</c:v>
                </c:pt>
                <c:pt idx="9">
                  <c:v>2.1288418850669878E-3</c:v>
                </c:pt>
                <c:pt idx="14">
                  <c:v>1.9501914552070149E-3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Calc.'!$BG$3:$BG$94</c:f>
              <c:numCache>
                <c:formatCode>0.0000</c:formatCode>
                <c:ptCount val="92"/>
                <c:pt idx="2">
                  <c:v>5.7728746627421119E-3</c:v>
                </c:pt>
                <c:pt idx="3">
                  <c:v>8.5039980545737835E-3</c:v>
                </c:pt>
                <c:pt idx="6">
                  <c:v>4.3156822344598408E-3</c:v>
                </c:pt>
                <c:pt idx="8">
                  <c:v>3.753326116526544E-3</c:v>
                </c:pt>
                <c:pt idx="9">
                  <c:v>3.9223716783468475E-3</c:v>
                </c:pt>
                <c:pt idx="14">
                  <c:v>3.3121743565993475E-3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Calc.'!$BH$3:$BH$94</c:f>
              <c:numCache>
                <c:formatCode>0.0000</c:formatCode>
                <c:ptCount val="92"/>
                <c:pt idx="2">
                  <c:v>2.685797420699684E-3</c:v>
                </c:pt>
                <c:pt idx="3">
                  <c:v>3.2074151094966161E-3</c:v>
                </c:pt>
                <c:pt idx="6">
                  <c:v>2.1303494120458594E-3</c:v>
                </c:pt>
                <c:pt idx="8">
                  <c:v>1.663945401880747E-3</c:v>
                </c:pt>
                <c:pt idx="9">
                  <c:v>1.7771796369247951E-3</c:v>
                </c:pt>
                <c:pt idx="14">
                  <c:v>1.5833227170915648E-3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Calc.'!$BI$3:$BI$94</c:f>
              <c:numCache>
                <c:formatCode>0.0000</c:formatCode>
                <c:ptCount val="92"/>
                <c:pt idx="2">
                  <c:v>1.4695038172539616E-3</c:v>
                </c:pt>
                <c:pt idx="3">
                  <c:v>1.4554724110999763E-3</c:v>
                </c:pt>
                <c:pt idx="6">
                  <c:v>7.3477567096284497E-4</c:v>
                </c:pt>
                <c:pt idx="8">
                  <c:v>3.7051528702826739E-4</c:v>
                </c:pt>
                <c:pt idx="9">
                  <c:v>6.7866045216306077E-4</c:v>
                </c:pt>
                <c:pt idx="14">
                  <c:v>4.6784525615019019E-4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Calc.'!$BM$3:$BM$94</c:f>
              <c:numCache>
                <c:formatCode>0.0000</c:formatCode>
                <c:ptCount val="92"/>
                <c:pt idx="2">
                  <c:v>1.3586163372765747E-2</c:v>
                </c:pt>
                <c:pt idx="3">
                  <c:v>1.0168238874609496E-2</c:v>
                </c:pt>
                <c:pt idx="6">
                  <c:v>7.8472876941344215E-3</c:v>
                </c:pt>
                <c:pt idx="8">
                  <c:v>5.2053138231228924E-3</c:v>
                </c:pt>
                <c:pt idx="9">
                  <c:v>5.6938989042909331E-3</c:v>
                </c:pt>
                <c:pt idx="14">
                  <c:v>3.898163358586846E-3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Calc.'!$BP$3:$BP$94</c:f>
              <c:numCache>
                <c:formatCode>0.0000</c:formatCode>
                <c:ptCount val="92"/>
                <c:pt idx="2">
                  <c:v>2.9690562665677972E-3</c:v>
                </c:pt>
                <c:pt idx="3">
                  <c:v>2.0566574268782653E-3</c:v>
                </c:pt>
                <c:pt idx="6">
                  <c:v>9.9080131380772972E-4</c:v>
                </c:pt>
                <c:pt idx="8">
                  <c:v>-7.5798085119645436E-4</c:v>
                </c:pt>
                <c:pt idx="9">
                  <c:v>1.9250208241102099E-3</c:v>
                </c:pt>
                <c:pt idx="14">
                  <c:v>-4.1061741268134971E-4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Calc.'!$BC$3:$BC$94</c:f>
              <c:numCache>
                <c:formatCode>0.0000</c:formatCode>
                <c:ptCount val="92"/>
                <c:pt idx="2">
                  <c:v>-7.7435236449889984E-3</c:v>
                </c:pt>
                <c:pt idx="3">
                  <c:v>-6.7063001571088937E-3</c:v>
                </c:pt>
                <c:pt idx="6">
                  <c:v>-3.9391383083186545E-3</c:v>
                </c:pt>
                <c:pt idx="8">
                  <c:v>-3.8449944465634126E-3</c:v>
                </c:pt>
                <c:pt idx="9">
                  <c:v>-2.1664366113099587E-3</c:v>
                </c:pt>
                <c:pt idx="14">
                  <c:v>-2.532739350067158E-3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Calc.'!$AX$3:$AX$98</c:f>
              <c:numCache>
                <c:formatCode>0.0000</c:formatCode>
                <c:ptCount val="96"/>
                <c:pt idx="2">
                  <c:v>2.4900201786616505E-4</c:v>
                </c:pt>
                <c:pt idx="3">
                  <c:v>7.5642994935641904E-3</c:v>
                </c:pt>
                <c:pt idx="6">
                  <c:v>5.0600250539230632E-3</c:v>
                </c:pt>
                <c:pt idx="8">
                  <c:v>6.9775452214093222E-3</c:v>
                </c:pt>
                <c:pt idx="9">
                  <c:v>1.0181704130107836E-2</c:v>
                </c:pt>
                <c:pt idx="14">
                  <c:v>8.2218572375347826E-3</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Calc.'!$AY$3:$AY$93</c:f>
              <c:numCache>
                <c:formatCode>0.0000</c:formatCode>
                <c:ptCount val="91"/>
                <c:pt idx="2">
                  <c:v>4.5708094473681585E-3</c:v>
                </c:pt>
                <c:pt idx="3">
                  <c:v>5.2969535958170867E-3</c:v>
                </c:pt>
                <c:pt idx="6">
                  <c:v>1.6523545232755954E-3</c:v>
                </c:pt>
                <c:pt idx="8">
                  <c:v>1.1102860064730936E-3</c:v>
                </c:pt>
                <c:pt idx="9">
                  <c:v>1.9430934278255275E-3</c:v>
                </c:pt>
                <c:pt idx="14">
                  <c:v>1.5107165570933594E-4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0.12501518578430806</c:v>
                </c:pt>
                <c:pt idx="21" formatCode="General">
                  <c:v>7.818917708457418E-2</c:v>
                </c:pt>
                <c:pt idx="22" formatCode="General">
                  <c:v>5.668945004875095E-2</c:v>
                </c:pt>
                <c:pt idx="23" formatCode="General">
                  <c:v>4.3393882061590006E-2</c:v>
                </c:pt>
                <c:pt idx="24" formatCode="General">
                  <c:v>3.9259460333855037E-2</c:v>
                </c:pt>
                <c:pt idx="25" formatCode="General">
                  <c:v>3.7444206816401655E-2</c:v>
                </c:pt>
                <c:pt idx="26" formatCode="General">
                  <c:v>3.8773712937759532E-2</c:v>
                </c:pt>
                <c:pt idx="27" formatCode="General">
                  <c:v>3.9852127130579271E-2</c:v>
                </c:pt>
                <c:pt idx="28" formatCode="General">
                  <c:v>4.5144599906958412E-2</c:v>
                </c:pt>
                <c:pt idx="29" formatCode="General">
                  <c:v>5.2655087395792395E-2</c:v>
                </c:pt>
                <c:pt idx="30" formatCode="General">
                  <c:v>5.7237314407418818E-2</c:v>
                </c:pt>
                <c:pt idx="31" formatCode="General">
                  <c:v>5.7855694562577144E-2</c:v>
                </c:pt>
                <c:pt idx="32" formatCode="General">
                  <c:v>6.0416834232430223E-2</c:v>
                </c:pt>
                <c:pt idx="33" formatCode="General">
                  <c:v>5.9960822968252787E-2</c:v>
                </c:pt>
                <c:pt idx="34" formatCode="General">
                  <c:v>5.4098178840425983E-2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Calc.'!$AF$3:$AF$97</c:f>
              <c:numCache>
                <c:formatCode>0.0000</c:formatCode>
                <c:ptCount val="95"/>
                <c:pt idx="1">
                  <c:v>0.71364528351134726</c:v>
                </c:pt>
                <c:pt idx="2">
                  <c:v>0.59167885356880967</c:v>
                </c:pt>
                <c:pt idx="3">
                  <c:v>-1.3326192961730919E-2</c:v>
                </c:pt>
                <c:pt idx="4">
                  <c:v>-0.38347622105987583</c:v>
                </c:pt>
                <c:pt idx="5">
                  <c:v>-0.47337988535228559</c:v>
                </c:pt>
                <c:pt idx="6">
                  <c:v>-0.3581650913433696</c:v>
                </c:pt>
                <c:pt idx="7">
                  <c:v>-0.2001253083998801</c:v>
                </c:pt>
                <c:pt idx="8">
                  <c:v>-3.4823709447108005E-2</c:v>
                </c:pt>
                <c:pt idx="9">
                  <c:v>6.9544609760823967E-2</c:v>
                </c:pt>
                <c:pt idx="10">
                  <c:v>7.7247899541138171E-2</c:v>
                </c:pt>
                <c:pt idx="11">
                  <c:v>8.002588681828517E-3</c:v>
                </c:pt>
                <c:pt idx="12">
                  <c:v>-9.8897925056796315E-2</c:v>
                </c:pt>
                <c:pt idx="13">
                  <c:v>-0.10279206335023729</c:v>
                </c:pt>
                <c:pt idx="14">
                  <c:v>0.32018902596412724</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Calc.'!$E$3:$E$97</c:f>
              <c:numCache>
                <c:formatCode>0.0000</c:formatCode>
                <c:ptCount val="95"/>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Calc.'!$N$3:$N$97</c:f>
              <c:numCache>
                <c:formatCode>0.0000</c:formatCode>
                <c:ptCount val="95"/>
                <c:pt idx="1">
                  <c:v>1.5603317834938842E-3</c:v>
                </c:pt>
                <c:pt idx="2">
                  <c:v>4.0860603065310912E-4</c:v>
                </c:pt>
                <c:pt idx="3">
                  <c:v>-1.5974670070921035E-4</c:v>
                </c:pt>
                <c:pt idx="4">
                  <c:v>-3.151901983127869E-4</c:v>
                </c:pt>
                <c:pt idx="5">
                  <c:v>-3.6683991991513754E-4</c:v>
                </c:pt>
                <c:pt idx="6">
                  <c:v>-3.4638279133923546E-4</c:v>
                </c:pt>
                <c:pt idx="7">
                  <c:v>-3.2363677192687716E-4</c:v>
                </c:pt>
                <c:pt idx="8">
                  <c:v>-2.684076763227868E-4</c:v>
                </c:pt>
                <c:pt idx="9">
                  <c:v>-1.9637354419450458E-4</c:v>
                </c:pt>
                <c:pt idx="10">
                  <c:v>-5.7825680866550094E-5</c:v>
                </c:pt>
                <c:pt idx="11">
                  <c:v>1.2343338604635428E-4</c:v>
                </c:pt>
                <c:pt idx="12">
                  <c:v>3.9553908489485328E-4</c:v>
                </c:pt>
                <c:pt idx="13">
                  <c:v>6.7504207956419881E-4</c:v>
                </c:pt>
                <c:pt idx="14">
                  <c:v>1.0907726943502731E-3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Calc.'!$G$3:$G$97</c:f>
              <c:numCache>
                <c:formatCode>0.0000</c:formatCode>
                <c:ptCount val="95"/>
                <c:pt idx="1">
                  <c:v>4.0283816971592078E-2</c:v>
                </c:pt>
                <c:pt idx="2">
                  <c:v>3.2835764275935528E-2</c:v>
                </c:pt>
                <c:pt idx="3">
                  <c:v>2.4060895501733924E-2</c:v>
                </c:pt>
                <c:pt idx="4">
                  <c:v>1.6289307376181172E-2</c:v>
                </c:pt>
                <c:pt idx="5">
                  <c:v>1.2597429752107515E-2</c:v>
                </c:pt>
                <c:pt idx="6">
                  <c:v>7.2539988749861757E-3</c:v>
                </c:pt>
                <c:pt idx="7">
                  <c:v>4.8820155066273269E-3</c:v>
                </c:pt>
                <c:pt idx="8">
                  <c:v>2.6244290089926566E-3</c:v>
                </c:pt>
                <c:pt idx="9">
                  <c:v>9.0247692480007824E-4</c:v>
                </c:pt>
                <c:pt idx="10">
                  <c:v>-3.7975737693060515E-4</c:v>
                </c:pt>
                <c:pt idx="11">
                  <c:v>-5.0973428959349108E-4</c:v>
                </c:pt>
                <c:pt idx="12">
                  <c:v>9.7199454589558699E-4</c:v>
                </c:pt>
                <c:pt idx="13">
                  <c:v>3.5626612237059747E-3</c:v>
                </c:pt>
                <c:pt idx="14">
                  <c:v>9.9784999138657696E-3</c:v>
                </c:pt>
                <c:pt idx="15">
                  <c:v>0</c:v>
                </c:pt>
                <c:pt idx="16">
                  <c:v>0</c:v>
                </c:pt>
                <c:pt idx="19" formatCode="General">
                  <c:v>0</c:v>
                </c:pt>
                <c:pt idx="20" formatCode="General">
                  <c:v>1.7269187109418991E-3</c:v>
                </c:pt>
                <c:pt idx="21" formatCode="General">
                  <c:v>2.7893084283421425E-3</c:v>
                </c:pt>
                <c:pt idx="22" formatCode="General">
                  <c:v>4.4391365012228625E-3</c:v>
                </c:pt>
                <c:pt idx="23" formatCode="General">
                  <c:v>5.4353922647273675E-3</c:v>
                </c:pt>
                <c:pt idx="24" formatCode="General">
                  <c:v>6.1433570393676752E-3</c:v>
                </c:pt>
                <c:pt idx="25" formatCode="General">
                  <c:v>6.7723556885588608E-3</c:v>
                </c:pt>
                <c:pt idx="26" formatCode="General">
                  <c:v>7.5539237561360138E-3</c:v>
                </c:pt>
                <c:pt idx="27" formatCode="General">
                  <c:v>7.9389539834582579E-3</c:v>
                </c:pt>
                <c:pt idx="28" formatCode="General">
                  <c:v>8.9069529517121111E-3</c:v>
                </c:pt>
                <c:pt idx="29" formatCode="General">
                  <c:v>9.9243748938539645E-3</c:v>
                </c:pt>
                <c:pt idx="30" formatCode="General">
                  <c:v>9.9119322682767637E-3</c:v>
                </c:pt>
                <c:pt idx="31" formatCode="General">
                  <c:v>8.6404638443488609E-3</c:v>
                </c:pt>
                <c:pt idx="32" formatCode="General">
                  <c:v>7.1137148728800228E-3</c:v>
                </c:pt>
                <c:pt idx="33" formatCode="General">
                  <c:v>4.1825396307655603E-3</c:v>
                </c:pt>
                <c:pt idx="34" formatCode="General">
                  <c:v>5.624845405112894E-4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Calc.'!$L$3:$L$97</c:f>
              <c:numCache>
                <c:formatCode>0.0000</c:formatCode>
                <c:ptCount val="95"/>
                <c:pt idx="1">
                  <c:v>-2.3420129775782333E-3</c:v>
                </c:pt>
                <c:pt idx="2">
                  <c:v>-3.3318434768817126E-3</c:v>
                </c:pt>
                <c:pt idx="3">
                  <c:v>-3.2485946721043249E-3</c:v>
                </c:pt>
                <c:pt idx="4">
                  <c:v>-2.5857366858327117E-3</c:v>
                </c:pt>
                <c:pt idx="5">
                  <c:v>-2.2342555460984617E-3</c:v>
                </c:pt>
                <c:pt idx="6">
                  <c:v>-1.5362530323016379E-3</c:v>
                </c:pt>
                <c:pt idx="7">
                  <c:v>-1.1836634111020879E-3</c:v>
                </c:pt>
                <c:pt idx="8">
                  <c:v>-7.5822306596623078E-4</c:v>
                </c:pt>
                <c:pt idx="9">
                  <c:v>-3.1499844236973327E-4</c:v>
                </c:pt>
                <c:pt idx="10">
                  <c:v>2.9968997973218184E-4</c:v>
                </c:pt>
                <c:pt idx="11">
                  <c:v>8.5954892692730143E-4</c:v>
                </c:pt>
                <c:pt idx="12">
                  <c:v>1.554171626329626E-3</c:v>
                </c:pt>
                <c:pt idx="13">
                  <c:v>2.2017522016030099E-3</c:v>
                </c:pt>
                <c:pt idx="14">
                  <c:v>2.8444857963806562E-3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Calc.'!$BD$3:$BD$94</c:f>
              <c:numCache>
                <c:formatCode>0.0000</c:formatCode>
                <c:ptCount val="92"/>
                <c:pt idx="2">
                  <c:v>6.5401636234335408E-3</c:v>
                </c:pt>
                <c:pt idx="3">
                  <c:v>-5.3761487954856416E-3</c:v>
                </c:pt>
                <c:pt idx="6">
                  <c:v>-4.9266574807804112E-4</c:v>
                </c:pt>
                <c:pt idx="8">
                  <c:v>2.7755401877489722E-4</c:v>
                </c:pt>
                <c:pt idx="9">
                  <c:v>6.9880577785442599E-4</c:v>
                </c:pt>
                <c:pt idx="14">
                  <c:v>1.0064004763066623E-4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Calc.'!$AW$3:$AW$94</c:f>
              <c:numCache>
                <c:formatCode>0.0000</c:formatCode>
                <c:ptCount val="92"/>
                <c:pt idx="2">
                  <c:v>3.135847960013928E-2</c:v>
                </c:pt>
                <c:pt idx="3">
                  <c:v>3.0838819435657323E-2</c:v>
                </c:pt>
                <c:pt idx="6">
                  <c:v>1.0913296038681256E-2</c:v>
                </c:pt>
                <c:pt idx="8">
                  <c:v>5.7436700379753756E-3</c:v>
                </c:pt>
                <c:pt idx="9">
                  <c:v>0</c:v>
                </c:pt>
                <c:pt idx="14">
                  <c:v>1.9796195587076827E-3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Calc.'!$BB$3:$BB$94</c:f>
              <c:numCache>
                <c:formatCode>0.0000</c:formatCode>
                <c:ptCount val="92"/>
                <c:pt idx="1">
                  <c:v>-6.5454123879545127E-3</c:v>
                </c:pt>
                <c:pt idx="2">
                  <c:v>-3.9816563076667307E-3</c:v>
                </c:pt>
                <c:pt idx="3">
                  <c:v>-2.7146379807528541E-3</c:v>
                </c:pt>
                <c:pt idx="4">
                  <c:v>2.6764332434758005E-3</c:v>
                </c:pt>
                <c:pt idx="5">
                  <c:v>-9.9914139984325061E-3</c:v>
                </c:pt>
                <c:pt idx="6">
                  <c:v>-5.3305194393659056E-4</c:v>
                </c:pt>
                <c:pt idx="7">
                  <c:v>-3.3063597457366764E-3</c:v>
                </c:pt>
                <c:pt idx="8">
                  <c:v>5.504525876532274E-4</c:v>
                </c:pt>
                <c:pt idx="9">
                  <c:v>4.0914313562525332E-4</c:v>
                </c:pt>
                <c:pt idx="10">
                  <c:v>-1.348088028391984E-3</c:v>
                </c:pt>
                <c:pt idx="11">
                  <c:v>1.2128859536373691E-3</c:v>
                </c:pt>
                <c:pt idx="12">
                  <c:v>1.6604236590868184E-3</c:v>
                </c:pt>
                <c:pt idx="13">
                  <c:v>-4.3933189907977661E-4</c:v>
                </c:pt>
                <c:pt idx="14">
                  <c:v>3.7023813733659907E-3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Calc.'!$AC$3:$AC$97</c:f>
              <c:numCache>
                <c:formatCode>0.0000</c:formatCode>
                <c:ptCount val="95"/>
                <c:pt idx="1">
                  <c:v>0.12567841159500703</c:v>
                </c:pt>
                <c:pt idx="2">
                  <c:v>9.4647444264647121E-2</c:v>
                </c:pt>
                <c:pt idx="3">
                  <c:v>7.275860875332639E-2</c:v>
                </c:pt>
                <c:pt idx="4">
                  <c:v>5.5819470579612784E-2</c:v>
                </c:pt>
                <c:pt idx="5">
                  <c:v>4.9875232654579604E-2</c:v>
                </c:pt>
                <c:pt idx="6">
                  <c:v>3.9911580160207898E-2</c:v>
                </c:pt>
                <c:pt idx="7">
                  <c:v>3.723942768939368E-2</c:v>
                </c:pt>
                <c:pt idx="8">
                  <c:v>3.4360942432853064E-2</c:v>
                </c:pt>
                <c:pt idx="9">
                  <c:v>3.4360482873827883E-2</c:v>
                </c:pt>
                <c:pt idx="10">
                  <c:v>3.4707981606550899E-2</c:v>
                </c:pt>
                <c:pt idx="11">
                  <c:v>2.9622931213003498E-2</c:v>
                </c:pt>
                <c:pt idx="12">
                  <c:v>2.4230617083755398E-2</c:v>
                </c:pt>
                <c:pt idx="13">
                  <c:v>2.1771144570216026E-2</c:v>
                </c:pt>
                <c:pt idx="14">
                  <c:v>1.2726534240645435E-2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Calc.'!$AD$3:$AD$97</c:f>
              <c:numCache>
                <c:formatCode>0.0000</c:formatCode>
                <c:ptCount val="95"/>
                <c:pt idx="1">
                  <c:v>0.14182922477548426</c:v>
                </c:pt>
                <c:pt idx="2">
                  <c:v>0.11074727393113114</c:v>
                </c:pt>
                <c:pt idx="3">
                  <c:v>8.7780191783184094E-2</c:v>
                </c:pt>
                <c:pt idx="4">
                  <c:v>6.8592486798949054E-2</c:v>
                </c:pt>
                <c:pt idx="5">
                  <c:v>6.1972369469214195E-2</c:v>
                </c:pt>
                <c:pt idx="6">
                  <c:v>5.0285247215090818E-2</c:v>
                </c:pt>
                <c:pt idx="7">
                  <c:v>4.7279398718659618E-2</c:v>
                </c:pt>
                <c:pt idx="8">
                  <c:v>4.394477221890139E-2</c:v>
                </c:pt>
                <c:pt idx="9">
                  <c:v>4.4234808712129065E-2</c:v>
                </c:pt>
                <c:pt idx="10">
                  <c:v>4.4962988359647897E-2</c:v>
                </c:pt>
                <c:pt idx="11">
                  <c:v>3.8570688998361413E-2</c:v>
                </c:pt>
                <c:pt idx="12">
                  <c:v>3.1743677653237934E-2</c:v>
                </c:pt>
                <c:pt idx="13">
                  <c:v>2.8656592281709449E-2</c:v>
                </c:pt>
                <c:pt idx="14">
                  <c:v>1.6943331150775641E-2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Calc.'!$AE$3:$AE$97</c:f>
              <c:numCache>
                <c:formatCode>0.0000</c:formatCode>
                <c:ptCount val="95"/>
                <c:pt idx="1">
                  <c:v>0.52496972024224986</c:v>
                </c:pt>
                <c:pt idx="2">
                  <c:v>0.39799099733381638</c:v>
                </c:pt>
                <c:pt idx="3">
                  <c:v>0.30809838330521588</c:v>
                </c:pt>
                <c:pt idx="4">
                  <c:v>0.23766738162040241</c:v>
                </c:pt>
                <c:pt idx="5">
                  <c:v>0.21325547983433718</c:v>
                </c:pt>
                <c:pt idx="6">
                  <c:v>0.17186791379498076</c:v>
                </c:pt>
                <c:pt idx="7">
                  <c:v>0.16124041969009198</c:v>
                </c:pt>
                <c:pt idx="8">
                  <c:v>0.14983615770251446</c:v>
                </c:pt>
                <c:pt idx="9">
                  <c:v>0.15120333344907333</c:v>
                </c:pt>
                <c:pt idx="10">
                  <c:v>0.15470312155038998</c:v>
                </c:pt>
                <c:pt idx="11">
                  <c:v>0.13409313502028836</c:v>
                </c:pt>
                <c:pt idx="12">
                  <c:v>0.11284859979876181</c:v>
                </c:pt>
                <c:pt idx="13">
                  <c:v>0.10464311005743546</c:v>
                </c:pt>
                <c:pt idx="14">
                  <c:v>6.7995980043274479E-2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Calc.'!$BS$3:$BS$94</c:f>
              <c:numCache>
                <c:formatCode>0.0000</c:formatCode>
                <c:ptCount val="92"/>
                <c:pt idx="2">
                  <c:v>9.3342653837370171E-2</c:v>
                </c:pt>
                <c:pt idx="3">
                  <c:v>6.8809700962588052E-2</c:v>
                </c:pt>
                <c:pt idx="6">
                  <c:v>4.9939299009302565E-2</c:v>
                </c:pt>
                <c:pt idx="8">
                  <c:v>3.312253191111774E-2</c:v>
                </c:pt>
                <c:pt idx="9">
                  <c:v>3.9512917893447193E-2</c:v>
                </c:pt>
                <c:pt idx="14">
                  <c:v>3.1153381670385765E-2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Calc.'!$BT$3:$BT$94</c:f>
              <c:numCache>
                <c:formatCode>0.0000</c:formatCode>
                <c:ptCount val="92"/>
                <c:pt idx="2">
                  <c:v>0.12515579985062369</c:v>
                </c:pt>
                <c:pt idx="3">
                  <c:v>9.7041476131292034E-2</c:v>
                </c:pt>
                <c:pt idx="6">
                  <c:v>5.5836368917164141E-2</c:v>
                </c:pt>
                <c:pt idx="8">
                  <c:v>3.9936382238556709E-2</c:v>
                </c:pt>
                <c:pt idx="9">
                  <c:v>4.4639698606653774E-2</c:v>
                </c:pt>
                <c:pt idx="14">
                  <c:v>3.5511510311379009E-2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Calc.'!$BU$3:$BU$94</c:f>
              <c:numCache>
                <c:formatCode>0.0000</c:formatCode>
                <c:ptCount val="92"/>
                <c:pt idx="2">
                  <c:v>0.35535695793120958</c:v>
                </c:pt>
                <c:pt idx="3">
                  <c:v>0.34276896521273115</c:v>
                </c:pt>
                <c:pt idx="6">
                  <c:v>0.1921520231661614</c:v>
                </c:pt>
                <c:pt idx="8">
                  <c:v>0.15251970053781558</c:v>
                </c:pt>
                <c:pt idx="9">
                  <c:v>0.20045932953379159</c:v>
                </c:pt>
                <c:pt idx="14">
                  <c:v>0.14622175127699191</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Calc.'!$Y$3:$Y$12</c:f>
              <c:numCache>
                <c:formatCode>0.0000</c:formatCode>
                <c:ptCount val="10"/>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Calc.'!$AB$3:$AB$12</c:f>
              <c:numCache>
                <c:formatCode>0.0000</c:formatCode>
                <c:ptCount val="10"/>
                <c:pt idx="0" formatCode="General">
                  <c:v>0</c:v>
                </c:pt>
                <c:pt idx="2">
                  <c:v>5.0432276657060356E-2</c:v>
                </c:pt>
                <c:pt idx="3">
                  <c:v>9.6965350847798171E-2</c:v>
                </c:pt>
                <c:pt idx="6">
                  <c:v>0.23103612358420991</c:v>
                </c:pt>
                <c:pt idx="8">
                  <c:v>0.28016285771731086</c:v>
                </c:pt>
                <c:pt idx="9">
                  <c:v>0.32890315662489078</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Calc.'!$AH$3:$AH$93</c:f>
              <c:numCache>
                <c:formatCode>0.0000</c:formatCode>
                <c:ptCount val="91"/>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Calc.'!$AE$3:$AE$93</c:f>
              <c:numCache>
                <c:formatCode>0.0000</c:formatCode>
                <c:ptCount val="91"/>
                <c:pt idx="0" formatCode="General">
                  <c:v>0</c:v>
                </c:pt>
                <c:pt idx="2">
                  <c:v>9.7281334144010537E-2</c:v>
                </c:pt>
                <c:pt idx="3">
                  <c:v>0.15142100234517464</c:v>
                </c:pt>
                <c:pt idx="6">
                  <c:v>0.47470685312255634</c:v>
                </c:pt>
                <c:pt idx="8">
                  <c:v>0.63488439155736909</c:v>
                </c:pt>
                <c:pt idx="9">
                  <c:v>0.76122053331017037</c:v>
                </c:pt>
                <c:pt idx="14">
                  <c:v>1.1285446017545377</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Calc.'!$U$3:$U$12</c:f>
              <c:numCache>
                <c:formatCode>0.0000</c:formatCode>
                <c:ptCount val="10"/>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Calc.'!$Q$3:$Q$12</c:f>
              <c:numCache>
                <c:formatCode>0.0000</c:formatCode>
                <c:ptCount val="10"/>
                <c:pt idx="0" formatCode="General">
                  <c:v>0</c:v>
                </c:pt>
                <c:pt idx="2">
                  <c:v>8.5455638193980121E-3</c:v>
                </c:pt>
                <c:pt idx="3">
                  <c:v>0.25038464427916823</c:v>
                </c:pt>
                <c:pt idx="6">
                  <c:v>1.1736616332356697</c:v>
                </c:pt>
                <c:pt idx="8">
                  <c:v>2.0988164675832013</c:v>
                </c:pt>
                <c:pt idx="9">
                  <c:v>2.8300500338066259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Calc.'!$N$3:$N$12</c:f>
              <c:numCache>
                <c:formatCode>0.0000</c:formatCode>
                <c:ptCount val="10"/>
                <c:pt idx="0" formatCode="General">
                  <c:v>0</c:v>
                </c:pt>
                <c:pt idx="2">
                  <c:v>-0.13357279155909754</c:v>
                </c:pt>
                <c:pt idx="3">
                  <c:v>-0.27084409024581885</c:v>
                </c:pt>
                <c:pt idx="6">
                  <c:v>-0.56874621169603778</c:v>
                </c:pt>
                <c:pt idx="8">
                  <c:v>-0.18766640475923213</c:v>
                </c:pt>
                <c:pt idx="9">
                  <c:v>4.6508474576271303E-2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Calc.'!$P$3:$P$12</c:f>
              <c:numCache>
                <c:formatCode>0.0000</c:formatCode>
                <c:ptCount val="10"/>
                <c:pt idx="0" formatCode="General">
                  <c:v>0</c:v>
                </c:pt>
                <c:pt idx="2">
                  <c:v>1.0761996669694218</c:v>
                </c:pt>
                <c:pt idx="3">
                  <c:v>2.0621510747805023</c:v>
                </c:pt>
                <c:pt idx="6">
                  <c:v>4.0534445958219791</c:v>
                </c:pt>
                <c:pt idx="8">
                  <c:v>4.8149995458673924</c:v>
                </c:pt>
                <c:pt idx="9">
                  <c:v>4.8149995458673924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Calc.'!$V$3:$V$12</c:f>
              <c:numCache>
                <c:formatCode>0.0000</c:formatCode>
                <c:ptCount val="10"/>
                <c:pt idx="0" formatCode="General">
                  <c:v>0</c:v>
                </c:pt>
                <c:pt idx="2">
                  <c:v>-0.26575196483282276</c:v>
                </c:pt>
                <c:pt idx="3">
                  <c:v>-0.48015985080591461</c:v>
                </c:pt>
                <c:pt idx="6">
                  <c:v>-1.1989143466098307</c:v>
                </c:pt>
                <c:pt idx="8">
                  <c:v>-1.7087233248967628</c:v>
                </c:pt>
                <c:pt idx="9">
                  <c:v>-1.8643133075795923</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Calc.'!$AF$3:$AF$12</c:f>
              <c:numCache>
                <c:formatCode>0.0000</c:formatCode>
                <c:ptCount val="10"/>
                <c:pt idx="0" formatCode="General">
                  <c:v>0</c:v>
                </c:pt>
                <c:pt idx="2">
                  <c:v>0.46626700923018327</c:v>
                </c:pt>
                <c:pt idx="3">
                  <c:v>0.79135693215339198</c:v>
                </c:pt>
                <c:pt idx="6">
                  <c:v>2.2232115329717379</c:v>
                </c:pt>
                <c:pt idx="8">
                  <c:v>2.9133856694262055</c:v>
                </c:pt>
                <c:pt idx="9">
                  <c:v>3.3223123037396514</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Calc.'!$Z$3:$Z$12</c:f>
              <c:numCache>
                <c:formatCode>0.0000</c:formatCode>
                <c:ptCount val="10"/>
                <c:pt idx="0" formatCode="General">
                  <c:v>0</c:v>
                </c:pt>
                <c:pt idx="2">
                  <c:v>0.19812075931996651</c:v>
                </c:pt>
                <c:pt idx="3">
                  <c:v>0.47000304947777705</c:v>
                </c:pt>
                <c:pt idx="6">
                  <c:v>1.2574635968590377</c:v>
                </c:pt>
                <c:pt idx="8">
                  <c:v>1.7551182435008008</c:v>
                </c:pt>
                <c:pt idx="9">
                  <c:v>2.036816650148662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Calc.'!$X$3:$X$12</c:f>
              <c:numCache>
                <c:formatCode>0.0000</c:formatCode>
                <c:ptCount val="10"/>
                <c:pt idx="0" formatCode="General">
                  <c:v>0</c:v>
                </c:pt>
                <c:pt idx="2">
                  <c:v>0.11940611420294317</c:v>
                </c:pt>
                <c:pt idx="3">
                  <c:v>0.33655104063429164</c:v>
                </c:pt>
                <c:pt idx="6">
                  <c:v>0.71569871159563991</c:v>
                </c:pt>
                <c:pt idx="8">
                  <c:v>0.91864298238926656</c:v>
                </c:pt>
                <c:pt idx="9">
                  <c:v>1.0715329724784644</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Calc.'!$AJ$3:$AJ$12</c:f>
              <c:numCache>
                <c:formatCode>0.0000</c:formatCode>
                <c:ptCount val="10"/>
                <c:pt idx="0" formatCode="General">
                  <c:v>0</c:v>
                </c:pt>
                <c:pt idx="2">
                  <c:v>0.16058472044387553</c:v>
                </c:pt>
                <c:pt idx="3">
                  <c:v>0.24275117370892008</c:v>
                </c:pt>
                <c:pt idx="6">
                  <c:v>0.77068288518992767</c:v>
                </c:pt>
                <c:pt idx="8">
                  <c:v>1.0558752027315408</c:v>
                </c:pt>
                <c:pt idx="9">
                  <c:v>1.250263593683312</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Calc.'!$R$3:$R$93</c:f>
              <c:numCache>
                <c:formatCode>0.0000</c:formatCode>
                <c:ptCount val="91"/>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Calc.'!$AD$3:$AD$12</c:f>
              <c:numCache>
                <c:formatCode>0.0000</c:formatCode>
                <c:ptCount val="10"/>
                <c:pt idx="0" formatCode="General">
                  <c:v>0</c:v>
                </c:pt>
                <c:pt idx="2">
                  <c:v>3.4959743325866842E-2</c:v>
                </c:pt>
                <c:pt idx="3">
                  <c:v>0.12475452509231741</c:v>
                </c:pt>
                <c:pt idx="6">
                  <c:v>0.32546401113868861</c:v>
                </c:pt>
                <c:pt idx="8">
                  <c:v>0.4403702403293176</c:v>
                </c:pt>
                <c:pt idx="9">
                  <c:v>0.51107754706701347</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Calc.'!$AI$3:$AI$12</c:f>
              <c:numCache>
                <c:formatCode>0.0000</c:formatCode>
                <c:ptCount val="10"/>
                <c:pt idx="0" formatCode="General">
                  <c:v>0</c:v>
                </c:pt>
                <c:pt idx="2">
                  <c:v>0.10189579998896205</c:v>
                </c:pt>
                <c:pt idx="3">
                  <c:v>0.16764942877642275</c:v>
                </c:pt>
                <c:pt idx="6">
                  <c:v>0.34843589602075187</c:v>
                </c:pt>
                <c:pt idx="8">
                  <c:v>0.24793498537446895</c:v>
                </c:pt>
                <c:pt idx="9">
                  <c:v>0.38618687565538956</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Calc.'!$AA$3:$AA$12</c:f>
              <c:numCache>
                <c:formatCode>0.0000</c:formatCode>
                <c:ptCount val="10"/>
                <c:pt idx="0" formatCode="General">
                  <c:v>0</c:v>
                </c:pt>
                <c:pt idx="2">
                  <c:v>9.2174567343867461E-2</c:v>
                </c:pt>
                <c:pt idx="3">
                  <c:v>0.19471920103974275</c:v>
                </c:pt>
                <c:pt idx="6">
                  <c:v>0.58343320336548321</c:v>
                </c:pt>
                <c:pt idx="8">
                  <c:v>0.80405622819618294</c:v>
                </c:pt>
                <c:pt idx="9">
                  <c:v>0.93169040290033489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Calc.'!$W$3:$W$12</c:f>
              <c:numCache>
                <c:formatCode>0.0000</c:formatCode>
                <c:ptCount val="10"/>
                <c:pt idx="0" formatCode="General">
                  <c:v>0</c:v>
                </c:pt>
                <c:pt idx="2">
                  <c:v>0.22445354504474899</c:v>
                </c:pt>
                <c:pt idx="3">
                  <c:v>5.2572079719196335E-2</c:v>
                </c:pt>
                <c:pt idx="6">
                  <c:v>-3.7322129024856321E-2</c:v>
                </c:pt>
                <c:pt idx="8">
                  <c:v>-5.211576066707635E-4</c:v>
                </c:pt>
                <c:pt idx="9">
                  <c:v>4.9665946095056444E-2</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Calc.'!$O$3:$O$12</c:f>
              <c:numCache>
                <c:formatCode>0.0000</c:formatCode>
                <c:ptCount val="10"/>
                <c:pt idx="0" formatCode="General">
                  <c:v>0</c:v>
                </c:pt>
                <c:pt idx="2">
                  <c:v>8.237657864523544E-2</c:v>
                </c:pt>
                <c:pt idx="3">
                  <c:v>0.11583570436280138</c:v>
                </c:pt>
                <c:pt idx="6">
                  <c:v>0.36655671469575168</c:v>
                </c:pt>
                <c:pt idx="8">
                  <c:v>0.46356038863375398</c:v>
                </c:pt>
                <c:pt idx="9">
                  <c:v>0.55928610619977026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Calc.'!$AG$3:$AG$12</c:f>
              <c:numCache>
                <c:formatCode>0.0000</c:formatCode>
                <c:ptCount val="10"/>
                <c:pt idx="0" formatCode="General">
                  <c:v>0</c:v>
                </c:pt>
                <c:pt idx="2">
                  <c:v>7.9331766286098171E-2</c:v>
                </c:pt>
                <c:pt idx="3">
                  <c:v>0.15285342511752856</c:v>
                </c:pt>
                <c:pt idx="6">
                  <c:v>0.4960879785090665</c:v>
                </c:pt>
                <c:pt idx="8">
                  <c:v>0.67745802552048329</c:v>
                </c:pt>
                <c:pt idx="9">
                  <c:v>0.8162130624580255</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Calc.'!$AC$3:$AC$93</c:f>
              <c:numCache>
                <c:formatCode>0.0000</c:formatCode>
                <c:ptCount val="91"/>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abSelected="1" topLeftCell="AY1" zoomScale="130" zoomScaleNormal="130" workbookViewId="0">
      <pane ySplit="6" topLeftCell="A7" activePane="bottomLeft" state="frozen"/>
      <selection pane="bottomLeft" activeCell="BR24" sqref="BR24"/>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1" width="7.83203125" style="254" customWidth="1"/>
    <col min="42" max="42" width="8"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524</v>
      </c>
      <c r="C1" s="345"/>
    </row>
    <row r="2" spans="1:89" s="256" customFormat="1" ht="13.25" customHeight="1" x14ac:dyDescent="0.15">
      <c r="A2" s="256" t="s">
        <v>117</v>
      </c>
      <c r="B2" s="86" t="s">
        <v>491</v>
      </c>
      <c r="C2" s="345"/>
    </row>
    <row r="3" spans="1:89" s="256" customFormat="1" ht="13.25" customHeight="1" x14ac:dyDescent="0.15">
      <c r="A3" s="256" t="s">
        <v>118</v>
      </c>
      <c r="B3" s="86" t="s">
        <v>492</v>
      </c>
      <c r="C3" s="345"/>
    </row>
    <row r="4" spans="1:89" s="256" customFormat="1" ht="13.25" customHeight="1" x14ac:dyDescent="0.15">
      <c r="A4" s="256" t="s">
        <v>267</v>
      </c>
      <c r="B4" s="87">
        <v>900</v>
      </c>
      <c r="C4" s="345"/>
    </row>
    <row r="5" spans="1:89"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R5" s="383" t="s">
        <v>520</v>
      </c>
      <c r="AS5" s="384"/>
      <c r="AT5" s="384"/>
      <c r="AU5" s="384"/>
      <c r="AV5" s="384"/>
      <c r="AW5" s="384"/>
      <c r="AX5" s="384"/>
      <c r="AY5" s="384"/>
      <c r="AZ5" s="384"/>
      <c r="BA5" s="384"/>
      <c r="BB5" s="384"/>
      <c r="BC5" s="384"/>
      <c r="BD5" s="384"/>
      <c r="BE5" s="384"/>
      <c r="BF5" s="384"/>
      <c r="BG5" s="384"/>
      <c r="BH5" s="384"/>
      <c r="BI5" s="384"/>
      <c r="BJ5" s="384"/>
      <c r="BK5" s="384"/>
      <c r="BL5" s="384"/>
      <c r="BM5" s="384"/>
      <c r="BN5" s="385"/>
    </row>
    <row r="6" spans="1:89" s="351" customFormat="1" ht="86.5" customHeight="1" x14ac:dyDescent="0.15">
      <c r="A6" s="348" t="s">
        <v>0</v>
      </c>
      <c r="B6" s="349" t="s">
        <v>1</v>
      </c>
      <c r="C6" s="350" t="s">
        <v>2</v>
      </c>
      <c r="D6" s="259" t="s">
        <v>5</v>
      </c>
      <c r="E6" s="259" t="s">
        <v>475</v>
      </c>
      <c r="F6" s="259" t="s">
        <v>476</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650</v>
      </c>
      <c r="AA6" s="261" t="s">
        <v>14</v>
      </c>
      <c r="AB6" s="261" t="s">
        <v>18</v>
      </c>
      <c r="AC6" s="261" t="s">
        <v>17</v>
      </c>
      <c r="AD6" s="261" t="s">
        <v>651</v>
      </c>
      <c r="AE6" s="261" t="s">
        <v>10</v>
      </c>
      <c r="AF6" s="261" t="s">
        <v>652</v>
      </c>
      <c r="AG6" s="261" t="s">
        <v>653</v>
      </c>
      <c r="AH6" s="261" t="s">
        <v>21</v>
      </c>
      <c r="AI6" s="261" t="s">
        <v>527</v>
      </c>
      <c r="AJ6" s="261" t="s">
        <v>419</v>
      </c>
      <c r="AK6" s="261" t="s">
        <v>348</v>
      </c>
      <c r="AL6" s="261" t="s">
        <v>16</v>
      </c>
      <c r="AM6" s="261" t="s">
        <v>654</v>
      </c>
      <c r="AN6" s="261" t="s">
        <v>349</v>
      </c>
      <c r="AO6" s="261" t="s">
        <v>656</v>
      </c>
      <c r="AP6" s="261" t="s">
        <v>655</v>
      </c>
      <c r="AQ6" s="261" t="s">
        <v>47</v>
      </c>
      <c r="AR6" s="261" t="s">
        <v>19</v>
      </c>
      <c r="AS6" s="261" t="s">
        <v>649</v>
      </c>
      <c r="AT6" s="261" t="s">
        <v>15</v>
      </c>
      <c r="AU6" s="261" t="s">
        <v>13</v>
      </c>
      <c r="AV6" s="261" t="s">
        <v>347</v>
      </c>
      <c r="AW6" s="261" t="s">
        <v>9</v>
      </c>
      <c r="AX6" s="261" t="s">
        <v>650</v>
      </c>
      <c r="AY6" s="261" t="s">
        <v>14</v>
      </c>
      <c r="AZ6" s="261" t="s">
        <v>18</v>
      </c>
      <c r="BA6" s="261" t="s">
        <v>17</v>
      </c>
      <c r="BB6" s="261" t="s">
        <v>651</v>
      </c>
      <c r="BC6" s="261" t="s">
        <v>10</v>
      </c>
      <c r="BD6" s="261" t="s">
        <v>652</v>
      </c>
      <c r="BE6" s="261" t="s">
        <v>653</v>
      </c>
      <c r="BF6" s="261" t="s">
        <v>21</v>
      </c>
      <c r="BG6" s="261" t="s">
        <v>527</v>
      </c>
      <c r="BH6" s="261" t="s">
        <v>419</v>
      </c>
      <c r="BI6" s="261" t="s">
        <v>348</v>
      </c>
      <c r="BJ6" s="261" t="s">
        <v>16</v>
      </c>
      <c r="BK6" s="261" t="s">
        <v>654</v>
      </c>
      <c r="BL6" s="261" t="s">
        <v>349</v>
      </c>
      <c r="BM6" s="261" t="s">
        <v>656</v>
      </c>
      <c r="BN6" s="261" t="s">
        <v>655</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0.56225694444444441</v>
      </c>
      <c r="D7"/>
      <c r="E7"/>
      <c r="F7"/>
      <c r="G7"/>
      <c r="H7" s="303">
        <v>0.44516382942199706</v>
      </c>
      <c r="I7" s="352">
        <v>2.0679994113942612E-2</v>
      </c>
      <c r="J7" s="352">
        <v>0.46584382353593967</v>
      </c>
      <c r="K7" s="306">
        <v>95.560745239257812</v>
      </c>
      <c r="L7">
        <v>6.6909999999999998</v>
      </c>
      <c r="M7">
        <v>88.9</v>
      </c>
      <c r="N7" s="64"/>
      <c r="O7" s="293"/>
      <c r="P7" s="64"/>
      <c r="Q7" s="64"/>
      <c r="R7">
        <v>325</v>
      </c>
      <c r="S7">
        <v>10</v>
      </c>
      <c r="T7" s="307">
        <v>0.21102256145470871</v>
      </c>
      <c r="U7" s="307">
        <v>1.6050516647531572</v>
      </c>
      <c r="V7" s="307">
        <v>4.4981834695731147</v>
      </c>
      <c r="W7" s="307">
        <v>9.0030801592667711</v>
      </c>
      <c r="X7" s="307">
        <v>1.1217105263157896</v>
      </c>
      <c r="Y7" s="307">
        <v>29.666666666666668</v>
      </c>
      <c r="Z7" s="308">
        <v>0.14000000000000001</v>
      </c>
      <c r="AA7">
        <v>2.37</v>
      </c>
      <c r="AB7">
        <v>0.22645530837884642</v>
      </c>
      <c r="AC7" s="308">
        <v>0.69092376249237863</v>
      </c>
      <c r="AD7">
        <v>2.5356407715178779</v>
      </c>
      <c r="AE7" s="307">
        <v>1.9982238010657194</v>
      </c>
      <c r="AF7">
        <v>4.3096744682473132</v>
      </c>
      <c r="AG7">
        <v>2.3147958136671454</v>
      </c>
      <c r="AH7">
        <v>1.01333690771396</v>
      </c>
      <c r="AI7" s="307">
        <v>0.54</v>
      </c>
      <c r="AJ7">
        <v>1.6411405048731762</v>
      </c>
      <c r="AK7">
        <v>2.8385303569877527</v>
      </c>
      <c r="AL7" s="308">
        <v>5.6123322866114753</v>
      </c>
      <c r="AM7">
        <v>2.5100738750839491</v>
      </c>
      <c r="AN7">
        <v>0.63898545757234493</v>
      </c>
      <c r="AO7">
        <v>1.0502787129532536</v>
      </c>
      <c r="AP7">
        <v>2.8083653435766109</v>
      </c>
      <c r="AQ7" s="65">
        <v>0</v>
      </c>
      <c r="AR7" s="307">
        <v>0.21102256145470871</v>
      </c>
      <c r="AS7" s="307">
        <v>1.6050516647531572</v>
      </c>
      <c r="AT7" s="307">
        <v>4.4981834695731147</v>
      </c>
      <c r="AU7" s="307">
        <v>9.0030801592667711</v>
      </c>
      <c r="AV7" s="307">
        <v>1.1217105263157896</v>
      </c>
      <c r="AW7" s="307">
        <v>29.666666666666668</v>
      </c>
      <c r="AX7" s="308">
        <v>0.14000000000000001</v>
      </c>
      <c r="AY7">
        <v>2.37</v>
      </c>
      <c r="AZ7">
        <v>0.22645530837884642</v>
      </c>
      <c r="BA7" s="308">
        <v>0.69092376249237863</v>
      </c>
      <c r="BB7">
        <v>2.5356407715178779</v>
      </c>
      <c r="BC7" s="307">
        <v>1.9982238010657194</v>
      </c>
      <c r="BD7">
        <v>4.3096744682473132</v>
      </c>
      <c r="BE7">
        <v>2.3147958136671454</v>
      </c>
      <c r="BF7">
        <v>1.01333690771396</v>
      </c>
      <c r="BG7" s="307">
        <v>0.54</v>
      </c>
      <c r="BH7">
        <v>1.6411405048731762</v>
      </c>
      <c r="BI7">
        <v>2.8385303569877527</v>
      </c>
      <c r="BJ7" s="308">
        <v>5.6123322866114753</v>
      </c>
      <c r="BK7">
        <v>2.5100738750839491</v>
      </c>
      <c r="BL7">
        <v>0.63898545757234493</v>
      </c>
      <c r="BM7">
        <v>1.0502787129532536</v>
      </c>
      <c r="BN7">
        <v>2.8083653435766109</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v>1</v>
      </c>
      <c r="B8" s="301">
        <v>43701</v>
      </c>
      <c r="C8" s="302">
        <v>0.44097222222222227</v>
      </c>
      <c r="D8">
        <v>26</v>
      </c>
      <c r="E8"/>
      <c r="F8"/>
      <c r="G8">
        <v>1</v>
      </c>
      <c r="H8" s="303">
        <v>0.71394322643280028</v>
      </c>
      <c r="I8" s="352">
        <v>3.8091495012565035E-2</v>
      </c>
      <c r="J8" s="352">
        <v>0.75203472144536532</v>
      </c>
      <c r="K8" s="306">
        <v>94.93487548828125</v>
      </c>
      <c r="L8">
        <v>6.9589999999999996</v>
      </c>
      <c r="M8">
        <v>84.9</v>
      </c>
      <c r="N8" s="64"/>
      <c r="O8" s="293"/>
      <c r="P8" s="64"/>
      <c r="Q8" s="64"/>
      <c r="R8">
        <v>325</v>
      </c>
      <c r="S8">
        <v>10</v>
      </c>
      <c r="T8" s="307"/>
      <c r="U8" s="307"/>
      <c r="V8" s="307"/>
      <c r="W8" s="307"/>
      <c r="X8" s="307"/>
      <c r="Y8" s="307">
        <v>28.444444444444446</v>
      </c>
      <c r="Z8" s="308">
        <v>0.16</v>
      </c>
      <c r="AA8">
        <v>2.4500000000000002</v>
      </c>
      <c r="AB8"/>
      <c r="AC8" s="308"/>
      <c r="AD8"/>
      <c r="AE8" s="307">
        <v>3.1083481349911195</v>
      </c>
      <c r="AF8"/>
      <c r="AG8"/>
      <c r="AH8"/>
      <c r="AI8" s="307">
        <v>0.87</v>
      </c>
      <c r="AJ8"/>
      <c r="AK8"/>
      <c r="AL8" s="308"/>
      <c r="AM8"/>
      <c r="AN8"/>
      <c r="AO8"/>
      <c r="AP8"/>
      <c r="AQ8" s="65">
        <v>0</v>
      </c>
      <c r="AR8" s="307"/>
      <c r="AS8" s="307"/>
      <c r="AT8" s="307"/>
      <c r="AU8" s="307"/>
      <c r="AV8" s="307"/>
      <c r="AW8" s="307">
        <v>28.444444444444446</v>
      </c>
      <c r="AX8" s="308">
        <v>0.16</v>
      </c>
      <c r="AY8">
        <v>2.4500000000000002</v>
      </c>
      <c r="AZ8"/>
      <c r="BA8" s="308"/>
      <c r="BB8"/>
      <c r="BC8" s="307">
        <v>3.1083481349911195</v>
      </c>
      <c r="BD8"/>
      <c r="BE8"/>
      <c r="BF8"/>
      <c r="BG8" s="307">
        <v>0.87</v>
      </c>
      <c r="BH8"/>
      <c r="BI8"/>
      <c r="BJ8" s="308"/>
      <c r="BK8"/>
      <c r="BL8"/>
      <c r="BM8"/>
      <c r="BN8"/>
      <c r="BO8" s="65">
        <v>0</v>
      </c>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v>2</v>
      </c>
      <c r="B9" s="301">
        <v>43702</v>
      </c>
      <c r="C9" s="302">
        <v>0.36388888888888887</v>
      </c>
      <c r="D9">
        <v>86</v>
      </c>
      <c r="E9"/>
      <c r="F9"/>
      <c r="G9"/>
      <c r="H9" s="303">
        <v>1.1002455783843994</v>
      </c>
      <c r="I9" s="352">
        <v>3.9177851336385627E-2</v>
      </c>
      <c r="J9" s="352">
        <v>1.139423429720785</v>
      </c>
      <c r="K9" s="306">
        <v>96.561607360839844</v>
      </c>
      <c r="L9">
        <v>6.9640000000000004</v>
      </c>
      <c r="M9">
        <v>73.8</v>
      </c>
      <c r="N9" s="64"/>
      <c r="O9" s="293"/>
      <c r="P9" s="64"/>
      <c r="Q9" s="64"/>
      <c r="R9">
        <v>329</v>
      </c>
      <c r="S9">
        <v>84.35</v>
      </c>
      <c r="T9" s="307">
        <v>0.36367718037939162</v>
      </c>
      <c r="U9" s="307">
        <v>1.5109070034443168</v>
      </c>
      <c r="V9" s="307">
        <v>3.268240993036633</v>
      </c>
      <c r="W9" s="307">
        <v>8.9933138006160309</v>
      </c>
      <c r="X9" s="307">
        <v>0.94243421052631582</v>
      </c>
      <c r="Y9" s="307">
        <v>27.055555555555554</v>
      </c>
      <c r="Z9" s="308">
        <v>0.2</v>
      </c>
      <c r="AA9">
        <v>2.5299999999999998</v>
      </c>
      <c r="AB9">
        <v>0.53017183961635816</v>
      </c>
      <c r="AC9" s="308">
        <v>0.43440542529837989</v>
      </c>
      <c r="AD9">
        <v>2.3991766410002286</v>
      </c>
      <c r="AE9" s="307">
        <v>3.6634103019538191</v>
      </c>
      <c r="AF9">
        <v>4.0832507433102085</v>
      </c>
      <c r="AG9">
        <v>2.2094534509884398</v>
      </c>
      <c r="AH9">
        <v>0.95570002010589095</v>
      </c>
      <c r="AI9" s="307">
        <v>1.43</v>
      </c>
      <c r="AJ9">
        <v>1.6011865125007567</v>
      </c>
      <c r="AK9">
        <v>2.7273516893945975</v>
      </c>
      <c r="AL9" s="308">
        <v>5.0794557046341229</v>
      </c>
      <c r="AM9">
        <v>2.4194089993284082</v>
      </c>
      <c r="AN9">
        <v>0.61499290016158248</v>
      </c>
      <c r="AO9">
        <v>0.9338263701087256</v>
      </c>
      <c r="AP9">
        <v>2.6248399487836105</v>
      </c>
      <c r="AQ9" s="65">
        <v>0</v>
      </c>
      <c r="AR9" s="307">
        <v>0.36367718037939162</v>
      </c>
      <c r="AS9" s="307">
        <v>1.5109070034443168</v>
      </c>
      <c r="AT9" s="307">
        <v>3.268240993036633</v>
      </c>
      <c r="AU9" s="307">
        <v>8.9933138006160309</v>
      </c>
      <c r="AV9" s="307">
        <v>0.94243421052631582</v>
      </c>
      <c r="AW9" s="307">
        <v>27.055555555555554</v>
      </c>
      <c r="AX9" s="308">
        <v>0.2</v>
      </c>
      <c r="AY9">
        <v>2.5299999999999998</v>
      </c>
      <c r="AZ9">
        <v>0.53017183961635816</v>
      </c>
      <c r="BA9" s="308">
        <v>0.43440542529837989</v>
      </c>
      <c r="BB9">
        <v>2.3991766410002286</v>
      </c>
      <c r="BC9" s="307">
        <v>3.6634103019538191</v>
      </c>
      <c r="BD9">
        <v>4.0832507433102085</v>
      </c>
      <c r="BE9">
        <v>2.2094534509884398</v>
      </c>
      <c r="BF9">
        <v>0.95570002010589095</v>
      </c>
      <c r="BG9" s="307">
        <v>1.43</v>
      </c>
      <c r="BH9">
        <v>1.6011865125007567</v>
      </c>
      <c r="BI9">
        <v>2.7273516893945975</v>
      </c>
      <c r="BJ9" s="308">
        <v>5.0794557046341229</v>
      </c>
      <c r="BK9">
        <v>2.4194089993284082</v>
      </c>
      <c r="BL9">
        <v>0.61499290016158248</v>
      </c>
      <c r="BM9">
        <v>0.9338263701087256</v>
      </c>
      <c r="BN9">
        <v>2.6248399487836105</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v>3</v>
      </c>
      <c r="B10" s="301">
        <v>43703</v>
      </c>
      <c r="C10" s="302">
        <v>0.54236111111111118</v>
      </c>
      <c r="D10">
        <v>11</v>
      </c>
      <c r="E10" s="340">
        <v>39</v>
      </c>
      <c r="F10"/>
      <c r="G10"/>
      <c r="H10" s="303">
        <v>1.7651208473205566</v>
      </c>
      <c r="I10" s="352">
        <v>6.6382494316468588E-2</v>
      </c>
      <c r="J10" s="352">
        <v>1.8315033416370252</v>
      </c>
      <c r="K10" s="306">
        <v>96.375518798828125</v>
      </c>
      <c r="L10">
        <v>6.9850000000000003</v>
      </c>
      <c r="M10">
        <v>59.8</v>
      </c>
      <c r="N10" s="64"/>
      <c r="O10" s="293"/>
      <c r="P10" s="64"/>
      <c r="Q10" s="64"/>
      <c r="R10">
        <v>327</v>
      </c>
      <c r="S10">
        <v>92.7</v>
      </c>
      <c r="T10" s="307">
        <v>0.53765854753619935</v>
      </c>
      <c r="U10" s="307">
        <v>1.4685000000000001</v>
      </c>
      <c r="V10" s="307">
        <v>2.0186194368755674</v>
      </c>
      <c r="W10" s="307">
        <v>8.6868003906543443</v>
      </c>
      <c r="X10" s="307">
        <v>0.72779605263157898</v>
      </c>
      <c r="Y10" s="307">
        <v>24.666666666666671</v>
      </c>
      <c r="Z10" s="308">
        <v>0.25</v>
      </c>
      <c r="AA10">
        <v>2.64</v>
      </c>
      <c r="AB10">
        <v>0.80191820967097382</v>
      </c>
      <c r="AC10" s="308">
        <v>0.65225265638273056</v>
      </c>
      <c r="AD10">
        <v>2.1239612716322331</v>
      </c>
      <c r="AE10" s="307">
        <v>4.2184724689165183</v>
      </c>
      <c r="AF10">
        <v>3.7386597545170392</v>
      </c>
      <c r="AG10">
        <v>2.0794856009302962</v>
      </c>
      <c r="AH10">
        <v>0.89672273976275052</v>
      </c>
      <c r="AI10" s="307">
        <v>2.4</v>
      </c>
      <c r="AJ10">
        <v>1.4873781705914402</v>
      </c>
      <c r="AK10">
        <v>2.6587336054894468</v>
      </c>
      <c r="AL10" s="308">
        <v>4.6674279189266343</v>
      </c>
      <c r="AM10">
        <v>2.3262256548018803</v>
      </c>
      <c r="AN10">
        <v>0.55133917641874353</v>
      </c>
      <c r="AO10">
        <v>0.85048843755174119</v>
      </c>
      <c r="AP10">
        <v>2.5206999573196756</v>
      </c>
      <c r="AQ10" s="65">
        <v>0</v>
      </c>
      <c r="AR10" s="341">
        <v>0.9204175552811763</v>
      </c>
      <c r="AS10" s="341">
        <v>1.8920780711825487</v>
      </c>
      <c r="AT10" s="341">
        <v>2.6316984559491368</v>
      </c>
      <c r="AU10" s="341">
        <v>8.4884681842085481</v>
      </c>
      <c r="AV10" s="341">
        <v>0.74013157894736847</v>
      </c>
      <c r="AW10" s="341">
        <v>23.489188086495311</v>
      </c>
      <c r="AX10" s="342">
        <v>0.23806609547123622</v>
      </c>
      <c r="AY10" s="340">
        <v>2.5139779681762549</v>
      </c>
      <c r="AZ10" s="340">
        <v>1.1935526841614494</v>
      </c>
      <c r="BA10" s="342">
        <v>0.4028240219755006</v>
      </c>
      <c r="BB10" s="340">
        <v>2.4647404132042392</v>
      </c>
      <c r="BC10" s="341">
        <v>4.0171010781114465</v>
      </c>
      <c r="BD10" s="340">
        <v>3.8903712739193415</v>
      </c>
      <c r="BE10" s="340">
        <v>2.2648607975921746</v>
      </c>
      <c r="BF10" s="340">
        <v>1.071643991689565</v>
      </c>
      <c r="BG10" s="341">
        <v>2.2854345165238676</v>
      </c>
      <c r="BH10" s="340">
        <v>1.5563896119619833</v>
      </c>
      <c r="BI10" s="340">
        <v>2.974029358116911</v>
      </c>
      <c r="BJ10" s="342">
        <v>4.8900942049671707</v>
      </c>
      <c r="BK10" s="340">
        <v>2.6930826057756883</v>
      </c>
      <c r="BL10" s="340">
        <v>0.59638642706752187</v>
      </c>
      <c r="BM10" s="340">
        <v>0.82013356145482641</v>
      </c>
      <c r="BN10" s="340">
        <v>2.751173708920188</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v>4</v>
      </c>
      <c r="B11" s="301">
        <v>43704</v>
      </c>
      <c r="C11" s="302">
        <v>0.55486111111111114</v>
      </c>
      <c r="D11">
        <v>10</v>
      </c>
      <c r="E11"/>
      <c r="F11"/>
      <c r="G11"/>
      <c r="H11" s="303">
        <v>2.3549121452331545</v>
      </c>
      <c r="I11" s="352">
        <v>8.4881252165795118E-2</v>
      </c>
      <c r="J11" s="352">
        <v>2.4397933973989496</v>
      </c>
      <c r="K11" s="306">
        <v>96.520965576171875</v>
      </c>
      <c r="L11">
        <v>6.976</v>
      </c>
      <c r="M11">
        <v>54.3</v>
      </c>
      <c r="N11" s="64"/>
      <c r="O11" s="293"/>
      <c r="P11" s="64"/>
      <c r="Q11" s="64"/>
      <c r="R11">
        <v>322</v>
      </c>
      <c r="S11">
        <v>127.2</v>
      </c>
      <c r="T11" s="307"/>
      <c r="U11" s="307"/>
      <c r="V11" s="307"/>
      <c r="W11" s="307"/>
      <c r="X11" s="307"/>
      <c r="Y11" s="307">
        <v>20.944444444444446</v>
      </c>
      <c r="Z11" s="308">
        <v>0.3</v>
      </c>
      <c r="AA11">
        <v>2.38</v>
      </c>
      <c r="AB11"/>
      <c r="AC11" s="308"/>
      <c r="AD11"/>
      <c r="AE11" s="307">
        <v>4.3294849023090585</v>
      </c>
      <c r="AF11"/>
      <c r="AG11"/>
      <c r="AH11"/>
      <c r="AI11" s="307">
        <v>3.19</v>
      </c>
      <c r="AJ11"/>
      <c r="AK11"/>
      <c r="AL11" s="308"/>
      <c r="AM11"/>
      <c r="AN11"/>
      <c r="AO11"/>
      <c r="AP11"/>
      <c r="AQ11" s="65">
        <v>0</v>
      </c>
      <c r="AR11" s="307"/>
      <c r="AS11" s="307"/>
      <c r="AT11" s="307"/>
      <c r="AU11" s="307"/>
      <c r="AV11" s="307"/>
      <c r="AW11" s="307">
        <v>20.944444444444446</v>
      </c>
      <c r="AX11" s="308">
        <v>0.3</v>
      </c>
      <c r="AY11">
        <v>2.38</v>
      </c>
      <c r="AZ11"/>
      <c r="BA11" s="308"/>
      <c r="BB11"/>
      <c r="BC11" s="307">
        <v>4.3294849023090585</v>
      </c>
      <c r="BD11"/>
      <c r="BE11"/>
      <c r="BF11"/>
      <c r="BG11" s="307">
        <v>3.19</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v>5</v>
      </c>
      <c r="B12" s="301">
        <v>43705</v>
      </c>
      <c r="C12" s="302">
        <v>0.34027777777777773</v>
      </c>
      <c r="D12">
        <v>10</v>
      </c>
      <c r="E12"/>
      <c r="F12"/>
      <c r="G12"/>
      <c r="H12" s="303">
        <v>2.7423025203704836</v>
      </c>
      <c r="I12" s="352">
        <v>9.2498265826594483E-2</v>
      </c>
      <c r="J12" s="352">
        <v>2.8348007861970781</v>
      </c>
      <c r="K12" s="306">
        <v>96.737045288085938</v>
      </c>
      <c r="L12">
        <v>6.9870000000000001</v>
      </c>
      <c r="M12">
        <v>57.2</v>
      </c>
      <c r="N12" s="64"/>
      <c r="O12" s="293"/>
      <c r="P12" s="64"/>
      <c r="Q12" s="64"/>
      <c r="R12">
        <v>323</v>
      </c>
      <c r="S12">
        <v>187.35</v>
      </c>
      <c r="T12" s="307"/>
      <c r="U12" s="307"/>
      <c r="V12" s="307"/>
      <c r="W12" s="307"/>
      <c r="X12" s="307"/>
      <c r="Y12" s="307">
        <v>18.944444444444443</v>
      </c>
      <c r="Z12" s="308">
        <v>0.32</v>
      </c>
      <c r="AA12">
        <v>2.86</v>
      </c>
      <c r="AB12"/>
      <c r="AC12" s="308"/>
      <c r="AD12"/>
      <c r="AE12" s="307">
        <v>3.3303730017761985</v>
      </c>
      <c r="AF12"/>
      <c r="AG12"/>
      <c r="AH12"/>
      <c r="AI12" s="307">
        <v>3.77</v>
      </c>
      <c r="AJ12"/>
      <c r="AK12"/>
      <c r="AL12" s="308"/>
      <c r="AM12"/>
      <c r="AN12"/>
      <c r="AO12"/>
      <c r="AP12"/>
      <c r="AQ12" s="65">
        <v>0</v>
      </c>
      <c r="AR12" s="307"/>
      <c r="AS12" s="307"/>
      <c r="AT12" s="307"/>
      <c r="AU12" s="307"/>
      <c r="AV12" s="307"/>
      <c r="AW12" s="307">
        <v>18.944444444444443</v>
      </c>
      <c r="AX12" s="308">
        <v>0.32</v>
      </c>
      <c r="AY12">
        <v>2.86</v>
      </c>
      <c r="AZ12"/>
      <c r="BA12" s="308"/>
      <c r="BB12"/>
      <c r="BC12" s="307">
        <v>3.3303730017761985</v>
      </c>
      <c r="BD12"/>
      <c r="BE12"/>
      <c r="BF12"/>
      <c r="BG12" s="307">
        <v>3.77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v>6</v>
      </c>
      <c r="B13" s="301">
        <v>43706</v>
      </c>
      <c r="C13" s="302">
        <v>0.58819444444444446</v>
      </c>
      <c r="D13">
        <v>60</v>
      </c>
      <c r="E13" s="340">
        <v>40</v>
      </c>
      <c r="F13" s="340">
        <v>5.6</v>
      </c>
      <c r="G13"/>
      <c r="H13" s="303">
        <v>3.5214363170623781</v>
      </c>
      <c r="I13" s="352">
        <v>0.11317336898397246</v>
      </c>
      <c r="J13" s="352">
        <v>3.6346096860463506</v>
      </c>
      <c r="K13" s="306">
        <v>96.88623046875</v>
      </c>
      <c r="L13">
        <v>7.0149999999999997</v>
      </c>
      <c r="M13">
        <v>41.8</v>
      </c>
      <c r="N13" s="64"/>
      <c r="O13" s="293"/>
      <c r="P13" s="64"/>
      <c r="Q13" s="64"/>
      <c r="R13">
        <v>325</v>
      </c>
      <c r="S13">
        <v>305.25</v>
      </c>
      <c r="T13" s="307">
        <v>1.2941968795599954</v>
      </c>
      <c r="U13" s="307">
        <v>1.5774971297359359</v>
      </c>
      <c r="V13" s="307">
        <v>0.13321223130487433</v>
      </c>
      <c r="W13" s="307">
        <v>7.3300277965592358</v>
      </c>
      <c r="X13" s="307">
        <v>0.36184210526315791</v>
      </c>
      <c r="Y13" s="307">
        <v>15.055555555555555</v>
      </c>
      <c r="Z13" s="308">
        <v>0.35</v>
      </c>
      <c r="AA13">
        <v>2.91</v>
      </c>
      <c r="AB13">
        <v>2.0953776475289727</v>
      </c>
      <c r="AC13" s="308">
        <v>0.51561474812864072</v>
      </c>
      <c r="AD13">
        <v>1.9890218800030495</v>
      </c>
      <c r="AE13" s="307">
        <v>0.88809946714031973</v>
      </c>
      <c r="AF13">
        <v>2.9023404741937946</v>
      </c>
      <c r="AG13">
        <v>1.7771393392160888</v>
      </c>
      <c r="AH13">
        <v>0.90342470343810743</v>
      </c>
      <c r="AI13" s="307">
        <v>4.17</v>
      </c>
      <c r="AJ13">
        <v>1.3045583873115805</v>
      </c>
      <c r="AK13">
        <v>2.5684009380700079</v>
      </c>
      <c r="AL13" s="308">
        <v>3.0935388714435241</v>
      </c>
      <c r="AM13">
        <v>2.2624244459368703</v>
      </c>
      <c r="AN13">
        <v>0.47789257210008323</v>
      </c>
      <c r="AO13">
        <v>0.5932998509851537</v>
      </c>
      <c r="AP13">
        <v>2.0887750746905676</v>
      </c>
      <c r="AQ13" s="65">
        <v>0</v>
      </c>
      <c r="AR13" s="341">
        <v>1.6432820743068808</v>
      </c>
      <c r="AS13" s="341">
        <v>2.0602755453501724</v>
      </c>
      <c r="AT13" s="341">
        <v>0.98698153194065996</v>
      </c>
      <c r="AU13" s="341">
        <v>7.0776049883554943</v>
      </c>
      <c r="AV13" s="341">
        <v>0.39884868421052633</v>
      </c>
      <c r="AW13" s="341">
        <v>32.067396427861553</v>
      </c>
      <c r="AX13" s="342">
        <v>0.32960644007155632</v>
      </c>
      <c r="AY13" s="340">
        <v>2.7404421160235115</v>
      </c>
      <c r="AZ13" s="340">
        <v>2.435060610097243</v>
      </c>
      <c r="BA13" s="342">
        <v>0.72379420268557948</v>
      </c>
      <c r="BB13" s="340">
        <v>2.3412365632385459</v>
      </c>
      <c r="BC13" s="341">
        <v>0.83635229655304832</v>
      </c>
      <c r="BD13" s="340">
        <v>3.1005565296942903</v>
      </c>
      <c r="BE13" s="340">
        <v>1.9590943292974894</v>
      </c>
      <c r="BF13" s="340">
        <v>1.0743247771597078</v>
      </c>
      <c r="BG13" s="341">
        <v>3.9270253002811142</v>
      </c>
      <c r="BH13" s="340">
        <v>1.438343725407107</v>
      </c>
      <c r="BI13" s="340">
        <v>2.8567706071397554</v>
      </c>
      <c r="BJ13" s="342">
        <v>3.4370539537539249</v>
      </c>
      <c r="BK13" s="340">
        <v>2.6401947615849561</v>
      </c>
      <c r="BL13" s="340">
        <v>0.52293982274886164</v>
      </c>
      <c r="BM13" s="340">
        <v>0.63138142281582865</v>
      </c>
      <c r="BN13" s="340">
        <v>2.3064447289799399</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v>7</v>
      </c>
      <c r="B14" s="301">
        <v>43707</v>
      </c>
      <c r="C14" s="302">
        <v>0.4465277777777778</v>
      </c>
      <c r="D14">
        <v>11</v>
      </c>
      <c r="E14"/>
      <c r="F14"/>
      <c r="G14"/>
      <c r="H14" s="303">
        <v>3.8065384460449221</v>
      </c>
      <c r="I14" s="352">
        <v>0.11208490954389472</v>
      </c>
      <c r="J14" s="352">
        <v>3.9186233555888168</v>
      </c>
      <c r="K14" s="306">
        <v>97.139686584472656</v>
      </c>
      <c r="L14">
        <v>6.9870000000000001</v>
      </c>
      <c r="M14">
        <v>54.4</v>
      </c>
      <c r="N14" s="64"/>
      <c r="O14" s="293"/>
      <c r="P14" s="64"/>
      <c r="Q14" s="64"/>
      <c r="R14">
        <v>339</v>
      </c>
      <c r="S14">
        <v>358.85</v>
      </c>
      <c r="T14" s="307"/>
      <c r="U14" s="307"/>
      <c r="V14" s="307"/>
      <c r="W14" s="307"/>
      <c r="X14" s="307"/>
      <c r="Y14" s="307">
        <v>30.277777777777779</v>
      </c>
      <c r="Z14" s="308">
        <v>0.35</v>
      </c>
      <c r="AA14">
        <v>2.99</v>
      </c>
      <c r="AB14"/>
      <c r="AC14" s="308"/>
      <c r="AD14"/>
      <c r="AE14" s="307">
        <v>0.77708703374777988</v>
      </c>
      <c r="AF14"/>
      <c r="AG14"/>
      <c r="AH14"/>
      <c r="AI14" s="307">
        <v>4.8899999999999997</v>
      </c>
      <c r="AJ14"/>
      <c r="AK14"/>
      <c r="AL14" s="308"/>
      <c r="AM14"/>
      <c r="AN14"/>
      <c r="AO14"/>
      <c r="AP14"/>
      <c r="AQ14" s="65">
        <v>0</v>
      </c>
      <c r="AR14" s="307"/>
      <c r="AS14" s="307"/>
      <c r="AT14" s="307"/>
      <c r="AU14" s="307"/>
      <c r="AV14" s="307"/>
      <c r="AW14" s="307">
        <v>30.277777777777779</v>
      </c>
      <c r="AX14" s="308">
        <v>0.35</v>
      </c>
      <c r="AY14">
        <v>2.99</v>
      </c>
      <c r="AZ14"/>
      <c r="BA14" s="308"/>
      <c r="BB14"/>
      <c r="BC14" s="307">
        <v>0.77708703374777988</v>
      </c>
      <c r="BD14"/>
      <c r="BE14"/>
      <c r="BF14"/>
      <c r="BG14" s="307">
        <v>4.8899999999999997</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v>8</v>
      </c>
      <c r="B15" s="301">
        <v>43708</v>
      </c>
      <c r="C15" s="302">
        <v>0.40902777777777777</v>
      </c>
      <c r="D15">
        <v>37</v>
      </c>
      <c r="E15"/>
      <c r="F15"/>
      <c r="G15"/>
      <c r="H15" s="303">
        <v>4.0579069686889646</v>
      </c>
      <c r="I15" s="352">
        <v>0.12731969640814444</v>
      </c>
      <c r="J15" s="352">
        <v>4.1852266650971091</v>
      </c>
      <c r="K15" s="306">
        <v>96.957878112792969</v>
      </c>
      <c r="L15">
        <v>7.016</v>
      </c>
      <c r="M15">
        <v>54.6</v>
      </c>
      <c r="N15" s="253"/>
      <c r="O15" s="253"/>
      <c r="P15" s="253"/>
      <c r="Q15" s="253"/>
      <c r="R15">
        <v>333</v>
      </c>
      <c r="S15">
        <v>456.1</v>
      </c>
      <c r="T15" s="307">
        <v>1.1493994836682007</v>
      </c>
      <c r="U15" s="307">
        <v>1.9345579793340988</v>
      </c>
      <c r="V15" s="307">
        <v>0</v>
      </c>
      <c r="W15" s="307">
        <v>5.878596649387724</v>
      </c>
      <c r="X15" s="307">
        <v>0.20805921052631582</v>
      </c>
      <c r="Y15" s="307">
        <v>26.388888888888889</v>
      </c>
      <c r="Z15" s="308">
        <v>0.33</v>
      </c>
      <c r="AA15">
        <v>2.94</v>
      </c>
      <c r="AB15">
        <v>3.0957772745437593</v>
      </c>
      <c r="AC15" s="308">
        <v>0.67609983848368016</v>
      </c>
      <c r="AD15">
        <v>2.078219104978273</v>
      </c>
      <c r="AE15" s="307">
        <v>0.77708703374777988</v>
      </c>
      <c r="AF15">
        <v>2.4555919798734469</v>
      </c>
      <c r="AG15">
        <v>1.6731650591695739</v>
      </c>
      <c r="AH15">
        <v>1.0106561222438175</v>
      </c>
      <c r="AI15" s="307">
        <v>5.77</v>
      </c>
      <c r="AJ15">
        <v>1.2894242992917246</v>
      </c>
      <c r="AK15">
        <v>2.6491791887431599</v>
      </c>
      <c r="AL15" s="308">
        <v>2.5425825482919402</v>
      </c>
      <c r="AM15">
        <v>2.4051376762928141</v>
      </c>
      <c r="AN15">
        <v>0.44851393037261916</v>
      </c>
      <c r="AO15">
        <v>0.76163143661349963</v>
      </c>
      <c r="AP15">
        <v>1.9368331199317115</v>
      </c>
      <c r="AQ15" s="65">
        <v>0</v>
      </c>
      <c r="AR15" s="307">
        <v>1.1493994836682007</v>
      </c>
      <c r="AS15" s="307">
        <v>1.9345579793340988</v>
      </c>
      <c r="AT15" s="307">
        <v>0</v>
      </c>
      <c r="AU15" s="307">
        <v>5.878596649387724</v>
      </c>
      <c r="AV15" s="307">
        <v>0.20805921052631582</v>
      </c>
      <c r="AW15" s="307">
        <v>26.388888888888889</v>
      </c>
      <c r="AX15" s="308">
        <v>0.33</v>
      </c>
      <c r="AY15">
        <v>2.94</v>
      </c>
      <c r="AZ15">
        <v>3.0957772745437593</v>
      </c>
      <c r="BA15" s="308">
        <v>0.67609983848368016</v>
      </c>
      <c r="BB15">
        <v>2.078219104978273</v>
      </c>
      <c r="BC15" s="307">
        <v>0.77708703374777988</v>
      </c>
      <c r="BD15">
        <v>2.4555919798734469</v>
      </c>
      <c r="BE15">
        <v>1.6731650591695739</v>
      </c>
      <c r="BF15">
        <v>1.0106561222438175</v>
      </c>
      <c r="BG15" s="307">
        <v>5.77</v>
      </c>
      <c r="BH15">
        <v>1.2894242992917246</v>
      </c>
      <c r="BI15">
        <v>2.6491791887431599</v>
      </c>
      <c r="BJ15" s="308">
        <v>2.5425825482919402</v>
      </c>
      <c r="BK15">
        <v>2.4051376762928141</v>
      </c>
      <c r="BL15">
        <v>0.44851393037261916</v>
      </c>
      <c r="BM15">
        <v>0.76163143661349963</v>
      </c>
      <c r="BN15">
        <v>1.9368331199317115</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v>9</v>
      </c>
      <c r="B16" s="301">
        <v>43709</v>
      </c>
      <c r="C16" s="302">
        <v>0.41666666666666669</v>
      </c>
      <c r="D16">
        <v>19</v>
      </c>
      <c r="E16" s="340">
        <v>37</v>
      </c>
      <c r="F16"/>
      <c r="G16"/>
      <c r="H16" s="303">
        <v>4.0274380279541013</v>
      </c>
      <c r="I16" s="352">
        <v>0.14473102680149008</v>
      </c>
      <c r="J16" s="352">
        <v>4.1721690547555914</v>
      </c>
      <c r="K16" s="306">
        <v>96.531036376953125</v>
      </c>
      <c r="L16">
        <v>6.9539999999999997</v>
      </c>
      <c r="M16">
        <v>55.5</v>
      </c>
      <c r="N16" s="253"/>
      <c r="O16" s="253"/>
      <c r="P16" s="253"/>
      <c r="Q16" s="253"/>
      <c r="R16">
        <v>332</v>
      </c>
      <c r="S16">
        <v>545.85</v>
      </c>
      <c r="T16" s="307">
        <v>0.83062072061959813</v>
      </c>
      <c r="U16" s="307">
        <v>1.8042479908151547</v>
      </c>
      <c r="V16" s="307">
        <v>0</v>
      </c>
      <c r="W16" s="307">
        <v>4.8831793253699942</v>
      </c>
      <c r="X16" s="307">
        <v>1.8092105263157892E-2</v>
      </c>
      <c r="Y16" s="307">
        <v>22.166666666666668</v>
      </c>
      <c r="Z16" s="308">
        <v>0.28000000000000003</v>
      </c>
      <c r="AA16">
        <v>2.9</v>
      </c>
      <c r="AB16">
        <v>3.3075795923804452</v>
      </c>
      <c r="AC16" s="308">
        <v>0.60778088435663524</v>
      </c>
      <c r="AD16">
        <v>1.8700922467027521</v>
      </c>
      <c r="AE16" s="307">
        <v>0</v>
      </c>
      <c r="AF16">
        <v>2.0721201494244115</v>
      </c>
      <c r="AG16">
        <v>1.499418564881319</v>
      </c>
      <c r="AH16">
        <v>0.94430668185778432</v>
      </c>
      <c r="AI16" s="307">
        <v>6.59</v>
      </c>
      <c r="AJ16">
        <v>1.1931714994854412</v>
      </c>
      <c r="AK16">
        <v>2.4771996873099975</v>
      </c>
      <c r="AL16" s="308">
        <v>1.9859168331905985</v>
      </c>
      <c r="AM16">
        <v>2.2162525184687709</v>
      </c>
      <c r="AN16">
        <v>0.39612201929197477</v>
      </c>
      <c r="AO16">
        <v>0.57343120481262755</v>
      </c>
      <c r="AP16">
        <v>1.6722151088348272</v>
      </c>
      <c r="AQ16" s="65">
        <v>0</v>
      </c>
      <c r="AR16" s="341">
        <v>1.2706252104613311</v>
      </c>
      <c r="AS16" s="341">
        <v>2.3582089552238803</v>
      </c>
      <c r="AT16" s="341">
        <v>0.86209506509234035</v>
      </c>
      <c r="AU16" s="341">
        <v>4.8704079332882566</v>
      </c>
      <c r="AV16" s="341">
        <v>6.5789473684210523E-2</v>
      </c>
      <c r="AW16" s="341">
        <v>21.076889006997963</v>
      </c>
      <c r="AX16" s="342">
        <v>0.26623438745681638</v>
      </c>
      <c r="AY16" s="340">
        <v>2.7574275843741693</v>
      </c>
      <c r="AZ16" s="340">
        <v>3.7045424270680702</v>
      </c>
      <c r="BA16" s="342">
        <v>0.86365470311547332</v>
      </c>
      <c r="BB16" s="340">
        <v>2.3252268049096596</v>
      </c>
      <c r="BC16" s="341">
        <v>0</v>
      </c>
      <c r="BD16" s="340">
        <v>2.4075627048867885</v>
      </c>
      <c r="BE16" s="340">
        <v>1.748409603940078</v>
      </c>
      <c r="BF16" s="340">
        <v>1.1393338248106695</v>
      </c>
      <c r="BG16" s="341">
        <v>6.2660164762157855</v>
      </c>
      <c r="BH16" s="340">
        <v>1.3481445608087657</v>
      </c>
      <c r="BI16" s="340">
        <v>2.8220272735168943</v>
      </c>
      <c r="BJ16" s="342">
        <v>2.4664573222951756</v>
      </c>
      <c r="BK16" s="340">
        <v>2.6720953660174609</v>
      </c>
      <c r="BL16" s="340">
        <v>0.47005826763942615</v>
      </c>
      <c r="BM16" s="340">
        <v>0.58557315525139353</v>
      </c>
      <c r="BN16" s="340">
        <v>1.9846350832266326</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v>10</v>
      </c>
      <c r="B17" s="301">
        <v>43710</v>
      </c>
      <c r="C17" s="302">
        <v>0.4993055555555555</v>
      </c>
      <c r="D17">
        <v>11</v>
      </c>
      <c r="E17"/>
      <c r="F17"/>
      <c r="G17"/>
      <c r="H17" s="303">
        <v>3.5421117378234865</v>
      </c>
      <c r="I17" s="352">
        <v>0.12623197464046187</v>
      </c>
      <c r="J17" s="352">
        <v>3.6683437124639484</v>
      </c>
      <c r="K17" s="306">
        <v>96.558883666992188</v>
      </c>
      <c r="L17">
        <v>7.0119999999999996</v>
      </c>
      <c r="M17">
        <v>58.9</v>
      </c>
      <c r="N17" s="253"/>
      <c r="O17" s="253"/>
      <c r="P17" s="253"/>
      <c r="Q17" s="253"/>
      <c r="R17">
        <v>325</v>
      </c>
      <c r="S17">
        <v>619.79999999999995</v>
      </c>
      <c r="T17" s="307"/>
      <c r="U17" s="307"/>
      <c r="V17" s="307"/>
      <c r="W17" s="307"/>
      <c r="X17" s="307"/>
      <c r="Y17" s="307">
        <v>16.111111111111111</v>
      </c>
      <c r="Z17" s="308">
        <v>0.25</v>
      </c>
      <c r="AA17">
        <v>2.89</v>
      </c>
      <c r="AB17"/>
      <c r="AC17" s="308"/>
      <c r="AD17"/>
      <c r="AE17" s="307">
        <v>0.77708703374777988</v>
      </c>
      <c r="AF17"/>
      <c r="AG17"/>
      <c r="AH17"/>
      <c r="AI17" s="307">
        <v>7.54</v>
      </c>
      <c r="AJ17"/>
      <c r="AK17"/>
      <c r="AL17" s="308"/>
      <c r="AM17"/>
      <c r="AN17"/>
      <c r="AO17"/>
      <c r="AP17"/>
      <c r="AQ17" s="65">
        <v>0</v>
      </c>
      <c r="AR17" s="307"/>
      <c r="AS17" s="307"/>
      <c r="AT17" s="307"/>
      <c r="AU17" s="307"/>
      <c r="AV17" s="307"/>
      <c r="AW17" s="307">
        <v>16.111111111111111</v>
      </c>
      <c r="AX17" s="308">
        <v>0.25</v>
      </c>
      <c r="AY17">
        <v>2.89</v>
      </c>
      <c r="AZ17"/>
      <c r="BA17" s="308"/>
      <c r="BB17"/>
      <c r="BC17" s="307">
        <v>0.77708703374777988</v>
      </c>
      <c r="BD17"/>
      <c r="BE17"/>
      <c r="BF17"/>
      <c r="BG17" s="307">
        <v>7.54</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v>11</v>
      </c>
      <c r="B18" s="301">
        <v>43711</v>
      </c>
      <c r="C18" s="304">
        <v>0.44236111111111115</v>
      </c>
      <c r="D18">
        <v>11</v>
      </c>
      <c r="E18"/>
      <c r="F18"/>
      <c r="G18"/>
      <c r="H18" s="305">
        <v>3.7434242797851565</v>
      </c>
      <c r="I18" s="352">
        <v>0.11752610186149592</v>
      </c>
      <c r="J18" s="352">
        <v>3.8609503816466524</v>
      </c>
      <c r="K18" s="306">
        <v>96.956031799316406</v>
      </c>
      <c r="L18">
        <v>6.9880000000000004</v>
      </c>
      <c r="M18">
        <v>57.5</v>
      </c>
      <c r="N18" s="253"/>
      <c r="O18" s="253"/>
      <c r="P18" s="253"/>
      <c r="Q18" s="253"/>
      <c r="R18">
        <v>319</v>
      </c>
      <c r="S18">
        <v>709.8</v>
      </c>
      <c r="T18" s="309"/>
      <c r="U18" s="309"/>
      <c r="V18" s="309"/>
      <c r="W18" s="309"/>
      <c r="X18" s="309"/>
      <c r="Y18" s="309">
        <v>10.944444444444445</v>
      </c>
      <c r="Z18" s="308">
        <v>0.24</v>
      </c>
      <c r="AA18">
        <v>2.79</v>
      </c>
      <c r="AB18"/>
      <c r="AC18" s="308"/>
      <c r="AD18"/>
      <c r="AE18" s="309">
        <v>0.9991119005328597</v>
      </c>
      <c r="AF18"/>
      <c r="AG18"/>
      <c r="AH18"/>
      <c r="AI18" s="310">
        <v>7.9</v>
      </c>
      <c r="AJ18"/>
      <c r="AK18"/>
      <c r="AL18" s="308"/>
      <c r="AM18"/>
      <c r="AN18"/>
      <c r="AO18"/>
      <c r="AP18"/>
      <c r="AQ18" s="65">
        <v>0</v>
      </c>
      <c r="AR18" s="309"/>
      <c r="AS18" s="309"/>
      <c r="AT18" s="309"/>
      <c r="AU18" s="309"/>
      <c r="AV18" s="309"/>
      <c r="AW18" s="309">
        <v>10.944444444444445</v>
      </c>
      <c r="AX18" s="308">
        <v>0.24</v>
      </c>
      <c r="AY18">
        <v>2.79</v>
      </c>
      <c r="AZ18"/>
      <c r="BA18" s="308"/>
      <c r="BB18"/>
      <c r="BC18" s="309">
        <v>0.9991119005328597</v>
      </c>
      <c r="BD18"/>
      <c r="BE18"/>
      <c r="BF18"/>
      <c r="BG18" s="310">
        <v>7.9</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v>12</v>
      </c>
      <c r="B19" s="301">
        <v>43712</v>
      </c>
      <c r="C19" s="304">
        <v>0.5756944444444444</v>
      </c>
      <c r="D19">
        <v>11</v>
      </c>
      <c r="E19"/>
      <c r="F19" s="340">
        <v>8.18</v>
      </c>
      <c r="G19"/>
      <c r="H19" s="305">
        <v>3.7847748828887942</v>
      </c>
      <c r="I19" s="352">
        <v>0.17628897978036129</v>
      </c>
      <c r="J19" s="352">
        <v>3.9610638626691554</v>
      </c>
      <c r="K19" s="306">
        <v>95.549453735351562</v>
      </c>
      <c r="L19">
        <v>7.0350000000000001</v>
      </c>
      <c r="M19">
        <v>44.6</v>
      </c>
      <c r="N19" s="253"/>
      <c r="O19" s="253"/>
      <c r="P19" s="253"/>
      <c r="Q19" s="253"/>
      <c r="R19">
        <v>315</v>
      </c>
      <c r="S19">
        <v>809.59999999999991</v>
      </c>
      <c r="T19" s="309"/>
      <c r="U19" s="309"/>
      <c r="V19" s="309"/>
      <c r="W19" s="309"/>
      <c r="X19" s="309"/>
      <c r="Y19" s="309">
        <v>4.8888888888888884</v>
      </c>
      <c r="Z19" s="308">
        <v>0.3</v>
      </c>
      <c r="AA19">
        <v>2.62</v>
      </c>
      <c r="AB19"/>
      <c r="AC19" s="308"/>
      <c r="AD19"/>
      <c r="AE19" s="309">
        <v>0.9991119005328597</v>
      </c>
      <c r="AF19"/>
      <c r="AG19"/>
      <c r="AH19"/>
      <c r="AI19" s="310">
        <v>8.11</v>
      </c>
      <c r="AJ19"/>
      <c r="AK19"/>
      <c r="AL19" s="308"/>
      <c r="AM19"/>
      <c r="AN19"/>
      <c r="AO19"/>
      <c r="AP19"/>
      <c r="AQ19" s="65">
        <v>0</v>
      </c>
      <c r="AR19" s="343"/>
      <c r="AS19" s="343"/>
      <c r="AT19" s="343"/>
      <c r="AU19" s="343"/>
      <c r="AV19" s="343"/>
      <c r="AW19" s="343">
        <v>32.933090280640364</v>
      </c>
      <c r="AX19" s="342">
        <v>0.29662810189892552</v>
      </c>
      <c r="AY19" s="340">
        <v>2.5905520899172827</v>
      </c>
      <c r="AZ19" s="340"/>
      <c r="BA19" s="342"/>
      <c r="BB19" s="340"/>
      <c r="BC19" s="343">
        <v>0.9878822221323007</v>
      </c>
      <c r="BD19" s="340"/>
      <c r="BE19" s="340"/>
      <c r="BF19" s="340"/>
      <c r="BG19" s="339">
        <v>8.0188463546676196</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v>13</v>
      </c>
      <c r="B20" s="301">
        <v>43713</v>
      </c>
      <c r="C20" s="304">
        <v>0.34652777777777777</v>
      </c>
      <c r="D20">
        <v>11</v>
      </c>
      <c r="E20"/>
      <c r="F20"/>
      <c r="G20"/>
      <c r="H20" s="305">
        <v>3.4615868164062502</v>
      </c>
      <c r="I20" s="352">
        <v>0.16540745320683925</v>
      </c>
      <c r="J20" s="352">
        <v>3.6269942696130895</v>
      </c>
      <c r="K20" s="306">
        <v>95.439544677734375</v>
      </c>
      <c r="L20">
        <v>6.9939999999999998</v>
      </c>
      <c r="M20">
        <v>48.4</v>
      </c>
      <c r="N20" s="253"/>
      <c r="O20" s="253"/>
      <c r="P20" s="253"/>
      <c r="Q20" s="253"/>
      <c r="R20">
        <v>335</v>
      </c>
      <c r="S20">
        <v>803.1</v>
      </c>
      <c r="T20" s="309"/>
      <c r="U20" s="309"/>
      <c r="V20" s="309"/>
      <c r="W20" s="309"/>
      <c r="X20" s="309"/>
      <c r="Y20" s="309">
        <v>28.666666666666668</v>
      </c>
      <c r="Z20">
        <v>0.19</v>
      </c>
      <c r="AA20">
        <v>2.62</v>
      </c>
      <c r="AB20"/>
      <c r="AC20"/>
      <c r="AD20"/>
      <c r="AE20" s="309">
        <v>0</v>
      </c>
      <c r="AF20"/>
      <c r="AG20"/>
      <c r="AH20"/>
      <c r="AI20" s="310">
        <v>8.5399999999999991</v>
      </c>
      <c r="AJ20"/>
      <c r="AK20"/>
      <c r="AL20"/>
      <c r="AM20"/>
      <c r="AN20"/>
      <c r="AO20"/>
      <c r="AP20"/>
      <c r="AQ20" s="65">
        <v>0</v>
      </c>
      <c r="AR20" s="309"/>
      <c r="AS20" s="309"/>
      <c r="AT20" s="309"/>
      <c r="AU20" s="309"/>
      <c r="AV20" s="309"/>
      <c r="AW20" s="309">
        <v>28.666666666666668</v>
      </c>
      <c r="AX20">
        <v>0.19</v>
      </c>
      <c r="AY20">
        <v>2.62</v>
      </c>
      <c r="AZ20"/>
      <c r="BA20"/>
      <c r="BB20"/>
      <c r="BC20" s="309">
        <v>0</v>
      </c>
      <c r="BD20"/>
      <c r="BE20"/>
      <c r="BF20"/>
      <c r="BG20" s="310">
        <v>8.5399999999999991</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v>14</v>
      </c>
      <c r="B21" s="301">
        <v>43714</v>
      </c>
      <c r="C21" s="304">
        <v>0.55833333333333335</v>
      </c>
      <c r="D21">
        <v>11</v>
      </c>
      <c r="E21"/>
      <c r="F21"/>
      <c r="G21"/>
      <c r="H21" s="305">
        <v>3.5965205265045168</v>
      </c>
      <c r="I21" s="352">
        <v>0.20131801060102106</v>
      </c>
      <c r="J21" s="352">
        <v>3.7978385371055379</v>
      </c>
      <c r="K21" s="306">
        <v>94.699142456054688</v>
      </c>
      <c r="L21">
        <v>6.992</v>
      </c>
      <c r="M21">
        <v>39.5</v>
      </c>
      <c r="N21" s="253"/>
      <c r="O21" s="253"/>
      <c r="P21" s="253"/>
      <c r="Q21" s="253"/>
      <c r="R21">
        <v>332</v>
      </c>
      <c r="S21">
        <v>1034.3</v>
      </c>
      <c r="T21" s="309">
        <v>0.79245706588842735</v>
      </c>
      <c r="U21" s="309">
        <v>1.9672789896670495</v>
      </c>
      <c r="V21" s="309">
        <v>0</v>
      </c>
      <c r="W21" s="309">
        <v>1.2899106002554279</v>
      </c>
      <c r="X21" s="309">
        <v>0</v>
      </c>
      <c r="Y21" s="309">
        <v>23.333333333333336</v>
      </c>
      <c r="Z21">
        <v>0.21</v>
      </c>
      <c r="AA21">
        <v>2.2400000000000002</v>
      </c>
      <c r="AB21">
        <v>4.8075129878779803</v>
      </c>
      <c r="AC21">
        <v>0.81982744952453879</v>
      </c>
      <c r="AD21">
        <v>1.4759472440344592</v>
      </c>
      <c r="AE21" s="309">
        <v>0.55506216696269994</v>
      </c>
      <c r="AF21">
        <v>0.96515971639856679</v>
      </c>
      <c r="AG21">
        <v>1.0588959573158219</v>
      </c>
      <c r="AH21">
        <v>0.93559412907982031</v>
      </c>
      <c r="AI21" s="310">
        <v>9.1</v>
      </c>
      <c r="AJ21">
        <v>1.0497003450572069</v>
      </c>
      <c r="AK21">
        <v>2.3095631025796926</v>
      </c>
      <c r="AL21">
        <v>0.76886478256732338</v>
      </c>
      <c r="AM21">
        <v>1.9618871725990599</v>
      </c>
      <c r="AN21">
        <v>0.30406894187925382</v>
      </c>
      <c r="AO21">
        <v>0.76439097080412832</v>
      </c>
      <c r="AP21">
        <v>1.0055484421681604</v>
      </c>
      <c r="AQ21" s="65">
        <v>0</v>
      </c>
      <c r="AR21" s="309">
        <v>0.79245706588842735</v>
      </c>
      <c r="AS21" s="309">
        <v>1.9672789896670495</v>
      </c>
      <c r="AT21" s="309">
        <v>0</v>
      </c>
      <c r="AU21" s="309">
        <v>1.2899106002554279</v>
      </c>
      <c r="AV21" s="309">
        <v>0</v>
      </c>
      <c r="AW21" s="309">
        <v>23.333333333333336</v>
      </c>
      <c r="AX21">
        <v>0.21</v>
      </c>
      <c r="AY21">
        <v>2.2400000000000002</v>
      </c>
      <c r="AZ21">
        <v>4.8075129878779803</v>
      </c>
      <c r="BA21">
        <v>0.81982744952453879</v>
      </c>
      <c r="BB21">
        <v>1.4759472440344592</v>
      </c>
      <c r="BC21" s="309">
        <v>0.55506216696269994</v>
      </c>
      <c r="BD21">
        <v>0.96515971639856679</v>
      </c>
      <c r="BE21">
        <v>1.0588959573158219</v>
      </c>
      <c r="BF21">
        <v>0.93559412907982031</v>
      </c>
      <c r="BG21" s="310">
        <v>9.1</v>
      </c>
      <c r="BH21">
        <v>1.0497003450572069</v>
      </c>
      <c r="BI21">
        <v>2.3095631025796926</v>
      </c>
      <c r="BJ21">
        <v>0.76886478256732338</v>
      </c>
      <c r="BK21">
        <v>1.9618871725990599</v>
      </c>
      <c r="BL21">
        <v>0.30406894187925382</v>
      </c>
      <c r="BM21">
        <v>0.76439097080412832</v>
      </c>
      <c r="BN21">
        <v>1.0055484421681604</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sqref="A1:XFD1048576"/>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'Measured Data'!$A8</f>
        <v>1</v>
      </c>
      <c r="B4" s="95">
        <f t="shared" ref="B4:B17" si="0">C4/24</f>
        <v>0.87871527778042946</v>
      </c>
      <c r="C4" s="96">
        <f>('Measured Data'!$C8-t0+'Measured Data'!$B8-d0)*24+$C$3</f>
        <v>21.089166666730307</v>
      </c>
      <c r="D4" s="97">
        <f>I3+E3+F3+G3</f>
        <v>900</v>
      </c>
      <c r="E4" s="97">
        <f>'Measured Data'!E8</f>
        <v>0</v>
      </c>
      <c r="F4" s="97">
        <f>'Measured Data'!F8</f>
        <v>0</v>
      </c>
      <c r="G4" s="97">
        <f>'Measured Data'!G8</f>
        <v>1</v>
      </c>
      <c r="H4" s="97">
        <v>0</v>
      </c>
      <c r="I4" s="97">
        <f>$D4-'Measured Data'!$D8</f>
        <v>874</v>
      </c>
      <c r="J4" s="102">
        <f>$J3+AVERAGE('Measured Data'!$H7:$H8)*($C4-$C3)</f>
        <v>12.222300942752447</v>
      </c>
      <c r="K4" s="102">
        <f>K3 + 'Measured Data'!$H8*'In Process Calc.'!$D4 - 'Measured Data'!$H7*'In Process Calc.'!$I3</f>
        <v>241.90145730972296</v>
      </c>
      <c r="L4" s="105">
        <f>L3 + ('Measured Data'!P8*$D4-'Measured Data'!P7*$I3)/1000</f>
        <v>0</v>
      </c>
      <c r="M4" s="105">
        <f>M3+(-'Measured Data'!S7*'In Process Calc.'!$I3+'Measured Data'!S8*'In Process Calc.'!$D4)/1000</f>
        <v>0</v>
      </c>
      <c r="N4" s="105"/>
      <c r="O4" s="105"/>
      <c r="P4" s="105"/>
      <c r="Q4" s="105"/>
      <c r="R4" s="105"/>
      <c r="S4" s="105">
        <f>S3-(-'Measured Data'!AW7*'In Process Calc.'!$D4+'Measured Data'!Y8*'In Process Calc.'!$D4)/1000</f>
        <v>1.1000000000000001</v>
      </c>
      <c r="T4" s="105">
        <f>T3-(-'Measured Data'!AX7*'In Process Calc.'!$D4+'Measured Data'!Z8*'In Process Calc.'!$D4)/1000</f>
        <v>-1.7999999999999985E-2</v>
      </c>
      <c r="U4" s="105">
        <f>U3-(-'Measured Data'!AY7*'In Process Calc.'!$D4+'Measured Data'!AA8*'In Process Calc.'!$D4)/1000</f>
        <v>-7.1999999999999995E-2</v>
      </c>
      <c r="V4" s="105"/>
      <c r="W4" s="105"/>
      <c r="X4" s="105"/>
      <c r="Y4" s="105">
        <f>Y3+(-'Measured Data'!BC7*'In Process Calc.'!$D4+'Measured Data'!AE8*'In Process Calc.'!$D4)/1000</f>
        <v>0.99911190053286014</v>
      </c>
      <c r="Z4" s="105"/>
      <c r="AA4" s="105"/>
      <c r="AB4" s="105"/>
      <c r="AC4" s="105">
        <f>AC3+(-'Measured Data'!AI7*'In Process Calc.'!$I3+'Measured Data'!AI8*'In Process Calc.'!$D4)/1000</f>
        <v>0.29699999999999993</v>
      </c>
      <c r="AD4" s="105"/>
      <c r="AE4" s="105"/>
      <c r="AF4" s="105"/>
      <c r="AG4" s="105"/>
      <c r="AH4" s="105"/>
      <c r="AI4" s="105"/>
      <c r="AJ4" s="105"/>
      <c r="AK4" s="105">
        <f>AK3-(-'Measured Data'!BO7*'In Process Calc.'!$I3+'Measured Data'!BO8*'In Process Calc.'!$D4-'In Process Calc.'!$E3*'Measured Data'!CK8)/1000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2.1990899935268201E-2</v>
      </c>
      <c r="AR4" s="111">
        <f t="shared" ref="AR4:AR17" si="1">$AQ4+$AS4</f>
        <v>2.3415468106202257E-2</v>
      </c>
      <c r="AS4" s="111">
        <f>('Measured Data'!$I8*$D4-'Measured Data'!$I7*$I3)/(('Measured Data'!$H7*$I3+'Measured Data'!$H8*$D4)*0.5*($C4-$C3))</f>
        <v>1.4245681709340544E-3</v>
      </c>
      <c r="AT4" s="111">
        <f>(M4-M3)*1000/(('Measured Data'!$H7*$I3+'Measured Data'!$H8*$D4)*0.5*($C4-$C3))</f>
        <v>0</v>
      </c>
      <c r="AU4" s="111"/>
      <c r="AV4" s="111"/>
      <c r="AW4" s="111"/>
      <c r="AX4" s="111"/>
      <c r="AY4" s="111"/>
      <c r="AZ4" s="111">
        <f>(S4-S3)*1000/(('Measured Data'!$H7*$D4+'Measured Data'!$H8*$D4)*0.5*($C4-$C3))</f>
        <v>9.9999355927082839E-2</v>
      </c>
      <c r="BA4" s="111">
        <f>(T4-T3)*1000/(('Measured Data'!$H7*$D4+'Measured Data'!$H8*$D4)*0.5*($C4-$C3))</f>
        <v>-1.6363530969886269E-3</v>
      </c>
      <c r="BB4" s="111">
        <f>(U4-U3)*1000/(('Measured Data'!$H7*$D4+'Measured Data'!$H8*$D4)*0.5*($C4-$C3))</f>
        <v>-6.5454123879545127E-3</v>
      </c>
      <c r="BC4" s="111"/>
      <c r="BD4" s="111"/>
      <c r="BE4" s="111"/>
      <c r="BF4" s="111">
        <f>(Y4-Y3)*1000/(('Measured Data'!$H7*$D4+'Measured Data'!$H8*$D4)*0.5*($C4-$C3))</f>
        <v>9.0827769593063323E-2</v>
      </c>
      <c r="BG4" s="111"/>
      <c r="BH4" s="111"/>
      <c r="BI4" s="111"/>
      <c r="BJ4" s="111">
        <f>(AC4-AC3)*1000/(('Measured Data'!$H7*$D4+'Measured Data'!$H8*$D4)*0.5*($C4-$C3))</f>
        <v>2.699982610031236E-2</v>
      </c>
      <c r="BK4" s="111"/>
      <c r="BL4" s="111"/>
      <c r="BM4" s="111"/>
      <c r="BN4" s="111"/>
      <c r="BO4" s="111"/>
      <c r="BP4" s="111"/>
      <c r="BQ4" s="111"/>
      <c r="BR4" s="111">
        <f>(AK4-AK3)*1000/(('Measured Data'!$H7*$D4+'Measured Data'!$H8*$D4)*0.5*($C4-$C3))</f>
        <v>0</v>
      </c>
      <c r="BS4" s="112"/>
      <c r="BT4" s="112"/>
      <c r="BU4" s="112"/>
      <c r="BV4" s="112"/>
      <c r="BW4" s="111">
        <f t="shared" ref="BW4:BW17" si="2">$BF4/$AZ4</f>
        <v>0.90828354593896365</v>
      </c>
      <c r="BX4" s="111">
        <f t="shared" ref="BX4:BX17" si="3">$AP4/$AZ4</f>
        <v>0</v>
      </c>
      <c r="BY4" s="111">
        <f t="shared" ref="BY4:BY17" si="4">$BA4/$AZ4</f>
        <v>-1.6363636363636351E-2</v>
      </c>
      <c r="BZ4" s="111">
        <f>$BJ4/$BA4</f>
        <v>-16.500000000000011</v>
      </c>
      <c r="CA4" s="36"/>
    </row>
    <row r="5" spans="1:79" x14ac:dyDescent="0.15">
      <c r="A5" s="94">
        <f>'Measured Data'!$A9</f>
        <v>2</v>
      </c>
      <c r="B5" s="95">
        <f t="shared" si="0"/>
        <v>1.8016319444432156</v>
      </c>
      <c r="C5" s="96">
        <f>('Measured Data'!$C9-t0+'Measured Data'!$B9-d0)*24+$C$3</f>
        <v>43.239166666637175</v>
      </c>
      <c r="D5" s="97">
        <f>I4+E4+F4+G4</f>
        <v>875</v>
      </c>
      <c r="E5" s="97">
        <f>'Measured Data'!E9</f>
        <v>0</v>
      </c>
      <c r="F5" s="97">
        <f>'Measured Data'!F9</f>
        <v>0</v>
      </c>
      <c r="G5" s="97">
        <f>'Measured Data'!G9</f>
        <v>0</v>
      </c>
      <c r="H5" s="97">
        <v>0</v>
      </c>
      <c r="I5" s="97">
        <f>$D5-'Measured Data'!$D9</f>
        <v>789</v>
      </c>
      <c r="J5" s="102">
        <f>$J4+AVERAGE('Measured Data'!$H8:$H9)*($C5-$C4)</f>
        <v>32.314441956018456</v>
      </c>
      <c r="K5" s="102">
        <f>K4 + 'Measured Data'!$H9*'In Process Calc.'!$D5 - 'Measured Data'!$H8*'In Process Calc.'!$I4</f>
        <v>580.62995849380502</v>
      </c>
      <c r="L5" s="105">
        <f>L4 + ('Measured Data'!P9*$D5-'Measured Data'!P8*$I4)/1000</f>
        <v>0</v>
      </c>
      <c r="M5" s="105">
        <f>M4+(-'Measured Data'!S8*'In Process Calc.'!$I4+'Measured Data'!S9*'In Process Calc.'!$D5)/1000</f>
        <v>65.066249999999997</v>
      </c>
      <c r="N5" s="105">
        <f>N3-(-'Measured Data'!AR7*'In Process Calc.'!$D5+'Measured Data'!T9*'In Process Calc.'!$D5)/1000</f>
        <v>-0.13357279155909754</v>
      </c>
      <c r="O5" s="105">
        <f>O3-(-'Measured Data'!AS7*'In Process Calc.'!$D5+'Measured Data'!U9*'In Process Calc.'!$D5)/1000</f>
        <v>8.237657864523544E-2</v>
      </c>
      <c r="P5" s="105">
        <f>P3-(-'Measured Data'!AT7*'In Process Calc.'!$D5+'Measured Data'!V9*'In Process Calc.'!$D5)/1000</f>
        <v>1.0761996669694218</v>
      </c>
      <c r="Q5" s="105">
        <f>Q3-(-'Measured Data'!AU7*'In Process Calc.'!$D5+'Measured Data'!W9*'In Process Calc.'!$D5)/1000</f>
        <v>8.5455638193980121E-3</v>
      </c>
      <c r="R5" s="105">
        <f>R3-(-'Measured Data'!AV7*'In Process Calc.'!$D5+'Measured Data'!X9*'In Process Calc.'!$D5)/1000</f>
        <v>0.1568667763157896</v>
      </c>
      <c r="S5" s="105">
        <f>S4-(-'Measured Data'!AW8*'In Process Calc.'!$D5+'Measured Data'!Y9*'In Process Calc.'!$D5)/1000</f>
        <v>2.3152777777777809</v>
      </c>
      <c r="T5" s="105">
        <f>T4-(-'Measured Data'!AX8*'In Process Calc.'!$D5+'Measured Data'!Z9*'In Process Calc.'!$D5)/1000</f>
        <v>-5.2999999999999992E-2</v>
      </c>
      <c r="U5" s="105">
        <f>U4-(-'Measured Data'!AY8*'In Process Calc.'!$D5+'Measured Data'!AA9*'In Process Calc.'!$D5)/1000</f>
        <v>-0.14200000000000002</v>
      </c>
      <c r="V5" s="105">
        <f>V3-(-'Measured Data'!AZ7*'In Process Calc.'!$D5+'Measured Data'!AB9*'In Process Calc.'!$D5)/1000</f>
        <v>-0.26575196483282276</v>
      </c>
      <c r="W5" s="105">
        <f>W3-(-'Measured Data'!BA7*'In Process Calc.'!$D5+'Measured Data'!AC9*'In Process Calc.'!$D5)/1000</f>
        <v>0.22445354504474899</v>
      </c>
      <c r="X5" s="105">
        <f>X3-(-'Measured Data'!BB7*'In Process Calc.'!$D5+'Measured Data'!AD9*'In Process Calc.'!$D5)/1000</f>
        <v>0.11940611420294317</v>
      </c>
      <c r="Y5" s="105">
        <f>Y4+(-'Measured Data'!BC8*'In Process Calc.'!$D5+'Measured Data'!AE9*'In Process Calc.'!$D5)/1000</f>
        <v>1.4847912966252226</v>
      </c>
      <c r="Z5" s="105">
        <f>Z3-(-'Measured Data'!BD7*'In Process Calc.'!$D5+'Measured Data'!AF9*'In Process Calc.'!$D5)/1000</f>
        <v>0.19812075931996651</v>
      </c>
      <c r="AA5" s="105">
        <f>AA3-(-'Measured Data'!BE7*'In Process Calc.'!$D5+'Measured Data'!AG9*'In Process Calc.'!$D5)/1000</f>
        <v>9.2174567343867461E-2</v>
      </c>
      <c r="AB5" s="105">
        <f>AB3-(-'Measured Data'!BF7*'In Process Calc.'!$D5+'Measured Data'!AH9*'In Process Calc.'!$D5)/1000</f>
        <v>5.0432276657060356E-2</v>
      </c>
      <c r="AC5" s="105">
        <f>AC4+(-'Measured Data'!AI8*'In Process Calc.'!$I4+'Measured Data'!AI9*'In Process Calc.'!$D5)/1000</f>
        <v>0.78786999999999996</v>
      </c>
      <c r="AD5" s="105">
        <f>AD3-(-'Measured Data'!BH7*'In Process Calc.'!$D5+'Measured Data'!AJ9*'In Process Calc.'!$D5)/1000</f>
        <v>3.4959743325866842E-2</v>
      </c>
      <c r="AE5" s="105">
        <f>AE3-(-'Measured Data'!BI7*'In Process Calc.'!$D5+'Measured Data'!AK9*'In Process Calc.'!$D5)/1000</f>
        <v>9.7281334144010537E-2</v>
      </c>
      <c r="AF5" s="105">
        <f>AF3-(-'Measured Data'!BJ7*'In Process Calc.'!$D5+'Measured Data'!AL9*'In Process Calc.'!$D5)/1000</f>
        <v>0.46626700923018327</v>
      </c>
      <c r="AG5" s="105">
        <f>AG3-(-'Measured Data'!BK7*'In Process Calc.'!$D5+'Measured Data'!AM9*'In Process Calc.'!$D5)/1000</f>
        <v>7.9331766286098171E-2</v>
      </c>
      <c r="AH5" s="105">
        <f>AH3-(-'Measured Data'!BL7*'In Process Calc.'!$D5+'Measured Data'!AN9*'In Process Calc.'!$D5)/1000</f>
        <v>2.0993487734417157E-2</v>
      </c>
      <c r="AI5" s="105">
        <f>AI3-(-'Measured Data'!BM7*'In Process Calc.'!$D5+'Measured Data'!AO9*'In Process Calc.'!$D5)/1000</f>
        <v>0.10189579998896205</v>
      </c>
      <c r="AJ5" s="105">
        <f>AJ3-(-'Measured Data'!BN7*'In Process Calc.'!$D5+'Measured Data'!AP9*'In Process Calc.'!$D5)/1000</f>
        <v>0.16058472044387553</v>
      </c>
      <c r="AK5" s="105">
        <f>AK4-(-'Measured Data'!BO8*'In Process Calc.'!$I4+'Measured Data'!BO9*'In Process Calc.'!$D5-'In Process Calc.'!$E4*'Measured Data'!CK9)/1000</f>
        <v>0</v>
      </c>
      <c r="AL5" s="104">
        <f>($N5*1+$O5*4+$P5*2+$Q5*1+R5*2+$T5*2+$U5*1+$V5*1+$W5*3+$X5*1+$Z5*1+$AA5*2+$AB5*1-$AC5*1+$AD5*1+AE5*1+$AF5*1+$AG5*1+AH5*2+$AI5*1+$AJ5*1)</f>
        <v>3.5769662774686251</v>
      </c>
      <c r="AM5" s="104">
        <f t="shared" ref="AM5:AM17" si="5">$AL5+$AC5*1+$N5*1</f>
        <v>4.2312634859095279</v>
      </c>
      <c r="AN5" s="104">
        <f t="shared" ref="AN5:AN17" si="6">(-$N5*3+$O5*6+$P5*4+$Q5*4+R5*6+$T5*5+$U5*5+$V5*2+$W5*6+$X5*6+$Z5*6+$AA5*6+$AB5*5+$AD5*9+AE5*5+$AF5*3+$AG5*4+AH5*11+$AI5*9+$AJ5*5)</f>
        <v>13.193833417373959</v>
      </c>
      <c r="AO5" s="110">
        <f>'Measured Data'!N9/('Measured Data'!H9)</f>
        <v>0</v>
      </c>
      <c r="AP5" s="111">
        <f>IF('Measured Data'!O9&gt;0,'Measured Data'!O9,('Measured Data'!P9*$D5-'Measured Data'!P8*$I4)/1000/(('Measured Data'!$H8*$I4+'Measured Data'!$H9*$D5)*1000000*0.5*($C5-$C4))*1000000000)</f>
        <v>0</v>
      </c>
      <c r="AQ5" s="111">
        <f>(K5-K4)/(('Measured Data'!$H8*$I4+'Measured Data'!$H9*$D5)*0.5*($C5-$C4))</f>
        <v>1.9275818957843339E-2</v>
      </c>
      <c r="AR5" s="111">
        <f t="shared" si="1"/>
        <v>1.9332079654947491E-2</v>
      </c>
      <c r="AS5" s="111">
        <f>('Measured Data'!$I9*$D5-'Measured Data'!$I8*$I4)/(('Measured Data'!$H8*$I4+'Measured Data'!$H9*$D5)*0.5*($C5-$C4))</f>
        <v>5.6260697104150582E-5</v>
      </c>
      <c r="AT5" s="111">
        <f>(M5-M4)*1000/(('Measured Data'!$H8*$I4+'Measured Data'!$H9*$D5)*0.5*($C5-$C4))</f>
        <v>3.7026859295320298</v>
      </c>
      <c r="AU5" s="111">
        <f>(N5-N3)*1000/(('Measured Data'!$H8*$D5+'Measured Data'!$H9*$D5)*0.5*($C5-$C3))</f>
        <v>-3.8920655597625533E-3</v>
      </c>
      <c r="AV5" s="111">
        <f>(O5-O3)*1000/(('Measured Data'!$H8*$D5+'Measured Data'!$H9*$D5)*0.5*($C5-$C3))</f>
        <v>2.4003020445547874E-3</v>
      </c>
      <c r="AW5" s="111">
        <f>(P5-P3)*1000/(('Measured Data'!$H8*$D5+'Measured Data'!$H9*$D5)*0.5*($C5-$C3))</f>
        <v>3.135847960013928E-2</v>
      </c>
      <c r="AX5" s="111">
        <f>(Q5-Q3)*1000/(('Measured Data'!$H8*$D5+'Measured Data'!$H9*$D5)*0.5*($C5-$C3))</f>
        <v>2.4900201786616505E-4</v>
      </c>
      <c r="AY5" s="111">
        <f>(R5-R3)*1000/(('Measured Data'!$H8*$D5+'Measured Data'!$H9*$D5)*0.5*($C5-$C3))</f>
        <v>4.5708094473681585E-3</v>
      </c>
      <c r="AZ5" s="111">
        <f>(S5-S4)*1000/(('Measured Data'!$H8*$D5+'Measured Data'!$H9*$D5)*0.5*($C5-$C4))</f>
        <v>6.912597756365868E-2</v>
      </c>
      <c r="BA5" s="111">
        <f>(T5-T4)*1000/(('Measured Data'!$H8*$D5+'Measured Data'!$H9*$D5)*0.5*($C5-$C4))</f>
        <v>-1.9908281538333649E-3</v>
      </c>
      <c r="BB5" s="111">
        <f>(U5-U4)*1000/(('Measured Data'!$H8*$D5+'Measured Data'!$H9*$D5)*0.5*($C5-$C4))</f>
        <v>-3.9816563076667307E-3</v>
      </c>
      <c r="BC5" s="111">
        <f>(V5-V3)*1000/(('Measured Data'!$H8*$D5+'Measured Data'!$H9*$D5)*0.5*($C5-$C3))</f>
        <v>-7.7435236449889984E-3</v>
      </c>
      <c r="BD5" s="111">
        <f>(W5-W3)*1000/(('Measured Data'!$H8*$D5+'Measured Data'!$H9*$D5)*0.5*($C5-$C3))</f>
        <v>6.5401636234335408E-3</v>
      </c>
      <c r="BE5" s="111">
        <f>(X5-X3)*1000/(('Measured Data'!$H8*$D5+'Measured Data'!$H9*$D5)*0.5*($C5-$C3))</f>
        <v>3.4792746283866713E-3</v>
      </c>
      <c r="BF5" s="111">
        <f>(Y5-Y4)*1000/(('Measured Data'!$H8*$D5+'Measured Data'!$H9*$D5)*0.5*($C5-$C4))</f>
        <v>2.762583472792747E-2</v>
      </c>
      <c r="BG5" s="111">
        <f>(Z5-Z3)*1000/(('Measured Data'!$H8*$D5+'Measured Data'!$H9*$D5)*0.5*($C5-$C3))</f>
        <v>5.7728746627421119E-3</v>
      </c>
      <c r="BH5" s="111">
        <f>(AA5-AA3)*1000/(('Measured Data'!$H8*$D5+'Measured Data'!$H9*$D5)*0.5*($C5-$C3))</f>
        <v>2.685797420699684E-3</v>
      </c>
      <c r="BI5" s="111">
        <f>(AB5-AB3)*1000/(('Measured Data'!$H8*$D5+'Measured Data'!$H9*$D5)*0.5*($C5-$C3))</f>
        <v>1.4695038172539616E-3</v>
      </c>
      <c r="BJ5" s="111">
        <f>(AC5-AC4)*1000/(('Measured Data'!$H8*$D5+'Measured Data'!$H9*$D5)*0.5*($C5-$C4))</f>
        <v>2.7921080453490968E-2</v>
      </c>
      <c r="BK5" s="111">
        <f>(AD5-AD3)*1000/(('Measured Data'!$H8*$D5+'Measured Data'!$H9*$D5)*0.5*($C5-$C3))</f>
        <v>1.0186626437057329E-3</v>
      </c>
      <c r="BL5" s="111">
        <f>(AE5-AE3)*1000/(('Measured Data'!$H8*$D5+'Measured Data'!$H9*$D5)*0.5*($C5-$C3))</f>
        <v>2.8345992159798396E-3</v>
      </c>
      <c r="BM5" s="111">
        <f>(AF5-AF3)*1000/(('Measured Data'!$H8*$D5+'Measured Data'!$H9*$D5)*0.5*($C5-$C3))</f>
        <v>1.3586163372765747E-2</v>
      </c>
      <c r="BN5" s="111">
        <f>(AG5-AG3)*1000/(('Measured Data'!$H8*$D5+'Measured Data'!$H9*$D5)*0.5*($C5-$C3))</f>
        <v>2.3115818105863719E-3</v>
      </c>
      <c r="BO5" s="111">
        <f>(AH5-AH3)*1000/(('Measured Data'!$H8*$D5+'Measured Data'!$H9*$D5)*0.5*($C5-$C3))</f>
        <v>6.1171163405888669E-4</v>
      </c>
      <c r="BP5" s="111">
        <f>(AI5-AI3)*1000/(('Measured Data'!$H8*$D5+'Measured Data'!$H9*$D5)*0.5*($C5-$C3))</f>
        <v>2.9690562665677972E-3</v>
      </c>
      <c r="BQ5" s="111">
        <f>(AJ5-AJ3)*1000/(('Measured Data'!$H8*$D5+'Measured Data'!$H9*$D5)*0.5*($C5-$C3))</f>
        <v>4.67914350346702E-3</v>
      </c>
      <c r="BR5" s="111">
        <f>(AK5-AK4)*1000/(('Measured Data'!$H8*$D5+'Measured Data'!$H9*$D5)*0.5*($C5-$C4))</f>
        <v>0</v>
      </c>
      <c r="BS5" s="112">
        <f>($AU5*1+$AV5*4+$AW5*2+$AX5*1+$AY5*1+$BA5*2+$BB5*1+$BC5*1+$BD5*3+$BE5*1+$BG5*1+$BH5*2+$BI5*1-$BJ5*1+$BK5*1+$BL5*1+$BM5*1+$BN5*1+$BO5*1+$BP5*1+$BQ5*1)</f>
        <v>9.3342653837370171E-2</v>
      </c>
      <c r="BT5" s="112">
        <f>$BS5+$BJ5*1-$AU5*1</f>
        <v>0.12515579985062369</v>
      </c>
      <c r="BU5" s="112">
        <f>($AU5*3+$AV5*6+$AW5*4+$AX5*4+$AY5*6+$BA5*5+$BB5*5+$BC5*2+$BD5*6+$BE5*6+$BG5*6+$BH5*6+$BI5*5+$BK5*9+$BL5*5+$BM5*3+$BN5*4+$BO5*4+$BP5*9+$BQ5*5)</f>
        <v>0.35535695793120958</v>
      </c>
      <c r="BV5" s="112">
        <f>($BU5+ABS($AU5*3)+ABS($AV5*6)+ABS($AW5*4)+ABS($AX5*4)+ABS($AY5*6)+ABS($BA5*5)+ABS($BB5*5)+ABS($BC5*2)+ABS($BD5*6)+ABS($BE5*6)+ABS($BG5*6)+ABS($BH5*6)+ABS($BI5*5)+ABS($BK5*9)+ABS($BL5*5)+ABS($BM5*3)+ABS($BN5*4)+ABS($BO5*4)+ABS($BP5*9)+ABS($BQ5*5))/2</f>
        <v>0.41238262420797567</v>
      </c>
      <c r="BW5" s="111">
        <f t="shared" si="2"/>
        <v>0.39964476021314294</v>
      </c>
      <c r="BX5" s="111">
        <f t="shared" si="3"/>
        <v>0</v>
      </c>
      <c r="BY5" s="111">
        <f t="shared" si="4"/>
        <v>-2.8799999999999926E-2</v>
      </c>
      <c r="BZ5" s="111">
        <f t="shared" ref="BZ5:BZ17" si="7">$BJ5/$BA5</f>
        <v>-14.024857142857144</v>
      </c>
      <c r="CA5" s="36"/>
    </row>
    <row r="6" spans="1:79" x14ac:dyDescent="0.15">
      <c r="A6" s="94">
        <f>'Measured Data'!$A10</f>
        <v>3</v>
      </c>
      <c r="B6" s="95">
        <f t="shared" si="0"/>
        <v>2.9801041666651145</v>
      </c>
      <c r="C6" s="96">
        <f>('Measured Data'!$C10-t0+'Measured Data'!$B10-d0)*24+$C$3</f>
        <v>71.522499999962747</v>
      </c>
      <c r="D6" s="97">
        <f t="shared" ref="D6:D17" si="8">I5+E5+F5+G5</f>
        <v>789</v>
      </c>
      <c r="E6" s="97">
        <f>'Measured Data'!E10</f>
        <v>39</v>
      </c>
      <c r="F6" s="97">
        <f>'Measured Data'!F10</f>
        <v>0</v>
      </c>
      <c r="G6" s="97">
        <f>'Measured Data'!G10</f>
        <v>0</v>
      </c>
      <c r="H6" s="97">
        <v>1</v>
      </c>
      <c r="I6" s="97">
        <f>$D6-'Measured Data'!$D10</f>
        <v>778</v>
      </c>
      <c r="J6" s="102">
        <f>$J5+AVERAGE('Measured Data'!$H9:$H10)*($C6-$C5)</f>
        <v>72.835498826184931</v>
      </c>
      <c r="K6" s="102">
        <f>K5 + 'Measured Data'!$H10*'In Process Calc.'!$D6 - 'Measured Data'!$H9*'In Process Calc.'!$I5</f>
        <v>1105.2165456844332</v>
      </c>
      <c r="L6" s="105">
        <f>L5 + ('Measured Data'!P10*$D6-'Measured Data'!P9*$I5)/1000</f>
        <v>0</v>
      </c>
      <c r="M6" s="105">
        <f>M5+(-'Measured Data'!S9*'In Process Calc.'!$I5+'Measured Data'!S10*'In Process Calc.'!$D6)/1000</f>
        <v>71.65440000000001</v>
      </c>
      <c r="N6" s="105">
        <f>N5-(-'Measured Data'!AR9*'In Process Calc.'!$D6+'Measured Data'!T10*'In Process Calc.'!$D6)/1000</f>
        <v>-0.27084409024581885</v>
      </c>
      <c r="O6" s="105">
        <f>O5-(-'Measured Data'!AS9*'In Process Calc.'!$D6+'Measured Data'!U10*'In Process Calc.'!$D6)/1000</f>
        <v>0.11583570436280138</v>
      </c>
      <c r="P6" s="105">
        <f>P5-(-'Measured Data'!AT9*'In Process Calc.'!$D6+'Measured Data'!V10*'In Process Calc.'!$D6)/1000</f>
        <v>2.0621510747805023</v>
      </c>
      <c r="Q6" s="105">
        <f>Q5-(-'Measured Data'!AU9*'In Process Calc.'!$D6+'Measured Data'!W10*'In Process Calc.'!$D6)/1000</f>
        <v>0.25038464427916823</v>
      </c>
      <c r="R6" s="105">
        <f>R5-(-'Measured Data'!AV9*'In Process Calc.'!$D6+'Measured Data'!X10*'In Process Calc.'!$D6)/1000</f>
        <v>0.32621628289473703</v>
      </c>
      <c r="S6" s="105">
        <f>S5-(-'Measured Data'!AW9*'In Process Calc.'!$D6+'Measured Data'!Y10*'In Process Calc.'!$D6)/1000</f>
        <v>4.2001111111111094</v>
      </c>
      <c r="T6" s="105">
        <f>T5-(-'Measured Data'!AX9*'In Process Calc.'!$D6+'Measured Data'!Z10*'In Process Calc.'!$D6)/1000</f>
        <v>-9.2449999999999977E-2</v>
      </c>
      <c r="U6" s="105">
        <f>U5-(-'Measured Data'!AY9*'In Process Calc.'!$D6+'Measured Data'!AA10*'In Process Calc.'!$D6)/1000</f>
        <v>-0.22879000000000022</v>
      </c>
      <c r="V6" s="105">
        <f>V5-(-'Measured Data'!AZ9*'In Process Calc.'!$D6+'Measured Data'!AB10*'In Process Calc.'!$D6)/1000</f>
        <v>-0.48015985080591461</v>
      </c>
      <c r="W6" s="105">
        <f>W5-(-'Measured Data'!BA9*'In Process Calc.'!$D6+'Measured Data'!AC10*'In Process Calc.'!$D6)/1000</f>
        <v>5.2572079719196335E-2</v>
      </c>
      <c r="X6" s="105">
        <f>X5-(-'Measured Data'!BB9*'In Process Calc.'!$D6+'Measured Data'!AD10*'In Process Calc.'!$D6)/1000</f>
        <v>0.33655104063429164</v>
      </c>
      <c r="Y6" s="105">
        <f>Y5+(-'Measured Data'!BC9*'In Process Calc.'!$D6+'Measured Data'!AE10*'In Process Calc.'!$D6)/1000</f>
        <v>1.9227353463587922</v>
      </c>
      <c r="Z6" s="105">
        <f>Z5-(-'Measured Data'!BD9*'In Process Calc.'!$D6+'Measured Data'!AF10*'In Process Calc.'!$D6)/1000</f>
        <v>0.47000304947777705</v>
      </c>
      <c r="AA6" s="105">
        <f>AA5-(-'Measured Data'!BE9*'In Process Calc.'!$D6+'Measured Data'!AG10*'In Process Calc.'!$D6)/1000</f>
        <v>0.19471920103974275</v>
      </c>
      <c r="AB6" s="105">
        <f>AB5-(-'Measured Data'!BF9*'In Process Calc.'!$D6+'Measured Data'!AH10*'In Process Calc.'!$D6)/1000</f>
        <v>9.6965350847798171E-2</v>
      </c>
      <c r="AC6" s="105">
        <f>AC5+(-'Measured Data'!AI9*'In Process Calc.'!$I5+'Measured Data'!AI10*'In Process Calc.'!$D6)/1000</f>
        <v>1.5531999999999999</v>
      </c>
      <c r="AD6" s="105">
        <f>AD5-(-'Measured Data'!BH9*'In Process Calc.'!$D6+'Measured Data'!AJ10*'In Process Calc.'!$D6)/1000</f>
        <v>0.12475452509231741</v>
      </c>
      <c r="AE6" s="105">
        <f>AE5-(-'Measured Data'!BI9*'In Process Calc.'!$D6+'Measured Data'!AK10*'In Process Calc.'!$D6)/1000</f>
        <v>0.15142100234517464</v>
      </c>
      <c r="AF6" s="105">
        <f>AF5-(-'Measured Data'!BJ9*'In Process Calc.'!$D6+'Measured Data'!AL10*'In Process Calc.'!$D6)/1000</f>
        <v>0.79135693215339198</v>
      </c>
      <c r="AG6" s="105">
        <f>AG5-(-'Measured Data'!BK9*'In Process Calc.'!$D6+'Measured Data'!AM10*'In Process Calc.'!$D6)/1000</f>
        <v>0.15285342511752856</v>
      </c>
      <c r="AH6" s="105">
        <f>AH5-(-'Measured Data'!BL9*'In Process Calc.'!$D6+'Measured Data'!AN10*'In Process Calc.'!$D6)/1000</f>
        <v>7.1216275767517059E-2</v>
      </c>
      <c r="AI6" s="105">
        <f>AI5-(-'Measured Data'!BM9*'In Process Calc.'!$D6+'Measured Data'!AO10*'In Process Calc.'!$D6)/1000</f>
        <v>0.16764942877642275</v>
      </c>
      <c r="AJ6" s="105">
        <f>AJ5-(-'Measured Data'!BN9*'In Process Calc.'!$D6+'Measured Data'!AP10*'In Process Calc.'!$D6)/1000</f>
        <v>0.24275117370892008</v>
      </c>
      <c r="AK6" s="105">
        <f>AK5-(-'Measured Data'!BO9*'In Process Calc.'!$I5+'Measured Data'!BO10*'In Process Calc.'!$D6-'In Process Calc.'!$E5*'Measured Data'!CK10)/1000</f>
        <v>0</v>
      </c>
      <c r="AL6" s="104">
        <f>($N6*1+$O6*4+$P6*2+$Q6*1+R6*2+$T6*2+$U6*1+$V6*1+$W6*3+$X6*1+$Z6*1+$AA6*2+$AB6*1-$AC6*1+$AD6*1+AE6*1+$AF6*1+$AG6*1+AH6*2+$AI6*1+$AJ6*1)</f>
        <v>5.9964613569548488</v>
      </c>
      <c r="AM6" s="104">
        <f t="shared" si="5"/>
        <v>7.2788172667090292</v>
      </c>
      <c r="AN6" s="104">
        <f t="shared" si="6"/>
        <v>25.32772634383668</v>
      </c>
      <c r="AO6" s="110">
        <f>'Measured Data'!N10/('Measured Data'!H10)</f>
        <v>0</v>
      </c>
      <c r="AP6" s="111">
        <f>IF('Measured Data'!O10&gt;0,'Measured Data'!O10,('Measured Data'!P10*$D6-'Measured Data'!P9*$I5)/1000/(('Measured Data'!$H9*$I5+'Measured Data'!$H10*$D6)*1000000*0.5*($C6-$C5))*1000000000)</f>
        <v>0</v>
      </c>
      <c r="AQ6" s="111">
        <f>(K6-K5)/(('Measured Data'!$H9*$I5+'Measured Data'!$H10*$D6)*0.5*($C6-$C5))</f>
        <v>1.640814234106688E-2</v>
      </c>
      <c r="AR6" s="111">
        <f t="shared" si="1"/>
        <v>1.7079512860035558E-2</v>
      </c>
      <c r="AS6" s="111">
        <f>('Measured Data'!$I10*$D6-'Measured Data'!$I9*$I5)/(('Measured Data'!$H9*$I5+'Measured Data'!$H10*$D6)*0.5*($C6-$C5))</f>
        <v>6.7137051896867762E-4</v>
      </c>
      <c r="AT6" s="111">
        <f>(M6-M5)*1000/(('Measured Data'!$H9*$I5+'Measured Data'!$H10*$D6)*0.5*($C6-$C5))</f>
        <v>0.2060657012662393</v>
      </c>
      <c r="AU6" s="111">
        <f>(N6-N5)*1000/(('Measured Data'!$H9*$D6+'Measured Data'!$H10*$D6)*0.5*($C6-$C5))</f>
        <v>-4.2936038838834213E-3</v>
      </c>
      <c r="AV6" s="111">
        <f>(O6-O5)*1000/(('Measured Data'!$H9*$D6+'Measured Data'!$H10*$D6)*0.5*($C6-$C5))</f>
        <v>1.0465423836350835E-3</v>
      </c>
      <c r="AW6" s="111">
        <f>(P6-P5)*1000/(('Measured Data'!$H9*$D6+'Measured Data'!$H10*$D6)*0.5*($C6-$C5))</f>
        <v>3.0838819435657323E-2</v>
      </c>
      <c r="AX6" s="111">
        <f>(Q6-Q5)*1000/(('Measured Data'!$H9*$D6+'Measured Data'!$H10*$D6)*0.5*($C6-$C5))</f>
        <v>7.5642994935641904E-3</v>
      </c>
      <c r="AY6" s="111">
        <f>(R6-R5)*1000/(('Measured Data'!$H9*$D6+'Measured Data'!$H10*$D6)*0.5*($C6-$C5))</f>
        <v>5.2969535958170867E-3</v>
      </c>
      <c r="AZ6" s="111">
        <f>(S6-S5)*1000/(('Measured Data'!$H9*$D6+'Measured Data'!$H10*$D6)*0.5*($C6-$C5))</f>
        <v>5.8954259177965734E-2</v>
      </c>
      <c r="BA6" s="111">
        <f>(T6-T5)*1000/(('Measured Data'!$H9*$D6+'Measured Data'!$H10*$D6)*0.5*($C6-$C5))</f>
        <v>-1.2339263548876577E-3</v>
      </c>
      <c r="BB6" s="111">
        <f>(U6-U5)*1000/(('Measured Data'!$H9*$D6+'Measured Data'!$H10*$D6)*0.5*($C6-$C5))</f>
        <v>-2.7146379807528541E-3</v>
      </c>
      <c r="BC6" s="111">
        <f>(V6-V5)*1000/(('Measured Data'!$H9*$D6+'Measured Data'!$H10*$D6)*0.5*($C6-$C5))</f>
        <v>-6.7063001571088937E-3</v>
      </c>
      <c r="BD6" s="111">
        <f>(W6-W5)*1000/(('Measured Data'!$H9*$D6+'Measured Data'!$H10*$D6)*0.5*($C6-$C5))</f>
        <v>-5.3761487954856416E-3</v>
      </c>
      <c r="BE6" s="111">
        <f>(X6-X5)*1000/(('Measured Data'!$H9*$D6+'Measured Data'!$H10*$D6)*0.5*($C6-$C5))</f>
        <v>6.7919099506662224E-3</v>
      </c>
      <c r="BF6" s="111">
        <f>(Y6-Y5)*1000/(('Measured Data'!$H9*$D6+'Measured Data'!$H10*$D6)*0.5*($C6-$C5))</f>
        <v>1.369811672832656E-2</v>
      </c>
      <c r="BG6" s="111">
        <f>(Z6-Z5)*1000/(('Measured Data'!$H9*$D6+'Measured Data'!$H10*$D6)*0.5*($C6-$C5))</f>
        <v>8.5039980545737835E-3</v>
      </c>
      <c r="BH6" s="111">
        <f>(AA6-AA5)*1000/(('Measured Data'!$H9*$D6+'Measured Data'!$H10*$D6)*0.5*($C6-$C5))</f>
        <v>3.2074151094966161E-3</v>
      </c>
      <c r="BI6" s="111">
        <f>(AB6-AB5)*1000/(('Measured Data'!$H9*$D6+'Measured Data'!$H10*$D6)*0.5*($C6-$C5))</f>
        <v>1.4554724110999763E-3</v>
      </c>
      <c r="BJ6" s="111">
        <f>(AC6-AC5)*1000/(('Measured Data'!$H9*$D6+'Measured Data'!$H10*$D6)*0.5*($C6-$C5))</f>
        <v>2.3938171284820564E-2</v>
      </c>
      <c r="BK6" s="111">
        <f>(AD6-AD5)*1000/(('Measured Data'!$H9*$D6+'Measured Data'!$H10*$D6)*0.5*($C6-$C5))</f>
        <v>2.8086222497594186E-3</v>
      </c>
      <c r="BL6" s="111">
        <f>(AE6-AE5)*1000/(('Measured Data'!$H9*$D6+'Measured Data'!$H10*$D6)*0.5*($C6-$C5))</f>
        <v>1.6933932430491677E-3</v>
      </c>
      <c r="BM6" s="111">
        <f>(AF6-AF5)*1000/(('Measured Data'!$H9*$D6+'Measured Data'!$H10*$D6)*0.5*($C6-$C5))</f>
        <v>1.0168238874609496E-2</v>
      </c>
      <c r="BN6" s="111">
        <f>(AG6-AG5)*1000/(('Measured Data'!$H9*$D6+'Measured Data'!$H10*$D6)*0.5*($C6-$C5))</f>
        <v>2.2996276929571837E-3</v>
      </c>
      <c r="BO6" s="111">
        <f>(AH6-AH5)*1000/(('Measured Data'!$H9*$D6+'Measured Data'!$H10*$D6)*0.5*($C6-$C5))</f>
        <v>1.5708801462605438E-3</v>
      </c>
      <c r="BP6" s="111">
        <f>(AI6-AI5)*1000/(('Measured Data'!$H9*$D6+'Measured Data'!$H10*$D6)*0.5*($C6-$C5))</f>
        <v>2.0566574268782653E-3</v>
      </c>
      <c r="BQ6" s="111">
        <f>(AJ6-AJ5)*1000/(('Measured Data'!$H9*$D6+'Measured Data'!$H10*$D6)*0.5*($C6-$C5))</f>
        <v>2.5700216013024974E-3</v>
      </c>
      <c r="BR6" s="111">
        <f>(AK6-AK5)*1000/(('Measured Data'!$H9*$D6+'Measured Data'!$H10*$D6)*0.5*($C6-$C5))</f>
        <v>0</v>
      </c>
      <c r="BS6" s="112">
        <f>($AU6*1+$AV6*4+$AW6*2+$AX6*1+$AY6*1+$BA6*2+$BB6*1+$BC6*1+$BD6*3+$BE6*1+$BG6*1+$BH6*2+$BI6*1-$BJ6*1+$BK6*1+$BL6*1+$BM6*1+$BN6*1+$BO6*1+$BP6*1+$BQ6*1)</f>
        <v>6.8809700962588052E-2</v>
      </c>
      <c r="BT6" s="112">
        <f>$BS6+$BJ6*1-$AU6*1</f>
        <v>9.7041476131292034E-2</v>
      </c>
      <c r="BU6" s="112">
        <f>($AU6*3+$AV6*6+$AW6*4+$AX6*4+$AY6*6+$BA6*5+$BB6*5+$BC6*2+$BD6*6+$BE6*6+$BG6*6+$BH6*6+$BI6*5+$BK6*9+$BL6*5+$BM6*3+$BN6*4+$BO6*4+$BP6*9+$BQ6*5)</f>
        <v>0.34276896521273115</v>
      </c>
      <c r="BV6" s="112">
        <f>($BU6+ABS($AU6*3)+ABS($AV6*6)+ABS($AW6*4)+ABS($AX6*4)+ABS($AY6*6)+ABS($BA6*5)+ABS($BB6*5)+ABS($BC6*2)+ABS($BD6*6)+ABS($BE6*6)+ABS($BG6*6)+ABS($BH6*6)+ABS($BI6*5)+ABS($BK6*9)+ABS($BL6*5)+ABS($BM6*3)+ABS($BN6*4)+ABS($BO6*4)+ABS($BP6*9)+ABS($BQ6*5))/2</f>
        <v>0.42106209162971564</v>
      </c>
      <c r="BW6" s="111">
        <f t="shared" si="2"/>
        <v>0.23235160477508396</v>
      </c>
      <c r="BX6" s="111">
        <f t="shared" si="3"/>
        <v>0</v>
      </c>
      <c r="BY6" s="111">
        <f t="shared" si="4"/>
        <v>-2.0930232558139583E-2</v>
      </c>
      <c r="BZ6" s="111">
        <f t="shared" si="7"/>
        <v>-19.400000000000006</v>
      </c>
      <c r="CA6" s="36"/>
    </row>
    <row r="7" spans="1:79" x14ac:dyDescent="0.15">
      <c r="A7" s="94">
        <f>'Measured Data'!$A11</f>
        <v>4</v>
      </c>
      <c r="B7" s="95">
        <f t="shared" si="0"/>
        <v>3.99260416666948</v>
      </c>
      <c r="C7" s="96">
        <f>('Measured Data'!$C11-t0+'Measured Data'!$B11-d0)*24+$C$3</f>
        <v>95.822500000067521</v>
      </c>
      <c r="D7" s="97">
        <f t="shared" si="8"/>
        <v>817</v>
      </c>
      <c r="E7" s="97">
        <f>'Measured Data'!E11</f>
        <v>0</v>
      </c>
      <c r="F7" s="97">
        <f>'Measured Data'!F11</f>
        <v>0</v>
      </c>
      <c r="G7" s="97">
        <f>'Measured Data'!G11</f>
        <v>0</v>
      </c>
      <c r="H7" s="97">
        <v>0</v>
      </c>
      <c r="I7" s="97">
        <f>$D7-'Measured Data'!$D11</f>
        <v>807</v>
      </c>
      <c r="J7" s="102">
        <f>$J6+AVERAGE('Measured Data'!$H10:$H10)*($C7-$C6)</f>
        <v>115.7279354162594</v>
      </c>
      <c r="K7" s="102">
        <f>K6 + 'Measured Data'!$H11*'In Process Calc.'!$D7 - 'Measured Data'!$H10*'In Process Calc.'!$I6</f>
        <v>1655.9157491245273</v>
      </c>
      <c r="L7" s="105">
        <f>L6 + ('Measured Data'!P11*$D7-'Measured Data'!P10*$I6)/1000</f>
        <v>0</v>
      </c>
      <c r="M7" s="105">
        <f>M6+(-'Measured Data'!S10*'In Process Calc.'!$I6+'Measured Data'!S11*'In Process Calc.'!$D7)/1000</f>
        <v>103.45620000000001</v>
      </c>
      <c r="N7" s="105"/>
      <c r="O7" s="105"/>
      <c r="P7" s="105"/>
      <c r="Q7" s="105"/>
      <c r="R7" s="105"/>
      <c r="S7" s="105">
        <f>S6-(-'Measured Data'!AW10*'In Process Calc.'!$D7+'Measured Data'!Y11*'In Process Calc.'!$D7)/1000</f>
        <v>6.2791666666666641</v>
      </c>
      <c r="T7" s="105">
        <f>T6-(-'Measured Data'!AX10*'In Process Calc.'!$D7+'Measured Data'!Z11*'In Process Calc.'!$D7)/1000</f>
        <v>-0.14304999999999995</v>
      </c>
      <c r="U7" s="105">
        <f>U6-(-'Measured Data'!AY10*'In Process Calc.'!$D7+'Measured Data'!AA11*'In Process Calc.'!$D7)/1000</f>
        <v>-0.11932999999999995</v>
      </c>
      <c r="V7" s="105"/>
      <c r="W7" s="105"/>
      <c r="X7" s="105"/>
      <c r="Y7" s="105">
        <f>Y6+(-'Measured Data'!BC10*'In Process Calc.'!$D7+'Measured Data'!AE11*'In Process Calc.'!$D7)/1000</f>
        <v>2.177952930728241</v>
      </c>
      <c r="Z7" s="105"/>
      <c r="AA7" s="105"/>
      <c r="AB7" s="105"/>
      <c r="AC7" s="105">
        <f>AC6+(-'Measured Data'!AI10*'In Process Calc.'!$I6+'Measured Data'!AI11*'In Process Calc.'!$D7)/1000</f>
        <v>2.29223</v>
      </c>
      <c r="AD7" s="105"/>
      <c r="AE7" s="105"/>
      <c r="AF7" s="105"/>
      <c r="AG7" s="105"/>
      <c r="AH7" s="105"/>
      <c r="AI7" s="105"/>
      <c r="AJ7" s="105"/>
      <c r="AK7" s="105">
        <f>AK6-(-'Measured Data'!BO10*'In Process Calc.'!$I6+'Measured Data'!BO11*'In Process Calc.'!$D7-'In Process Calc.'!$E6*'Measured Data'!CK11)/1000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1.3746409936325482E-2</v>
      </c>
      <c r="AR7" s="111">
        <f t="shared" si="1"/>
        <v>1.4188292690640368E-2</v>
      </c>
      <c r="AS7" s="111">
        <f>('Measured Data'!$I11*$D7-'Measured Data'!$I10*$I6)/(('Measured Data'!$H10*$I6+'Measured Data'!$H11*$D7)*0.5*($C7-$C6))</f>
        <v>4.4188275431488551E-4</v>
      </c>
      <c r="AT7" s="111">
        <f>(M7-M6)*1000/(('Measured Data'!$H10*$I6+'Measured Data'!$H11*$D7)*0.5*($C7-$C6))</f>
        <v>0.79382824013942965</v>
      </c>
      <c r="AU7" s="111"/>
      <c r="AV7" s="111"/>
      <c r="AW7" s="111"/>
      <c r="AX7" s="111"/>
      <c r="AY7" s="111"/>
      <c r="AZ7" s="111">
        <f>(S7-S6)*1000/(('Measured Data'!$H10*$D7+'Measured Data'!$H11*$D7)*0.5*($C7-$C6))</f>
        <v>5.0835496107454067E-2</v>
      </c>
      <c r="BA7" s="111">
        <f>(T7-T6)*1000/(('Measured Data'!$H10*$D7+'Measured Data'!$H11*$D7)*0.5*($C7-$C6))</f>
        <v>-1.2372329811791991E-3</v>
      </c>
      <c r="BB7" s="111">
        <f>(U7-U6)*1000/(('Measured Data'!$H10*$D7+'Measured Data'!$H11*$D7)*0.5*($C7-$C6))</f>
        <v>2.6764332434758005E-3</v>
      </c>
      <c r="BC7" s="111"/>
      <c r="BD7" s="111"/>
      <c r="BE7" s="111"/>
      <c r="BF7" s="111">
        <f>(Y7-Y6)*1000/(('Measured Data'!$H10*$D7+'Measured Data'!$H11*$D7)*0.5*($C7-$C6))</f>
        <v>6.2403876039282026E-3</v>
      </c>
      <c r="BG7" s="111"/>
      <c r="BH7" s="111"/>
      <c r="BI7" s="111"/>
      <c r="BJ7" s="111">
        <f>(AC7-AC6)*1000/(('Measured Data'!$H10*$D7+'Measured Data'!$H11*$D7)*0.5*($C7-$C6))</f>
        <v>1.8070203361281897E-2</v>
      </c>
      <c r="BK7" s="111"/>
      <c r="BL7" s="111"/>
      <c r="BM7" s="111"/>
      <c r="BN7" s="111"/>
      <c r="BO7" s="111"/>
      <c r="BP7" s="111"/>
      <c r="BQ7" s="111"/>
      <c r="BR7" s="111">
        <f>(AK7-AK6)*1000/(('Measured Data'!$H10*$D7+'Measured Data'!$H11*$D7)*0.5*($C7-$C6))</f>
        <v>0</v>
      </c>
      <c r="BS7" s="112"/>
      <c r="BT7" s="112"/>
      <c r="BU7" s="112"/>
      <c r="BV7" s="112"/>
      <c r="BW7" s="111">
        <f t="shared" si="2"/>
        <v>0.12275650051171956</v>
      </c>
      <c r="BX7" s="111">
        <f t="shared" si="3"/>
        <v>0</v>
      </c>
      <c r="BY7" s="111">
        <f t="shared" si="4"/>
        <v>-2.4337973973225024E-2</v>
      </c>
      <c r="BZ7" s="111">
        <f t="shared" si="7"/>
        <v>-14.605335968379455</v>
      </c>
      <c r="CA7" s="36"/>
    </row>
    <row r="8" spans="1:79" x14ac:dyDescent="0.15">
      <c r="A8" s="94">
        <f>'Measured Data'!$A12</f>
        <v>5</v>
      </c>
      <c r="B8" s="95">
        <f t="shared" si="0"/>
        <v>4.7780208333351766</v>
      </c>
      <c r="C8" s="96">
        <f>('Measured Data'!$C12-t0+'Measured Data'!$B12-d0)*24+$C$3</f>
        <v>114.67250000004424</v>
      </c>
      <c r="D8" s="97">
        <f t="shared" si="8"/>
        <v>807</v>
      </c>
      <c r="E8" s="97">
        <f>'Measured Data'!E12</f>
        <v>0</v>
      </c>
      <c r="F8" s="97">
        <f>'Measured Data'!F12</f>
        <v>0</v>
      </c>
      <c r="G8" s="97">
        <f>'Measured Data'!G12</f>
        <v>0</v>
      </c>
      <c r="H8" s="97">
        <v>0</v>
      </c>
      <c r="I8" s="97">
        <f>$D8-'Measured Data'!$D12</f>
        <v>797</v>
      </c>
      <c r="J8" s="102">
        <f>$J7+AVERAGE('Measured Data'!$H11:$H11)*($C8-$C7)</f>
        <v>160.11802935384952</v>
      </c>
      <c r="K8" s="102">
        <f>K7 + 'Measured Data'!$H12*'In Process Calc.'!$D8 - 'Measured Data'!$H11*'In Process Calc.'!$I7</f>
        <v>1968.5397818603517</v>
      </c>
      <c r="L8" s="105">
        <f>L7 + ('Measured Data'!P12*$D8-'Measured Data'!P11*$I7)/1000</f>
        <v>0</v>
      </c>
      <c r="M8" s="105">
        <f>M7+(-'Measured Data'!S11*'In Process Calc.'!$I7+'Measured Data'!S12*'In Process Calc.'!$D8)/1000</f>
        <v>151.99724999999998</v>
      </c>
      <c r="N8" s="105"/>
      <c r="O8" s="105"/>
      <c r="P8" s="105"/>
      <c r="Q8" s="105"/>
      <c r="R8" s="105"/>
      <c r="S8" s="105">
        <f>S7-(-'Measured Data'!AW11*'In Process Calc.'!$D8+'Measured Data'!Y12*'In Process Calc.'!$D8)/1000</f>
        <v>7.8931666666666658</v>
      </c>
      <c r="T8" s="105">
        <f>T7-(-'Measured Data'!AX11*'In Process Calc.'!$D8+'Measured Data'!Z12*'In Process Calc.'!$D8)/1000</f>
        <v>-0.15918999999999997</v>
      </c>
      <c r="U8" s="105">
        <f>U7-(-'Measured Data'!AY11*'In Process Calc.'!$D8+'Measured Data'!AA12*'In Process Calc.'!$D8)/1000</f>
        <v>-0.50669000000000008</v>
      </c>
      <c r="V8" s="105"/>
      <c r="W8" s="105"/>
      <c r="X8" s="105"/>
      <c r="Y8" s="105">
        <f>Y7+(-'Measured Data'!BC11*'In Process Calc.'!$D8+'Measured Data'!AE12*'In Process Calc.'!$D8)/1000</f>
        <v>1.3716696269982231</v>
      </c>
      <c r="Z8" s="105"/>
      <c r="AA8" s="105"/>
      <c r="AB8" s="105"/>
      <c r="AC8" s="105">
        <f>AC7+(-'Measured Data'!AI11*'In Process Calc.'!$I7+'Measured Data'!AI12*'In Process Calc.'!$D8)/1000</f>
        <v>2.7602899999999999</v>
      </c>
      <c r="AD8" s="105"/>
      <c r="AE8" s="105"/>
      <c r="AF8" s="105"/>
      <c r="AG8" s="105"/>
      <c r="AH8" s="105"/>
      <c r="AI8" s="105"/>
      <c r="AJ8" s="105"/>
      <c r="AK8" s="105">
        <f>AK7-(-'Measured Data'!BO11*'In Process Calc.'!$I7+'Measured Data'!BO12*'In Process Calc.'!$D8-'In Process Calc.'!$E7*'Measured Data'!CK12)/1000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8.0637033687606784E-3</v>
      </c>
      <c r="AR8" s="111">
        <f t="shared" si="1"/>
        <v>8.2222549040039342E-3</v>
      </c>
      <c r="AS8" s="111">
        <f>('Measured Data'!$I12*$D8-'Measured Data'!$I11*$I7)/(('Measured Data'!$H11*$I7+'Measured Data'!$H12*$D8)*0.5*($C8-$C7))</f>
        <v>1.5855153524325498E-4</v>
      </c>
      <c r="AT8" s="111">
        <f>(M8-M7)*1000/(('Measured Data'!$H11*$I7+'Measured Data'!$H12*$D8)*0.5*($C8-$C7))</f>
        <v>1.2520490666785722</v>
      </c>
      <c r="AU8" s="111"/>
      <c r="AV8" s="111"/>
      <c r="AW8" s="111"/>
      <c r="AX8" s="111"/>
      <c r="AY8" s="111"/>
      <c r="AZ8" s="111">
        <f>(S8-S7)*1000/(('Measured Data'!$H11*$D8+'Measured Data'!$H12*$D8)*0.5*($C8-$C7))</f>
        <v>4.163089166013547E-2</v>
      </c>
      <c r="BA8" s="111">
        <f>(T8-T7)*1000/(('Measured Data'!$H11*$D8+'Measured Data'!$H12*$D8)*0.5*($C8-$C7))</f>
        <v>-4.1630891660135466E-4</v>
      </c>
      <c r="BB8" s="111">
        <f>(U8-U7)*1000/(('Measured Data'!$H11*$D8+'Measured Data'!$H12*$D8)*0.5*($C8-$C7))</f>
        <v>-9.9914139984325061E-3</v>
      </c>
      <c r="BC8" s="111"/>
      <c r="BD8" s="111"/>
      <c r="BE8" s="111"/>
      <c r="BF8" s="111">
        <f>(Y8-Y7)*1000/(('Measured Data'!$H11*$D8+'Measured Data'!$H12*$D8)*0.5*($C8-$C7))</f>
        <v>-2.0796959643717746E-2</v>
      </c>
      <c r="BG8" s="111"/>
      <c r="BH8" s="111"/>
      <c r="BI8" s="111"/>
      <c r="BJ8" s="111">
        <f>(AC8-AC7)*1000/(('Measured Data'!$H11*$D8+'Measured Data'!$H12*$D8)*0.5*($C8-$C7))</f>
        <v>1.2072958581439272E-2</v>
      </c>
      <c r="BK8" s="111"/>
      <c r="BL8" s="111"/>
      <c r="BM8" s="111"/>
      <c r="BN8" s="111"/>
      <c r="BO8" s="111"/>
      <c r="BP8" s="111"/>
      <c r="BQ8" s="111"/>
      <c r="BR8" s="111">
        <f>(AK8-AK7)*1000/(('Measured Data'!$H11*$D8+'Measured Data'!$H12*$D8)*0.5*($C8-$C7))</f>
        <v>0</v>
      </c>
      <c r="BS8" s="112"/>
      <c r="BT8" s="112"/>
      <c r="BU8" s="112"/>
      <c r="BV8" s="112"/>
      <c r="BW8" s="111">
        <f t="shared" si="2"/>
        <v>-0.4995559502664294</v>
      </c>
      <c r="BX8" s="111">
        <f t="shared" si="3"/>
        <v>0</v>
      </c>
      <c r="BY8" s="111">
        <f t="shared" si="4"/>
        <v>-9.9999999999999985E-3</v>
      </c>
      <c r="BZ8" s="111">
        <f t="shared" si="7"/>
        <v>-28.999999999999968</v>
      </c>
      <c r="CA8" s="36"/>
    </row>
    <row r="9" spans="1:79" x14ac:dyDescent="0.15">
      <c r="A9" s="94">
        <f>'Measured Data'!$A13</f>
        <v>6</v>
      </c>
      <c r="B9" s="95">
        <f t="shared" si="0"/>
        <v>6.0259375000023283</v>
      </c>
      <c r="C9" s="96">
        <f>('Measured Data'!$C13-t0+'Measured Data'!$B13-d0)*24+$C$3</f>
        <v>144.62250000005588</v>
      </c>
      <c r="D9" s="97">
        <f t="shared" si="8"/>
        <v>797</v>
      </c>
      <c r="E9" s="97">
        <f>'Measured Data'!E13</f>
        <v>40</v>
      </c>
      <c r="F9" s="97">
        <f>'Measured Data'!F13</f>
        <v>5.6</v>
      </c>
      <c r="G9" s="97">
        <f>'Measured Data'!G13</f>
        <v>0</v>
      </c>
      <c r="H9" s="97">
        <v>1</v>
      </c>
      <c r="I9" s="97">
        <f>$D9-'Measured Data'!$D13</f>
        <v>737</v>
      </c>
      <c r="J9" s="102">
        <f>$J8+AVERAGE('Measured Data'!$H11:$H12)*($C9-$C8)</f>
        <v>236.44881897129369</v>
      </c>
      <c r="K9" s="102">
        <f>K8 + 'Measured Data'!$H13*'In Process Calc.'!$D9 - 'Measured Data'!$H12*'In Process Calc.'!$I8</f>
        <v>2589.5094178237914</v>
      </c>
      <c r="L9" s="105">
        <f>L8 + ('Measured Data'!P13*$D9-'Measured Data'!P12*$I8)/1000</f>
        <v>0</v>
      </c>
      <c r="M9" s="105">
        <f>M8+(-'Measured Data'!S12*'In Process Calc.'!$I8+'Measured Data'!S13*'In Process Calc.'!$D9)/1000</f>
        <v>245.96355</v>
      </c>
      <c r="N9" s="105">
        <f>N6-(-'Measured Data'!AR10*'In Process Calc.'!$D9+'Measured Data'!T13*'In Process Calc.'!$D9)/1000</f>
        <v>-0.56874621169603778</v>
      </c>
      <c r="O9" s="105">
        <f>O6-(-'Measured Data'!AS10*'In Process Calc.'!$D9+'Measured Data'!U13*'In Process Calc.'!$D9)/1000</f>
        <v>0.36655671469575168</v>
      </c>
      <c r="P9" s="105">
        <f>P6-(-'Measured Data'!AT10*'In Process Calc.'!$D9+'Measured Data'!V13*'In Process Calc.'!$D9)/1000</f>
        <v>4.0534445958219791</v>
      </c>
      <c r="Q9" s="105">
        <f>Q6-(-'Measured Data'!AU10*'In Process Calc.'!$D9+'Measured Data'!W13*'In Process Calc.'!$D9)/1000</f>
        <v>1.1736616332356697</v>
      </c>
      <c r="R9" s="105">
        <f>R6-(-'Measured Data'!AV10*'In Process Calc.'!$D9+'Measured Data'!X13*'In Process Calc.'!$D9)/1000</f>
        <v>0.6277129934210528</v>
      </c>
      <c r="S9" s="105">
        <f>S8-(-'Measured Data'!AW12*'In Process Calc.'!$D9+'Measured Data'!Y13*'In Process Calc.'!$D9)/1000</f>
        <v>10.99261111111111</v>
      </c>
      <c r="T9" s="105">
        <f>T8-(-'Measured Data'!AX12*'In Process Calc.'!$D9+'Measured Data'!Z13*'In Process Calc.'!$D9)/1000</f>
        <v>-0.18309999999999996</v>
      </c>
      <c r="U9" s="105">
        <f>U8-(-'Measured Data'!AY12*'In Process Calc.'!$D9+'Measured Data'!AA13*'In Process Calc.'!$D9)/1000</f>
        <v>-0.54654000000000003</v>
      </c>
      <c r="V9" s="105">
        <f>V6-(-'Measured Data'!AZ10*'In Process Calc.'!$D9+'Measured Data'!AB13*'In Process Calc.'!$D9)/1000</f>
        <v>-1.1989143466098307</v>
      </c>
      <c r="W9" s="105">
        <f>W6-(-'Measured Data'!BA10*'In Process Calc.'!$D9+'Measured Data'!AC13*'In Process Calc.'!$D9)/1000</f>
        <v>-3.7322129024856321E-2</v>
      </c>
      <c r="X9" s="105">
        <f>X6-(-'Measured Data'!BB10*'In Process Calc.'!$D9+'Measured Data'!AD13*'In Process Calc.'!$D9)/1000</f>
        <v>0.71569871159563991</v>
      </c>
      <c r="Y9" s="105">
        <f>Y8+(-'Measured Data'!BC12*'In Process Calc.'!$D9+'Measured Data'!AE13*'In Process Calc.'!$D9)/1000</f>
        <v>-0.57482238010657238</v>
      </c>
      <c r="Z9" s="105">
        <f>Z6-(-'Measured Data'!BD10*'In Process Calc.'!$D9+'Measured Data'!AF13*'In Process Calc.'!$D9)/1000</f>
        <v>1.2574635968590377</v>
      </c>
      <c r="AA9" s="105">
        <f>AA6-(-'Measured Data'!BE10*'In Process Calc.'!$D9+'Measured Data'!AG13*'In Process Calc.'!$D9)/1000</f>
        <v>0.58343320336548321</v>
      </c>
      <c r="AB9" s="105">
        <f>AB6-(-'Measured Data'!BF10*'In Process Calc.'!$D9+'Measured Data'!AH13*'In Process Calc.'!$D9)/1000</f>
        <v>0.23103612358420991</v>
      </c>
      <c r="AC9" s="105">
        <f>AC8+(-'Measured Data'!AI12*'In Process Calc.'!$I8+'Measured Data'!AI13*'In Process Calc.'!$D9)/1000</f>
        <v>3.0790899999999999</v>
      </c>
      <c r="AD9" s="105">
        <f>AD6-(-'Measured Data'!BH10*'In Process Calc.'!$D9+'Measured Data'!AJ13*'In Process Calc.'!$D9)/1000</f>
        <v>0.32546401113868861</v>
      </c>
      <c r="AE9" s="105">
        <f>AE6-(-'Measured Data'!BI10*'In Process Calc.'!$D9+'Measured Data'!AK13*'In Process Calc.'!$D9)/1000</f>
        <v>0.47470685312255634</v>
      </c>
      <c r="AF9" s="105">
        <f>AF6-(-'Measured Data'!BJ10*'In Process Calc.'!$D9+'Measured Data'!AL13*'In Process Calc.'!$D9)/1000</f>
        <v>2.2232115329717379</v>
      </c>
      <c r="AG9" s="105">
        <f>AG6-(-'Measured Data'!BK10*'In Process Calc.'!$D9+'Measured Data'!AM13*'In Process Calc.'!$D9)/1000</f>
        <v>0.4960879785090665</v>
      </c>
      <c r="AH9" s="105">
        <f>AH6-(-'Measured Data'!BL10*'In Process Calc.'!$D9+'Measured Data'!AN13*'In Process Calc.'!$D9)/1000</f>
        <v>0.16565587817656563</v>
      </c>
      <c r="AI9" s="105">
        <f>AI6-(-'Measured Data'!BM10*'In Process Calc.'!$D9+'Measured Data'!AO13*'In Process Calc.'!$D9)/1000</f>
        <v>0.34843589602075187</v>
      </c>
      <c r="AJ9" s="105">
        <f>AJ6-(-'Measured Data'!BN10*'In Process Calc.'!$D9+'Measured Data'!AP13*'In Process Calc.'!$D9)/1000</f>
        <v>0.77068288518992767</v>
      </c>
      <c r="AK9" s="105">
        <f>AK8-(-'Measured Data'!BO12*'In Process Calc.'!$I8+'Measured Data'!BO13*'In Process Calc.'!$D9-'In Process Calc.'!$E8*'Measured Data'!CK13)/1000</f>
        <v>0</v>
      </c>
      <c r="AL9" s="104">
        <f t="shared" ref="AL9:AL17" si="9">($N9*1+$O9*4+$P9*2+$Q9*1+R9*2+$T9*2+$U9*1+$V9*1+$W9*3+$X9*1+$Z9*1+$AA9*2+$AB9*1-$AC9*1+$AD9*1+AE9*1+$AF9*1+$AG9*1+AH9*2+$AI9*1+$AJ9*1)</f>
        <v>14.471712477200017</v>
      </c>
      <c r="AM9" s="104">
        <f t="shared" si="5"/>
        <v>16.982056265503978</v>
      </c>
      <c r="AN9" s="104">
        <f t="shared" si="6"/>
        <v>61.573323050383834</v>
      </c>
      <c r="AO9" s="110">
        <f>'Measured Data'!N13/('Measured Data'!H13)</f>
        <v>0</v>
      </c>
      <c r="AP9" s="111">
        <f>IF('Measured Data'!O13&gt;0,'Measured Data'!O13,('Measured Data'!P13*$D9-'Measured Data'!P12*$I8)/1000/(('Measured Data'!$H12*$I8+'Measured Data'!$H13*$D9)*1000000*0.5*($C9-$C8))*1000000000)</f>
        <v>0</v>
      </c>
      <c r="AQ9" s="111">
        <f>(K9-K8)/(('Measured Data'!$H12*$I8+'Measured Data'!$H13*$D9)*0.5*($C9-$C8))</f>
        <v>8.3063756982662239E-3</v>
      </c>
      <c r="AR9" s="111">
        <f t="shared" si="1"/>
        <v>8.5267937768488209E-3</v>
      </c>
      <c r="AS9" s="111">
        <f>('Measured Data'!$I13*$D9-'Measured Data'!$I12*$I8)/(('Measured Data'!$H12*$I8+'Measured Data'!$H13*$D9)*0.5*($C9-$C8))</f>
        <v>2.2041807858259776E-4</v>
      </c>
      <c r="AT9" s="111">
        <f>(M9-M8)*1000/(('Measured Data'!$H12*$I8+'Measured Data'!$H13*$D9)*0.5*($C9-$C8))</f>
        <v>1.2569364838024828</v>
      </c>
      <c r="AU9" s="111">
        <f>(N9-N6)*1000/(('Measured Data'!$H12*$D9+'Measured Data'!$H13*$D9)*0.5*($C9-$C6))</f>
        <v>-1.6326543563688414E-3</v>
      </c>
      <c r="AV9" s="111">
        <f>(O9-O6)*1000/(('Measured Data'!$H12*$D9+'Measured Data'!$H13*$D9)*0.5*($C9-$C6))</f>
        <v>1.3740779950158618E-3</v>
      </c>
      <c r="AW9" s="111">
        <f>(P9-P6)*1000/(('Measured Data'!$H12*$D9+'Measured Data'!$H13*$D9)*0.5*($C9-$C6))</f>
        <v>1.0913296038681256E-2</v>
      </c>
      <c r="AX9" s="111">
        <f>(Q9-Q6)*1000/(('Measured Data'!$H12*$D9+'Measured Data'!$H13*$D9)*0.5*($C9-$C6))</f>
        <v>5.0600250539230632E-3</v>
      </c>
      <c r="AY9" s="111">
        <f>(R9-R6)*1000/(('Measured Data'!$H12*$D9+'Measured Data'!$H13*$D9)*0.5*($C9-$C6))</f>
        <v>1.6523545232755954E-3</v>
      </c>
      <c r="AZ9" s="111">
        <f>(S9-S8)*1000/(('Measured Data'!$H12*$D9+'Measured Data'!$H13*$D9)*0.5*($C9-$C8))</f>
        <v>4.145959563951266E-2</v>
      </c>
      <c r="BA9" s="111">
        <f>(T9-T8)*1000/(('Measured Data'!$H12*$D9+'Measured Data'!$H13*$D9)*0.5*($C9-$C8))</f>
        <v>-3.1983116636195467E-4</v>
      </c>
      <c r="BB9" s="111">
        <f>(U9-U8)*1000/(('Measured Data'!$H12*$D9+'Measured Data'!$H13*$D9)*0.5*($C9-$C8))</f>
        <v>-5.3305194393659056E-4</v>
      </c>
      <c r="BC9" s="111">
        <f>(V9-V6)*1000/(('Measured Data'!$H12*$D9+'Measured Data'!$H13*$D9)*0.5*($C9-$C6))</f>
        <v>-3.9391383083186545E-3</v>
      </c>
      <c r="BD9" s="111">
        <f>(W9-W6)*1000/(('Measured Data'!$H12*$D9+'Measured Data'!$H13*$D9)*0.5*($C9-$C6))</f>
        <v>-4.9266574807804112E-4</v>
      </c>
      <c r="BE9" s="111">
        <f>(X9-X6)*1000/(('Measured Data'!$H12*$D9+'Measured Data'!$H13*$D9)*0.5*($C9-$C6))</f>
        <v>2.0779210758510376E-3</v>
      </c>
      <c r="BF9" s="111">
        <f>(Y9-Y8)*1000/(('Measured Data'!$H12*$D9+'Measured Data'!$H13*$D9)*0.5*($C9-$C8))</f>
        <v>-2.6037173105250909E-2</v>
      </c>
      <c r="BG9" s="111">
        <f>(Z9-Z6)*1000/(('Measured Data'!$H12*$D9+'Measured Data'!$H13*$D9)*0.5*($C9-$C6))</f>
        <v>4.3156822344598408E-3</v>
      </c>
      <c r="BH9" s="111">
        <f>(AA9-AA6)*1000/(('Measured Data'!$H12*$D9+'Measured Data'!$H13*$D9)*0.5*($C9-$C6))</f>
        <v>2.1303494120458594E-3</v>
      </c>
      <c r="BI9" s="111">
        <f>(AB9-AB6)*1000/(('Measured Data'!$H12*$D9+'Measured Data'!$H13*$D9)*0.5*($C9-$C6))</f>
        <v>7.3477567096284497E-4</v>
      </c>
      <c r="BJ9" s="111">
        <f>(AC9-AC8)*1000/(('Measured Data'!$H12*$D9+'Measured Data'!$H13*$D9)*0.5*($C9-$C8))</f>
        <v>4.2644155514927305E-3</v>
      </c>
      <c r="BK9" s="111">
        <f>(AD9-AD6)*1000/(('Measured Data'!$H12*$D9+'Measured Data'!$H13*$D9)*0.5*($C9-$C6))</f>
        <v>1.0999895373786984E-3</v>
      </c>
      <c r="BL9" s="111">
        <f>(AE9-AE6)*1000/(('Measured Data'!$H12*$D9+'Measured Data'!$H13*$D9)*0.5*($C9-$C6))</f>
        <v>1.7717700365967352E-3</v>
      </c>
      <c r="BM9" s="111">
        <f>(AF9-AF6)*1000/(('Measured Data'!$H12*$D9+'Measured Data'!$H13*$D9)*0.5*($C9-$C6))</f>
        <v>7.8472876941344215E-3</v>
      </c>
      <c r="BN9" s="111">
        <f>(AG9-AG6)*1000/(('Measured Data'!$H12*$D9+'Measured Data'!$H13*$D9)*0.5*($C9-$C6))</f>
        <v>1.8810990204534389E-3</v>
      </c>
      <c r="BO9" s="111">
        <f>(AH9-AH6)*1000/(('Measured Data'!$H12*$D9+'Measured Data'!$H13*$D9)*0.5*($C9-$C6))</f>
        <v>5.1757680521466183E-4</v>
      </c>
      <c r="BP9" s="111">
        <f>(AI9-AI6)*1000/(('Measured Data'!$H12*$D9+'Measured Data'!$H13*$D9)*0.5*($C9-$C6))</f>
        <v>9.9080131380772972E-4</v>
      </c>
      <c r="BQ9" s="111">
        <f>(AJ9-AJ6)*1000/(('Measured Data'!$H12*$D9+'Measured Data'!$H13*$D9)*0.5*($C9-$C6))</f>
        <v>2.8933328988016574E-3</v>
      </c>
      <c r="BR9" s="111">
        <f>(AK9-AK8)*1000/(('Measured Data'!$H12*$D9+'Measured Data'!$H13*$D9)*0.5*($C9-$C8))</f>
        <v>0</v>
      </c>
      <c r="BS9" s="112">
        <f>($AU9*1+$AV9*4+$AW9*2+$AX9*1+$AY9*1+$BA9*2+$BB9*1+$BC9*1+$BD9*3+$BE9*1+$BG9*1+$BH9*2+$BI9*1-$BJ9*1+$BK9*1+$BL9*1+$BM9*1+$BN9*1+$BO9*1+$BP9*1+$BQ9*1)</f>
        <v>4.9939299009302565E-2</v>
      </c>
      <c r="BT9" s="112">
        <f>$BS9+$BJ9*1-$AU9*1</f>
        <v>5.5836368917164141E-2</v>
      </c>
      <c r="BU9" s="112">
        <f>($AU9*3+$AV9*6+$AW9*4+$AX9*4+$AY9*6+$BA9*5+$BB9*5+$BC9*2+$BD9*6+$BE9*6+$BG9*6+$BH9*6+$BI9*5+$BK9*9+$BL9*5+$BM9*3+$BN9*4+$BO9*4+$BP9*9+$BQ9*5)</f>
        <v>0.1921520231661614</v>
      </c>
      <c r="BV9" s="112">
        <f>($BU9+ABS($AU9*3)+ABS($AV9*6)+ABS($AW9*4)+ABS($AX9*4)+ABS($AY9*6)+ABS($BA9*5)+ABS($BB9*5)+ABS($BC9*2)+ABS($BD9*6)+ABS($BE9*6)+ABS($BG9*6)+ABS($BH9*6)+ABS($BI9*5)+ABS($BK9*9)+ABS($BL9*5)+ABS($BM9*3)+ABS($BN9*4)+ABS($BO9*4)+ABS($BP9*9)+ABS($BQ9*5))/2</f>
        <v>0.21214867289186617</v>
      </c>
      <c r="BW9" s="111">
        <f t="shared" si="2"/>
        <v>-0.62801319462065464</v>
      </c>
      <c r="BX9" s="111">
        <f t="shared" si="3"/>
        <v>0</v>
      </c>
      <c r="BY9" s="111">
        <f t="shared" si="4"/>
        <v>-7.7142857142857109E-3</v>
      </c>
      <c r="BZ9" s="111">
        <f t="shared" si="7"/>
        <v>-13.333333333333337</v>
      </c>
      <c r="CA9" s="36"/>
    </row>
    <row r="10" spans="1:79" x14ac:dyDescent="0.15">
      <c r="A10" s="94">
        <f>'Measured Data'!$A14</f>
        <v>7</v>
      </c>
      <c r="B10" s="95">
        <f t="shared" si="0"/>
        <v>6.8842708333322662</v>
      </c>
      <c r="C10" s="96">
        <f>('Measured Data'!$C14-t0+'Measured Data'!$B14-d0)*24+$C$3</f>
        <v>165.22249999997439</v>
      </c>
      <c r="D10" s="97">
        <f t="shared" si="8"/>
        <v>782.6</v>
      </c>
      <c r="E10" s="97">
        <f>'Measured Data'!E14</f>
        <v>0</v>
      </c>
      <c r="F10" s="97">
        <f>'Measured Data'!F14</f>
        <v>0</v>
      </c>
      <c r="G10" s="97">
        <f>'Measured Data'!G14</f>
        <v>0</v>
      </c>
      <c r="H10" s="97">
        <v>0</v>
      </c>
      <c r="I10" s="97">
        <f>$D10-'Measured Data'!$D14</f>
        <v>771.6</v>
      </c>
      <c r="J10" s="102">
        <f>$J9+AVERAGE('Measured Data'!$H12:$H13)*($C10-$C9)</f>
        <v>300.96532899659695</v>
      </c>
      <c r="K10" s="102">
        <f>K9 + 'Measured Data'!$H14*'In Process Calc.'!$D10 - 'Measured Data'!$H13*'In Process Calc.'!$I9</f>
        <v>2973.2078400235746</v>
      </c>
      <c r="L10" s="105">
        <f>L9 + ('Measured Data'!P14*$D10-'Measured Data'!P13*$I9)/1000</f>
        <v>0</v>
      </c>
      <c r="M10" s="105">
        <f>M9+(-'Measured Data'!S13*'In Process Calc.'!$I9+'Measured Data'!S14*'In Process Calc.'!$D10)/1000</f>
        <v>301.83031</v>
      </c>
      <c r="N10" s="105"/>
      <c r="O10" s="105"/>
      <c r="P10" s="105"/>
      <c r="Q10" s="105"/>
      <c r="R10" s="105"/>
      <c r="S10" s="105">
        <f>S9-(-'Measured Data'!AW13*'In Process Calc.'!$D10+'Measured Data'!Y14*'In Process Calc.'!$D10)/1000</f>
        <v>12.393166666666671</v>
      </c>
      <c r="T10" s="105">
        <f>T9-(-'Measured Data'!AX13*'In Process Calc.'!$D10+'Measured Data'!Z14*'In Process Calc.'!$D10)/1000</f>
        <v>-0.19905999999999993</v>
      </c>
      <c r="U10" s="105">
        <f>U9-(-'Measured Data'!AY13*'In Process Calc.'!$D10+'Measured Data'!AA14*'In Process Calc.'!$D10)/1000</f>
        <v>-0.74184400000000017</v>
      </c>
      <c r="V10" s="105"/>
      <c r="W10" s="105"/>
      <c r="X10" s="105"/>
      <c r="Y10" s="105">
        <f>Y9+(-'Measured Data'!BC13*'In Process Calc.'!$D10+'Measured Data'!AE14*'In Process Calc.'!$D10)/1000</f>
        <v>-0.62120337477797549</v>
      </c>
      <c r="Z10" s="105"/>
      <c r="AA10" s="105"/>
      <c r="AB10" s="105"/>
      <c r="AC10" s="105">
        <f>AC9+(-'Measured Data'!AI13*'In Process Calc.'!$I9+'Measured Data'!AI14*'In Process Calc.'!$D10)/1000</f>
        <v>3.8327139999999997</v>
      </c>
      <c r="AD10" s="105"/>
      <c r="AE10" s="105"/>
      <c r="AF10" s="105"/>
      <c r="AG10" s="105"/>
      <c r="AH10" s="105"/>
      <c r="AI10" s="105"/>
      <c r="AJ10" s="105"/>
      <c r="AK10" s="105">
        <f>AK9-(-'Measured Data'!BO13*'In Process Calc.'!$I9+'Measured Data'!BO14*'In Process Calc.'!$D10-'In Process Calc.'!$E9*'Measured Data'!CK14)/1000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6.6828666765621969E-3</v>
      </c>
      <c r="AR10" s="111">
        <f t="shared" si="1"/>
        <v>6.7579142937551949E-3</v>
      </c>
      <c r="AS10" s="111">
        <f>('Measured Data'!$I14*$D10-'Measured Data'!$I13*$I9)/(('Measured Data'!$H13*$I9+'Measured Data'!$H14*$D10)*0.5*($C10-$C9))</f>
        <v>7.5047617192998181E-5</v>
      </c>
      <c r="AT10" s="111">
        <f>(M10-M9)*1000/(('Measured Data'!$H13*$I9+'Measured Data'!$H14*$D10)*0.5*($C10-$C9))</f>
        <v>0.97303008594886231</v>
      </c>
      <c r="AU10" s="111"/>
      <c r="AV10" s="111"/>
      <c r="AW10" s="111"/>
      <c r="AX10" s="111"/>
      <c r="AY10" s="111"/>
      <c r="AZ10" s="111">
        <f>(S10-S9)*1000/(('Measured Data'!$H13*$D10+'Measured Data'!$H14*$D10)*0.5*($C10-$C9))</f>
        <v>2.3710423291672326E-2</v>
      </c>
      <c r="BA10" s="111">
        <f>(T10-T9)*1000/(('Measured Data'!$H13*$D10+'Measured Data'!$H14*$D10)*0.5*($C10-$C9))</f>
        <v>-2.7019160663354171E-4</v>
      </c>
      <c r="BB10" s="111">
        <f>(U10-U9)*1000/(('Measured Data'!$H13*$D10+'Measured Data'!$H14*$D10)*0.5*($C10-$C9))</f>
        <v>-3.3063597457366764E-3</v>
      </c>
      <c r="BC10" s="111"/>
      <c r="BD10" s="111"/>
      <c r="BE10" s="111"/>
      <c r="BF10" s="111">
        <f>(Y10-Y9)*1000/(('Measured Data'!$H13*$D10+'Measured Data'!$H14*$D10)*0.5*($C10-$C9))</f>
        <v>-7.8519771099800522E-4</v>
      </c>
      <c r="BG10" s="111"/>
      <c r="BH10" s="111"/>
      <c r="BI10" s="111"/>
      <c r="BJ10" s="111">
        <f>(AC10-AC9)*1000/(('Measured Data'!$H13*$D10+'Measured Data'!$H14*$D10)*0.5*($C10-$C9))</f>
        <v>1.2758325774285496E-2</v>
      </c>
      <c r="BK10" s="111"/>
      <c r="BL10" s="111"/>
      <c r="BM10" s="111"/>
      <c r="BN10" s="111"/>
      <c r="BO10" s="111"/>
      <c r="BP10" s="111"/>
      <c r="BQ10" s="111"/>
      <c r="BR10" s="111">
        <f>(AK10-AK9)*1000/(('Measured Data'!$H13*$D10+'Measured Data'!$H14*$D10)*0.5*($C10-$C9))</f>
        <v>0</v>
      </c>
      <c r="BS10" s="112"/>
      <c r="BT10" s="112"/>
      <c r="BU10" s="112"/>
      <c r="BV10" s="112"/>
      <c r="BW10" s="111">
        <f t="shared" si="2"/>
        <v>-3.3116140582516954E-2</v>
      </c>
      <c r="BX10" s="111">
        <f t="shared" si="3"/>
        <v>0</v>
      </c>
      <c r="BY10" s="111">
        <f t="shared" si="4"/>
        <v>-1.1395477984926551E-2</v>
      </c>
      <c r="BZ10" s="111">
        <f t="shared" si="7"/>
        <v>-47.219548872180518</v>
      </c>
      <c r="CA10" s="36"/>
    </row>
    <row r="11" spans="1:79" x14ac:dyDescent="0.15">
      <c r="A11" s="94">
        <f>'Measured Data'!$A15</f>
        <v>8</v>
      </c>
      <c r="B11" s="95">
        <f t="shared" si="0"/>
        <v>7.8467708333337214</v>
      </c>
      <c r="C11" s="96">
        <f>('Measured Data'!$C15-t0+'Measured Data'!$B15-d0)*24+$C$3</f>
        <v>188.32250000000931</v>
      </c>
      <c r="D11" s="97">
        <f t="shared" si="8"/>
        <v>771.6</v>
      </c>
      <c r="E11" s="97">
        <f>'Measured Data'!E15</f>
        <v>0</v>
      </c>
      <c r="F11" s="97">
        <f>'Measured Data'!F15</f>
        <v>0</v>
      </c>
      <c r="G11" s="97">
        <f>'Measured Data'!G15</f>
        <v>0</v>
      </c>
      <c r="H11" s="97">
        <v>0</v>
      </c>
      <c r="I11" s="97">
        <f>$D11-'Measured Data'!$D15</f>
        <v>734.6</v>
      </c>
      <c r="J11" s="102">
        <f>$J10+AVERAGE('Measured Data'!$H13:$H13)*($C11-$C10)</f>
        <v>382.31050792086086</v>
      </c>
      <c r="K11" s="102">
        <f>K10 + 'Measured Data'!$H15*'In Process Calc.'!$D11 - 'Measured Data'!$H14*'In Process Calc.'!$I10</f>
        <v>3167.1637920957178</v>
      </c>
      <c r="L11" s="105">
        <f>L10 + ('Measured Data'!P15*$D11-'Measured Data'!P14*$I10)/1000</f>
        <v>0</v>
      </c>
      <c r="M11" s="105">
        <f>M10+(-'Measured Data'!S14*'In Process Calc.'!$I10+'Measured Data'!S15*'In Process Calc.'!$D11)/1000</f>
        <v>376.86840999999998</v>
      </c>
      <c r="N11" s="105">
        <f>N9-(-'Measured Data'!AR13*'In Process Calc.'!$D11+'Measured Data'!T15*'In Process Calc.'!$D11)/1000</f>
        <v>-0.18766640475923213</v>
      </c>
      <c r="O11" s="105">
        <f>O9-(-'Measured Data'!AS13*'In Process Calc.'!$D11+'Measured Data'!U15*'In Process Calc.'!$D11)/1000</f>
        <v>0.46356038863375398</v>
      </c>
      <c r="P11" s="105">
        <f>P9-(-'Measured Data'!AT13*'In Process Calc.'!$D11+'Measured Data'!V15*'In Process Calc.'!$D11)/1000</f>
        <v>4.8149995458673924</v>
      </c>
      <c r="Q11" s="105">
        <f>Q9-(-'Measured Data'!AU13*'In Process Calc.'!$D11+'Measured Data'!W15*'In Process Calc.'!$D11)/1000</f>
        <v>2.0988164675832013</v>
      </c>
      <c r="R11" s="105">
        <f>R9-(-'Measured Data'!AV13*'In Process Calc.'!$D11+'Measured Data'!X15*'In Process Calc.'!$D11)/1000</f>
        <v>0.77492615131578968</v>
      </c>
      <c r="S11" s="105">
        <f>S10-(-'Measured Data'!AW14*'In Process Calc.'!$D11+'Measured Data'!Y15*'In Process Calc.'!$D11)/1000</f>
        <v>15.393833333333339</v>
      </c>
      <c r="T11" s="105">
        <f>T10-(-'Measured Data'!AX14*'In Process Calc.'!$D11+'Measured Data'!Z15*'In Process Calc.'!$D11)/1000</f>
        <v>-0.18362799999999996</v>
      </c>
      <c r="U11" s="105">
        <f>U10-(-'Measured Data'!AY14*'In Process Calc.'!$D11+'Measured Data'!AA15*'In Process Calc.'!$D11)/1000</f>
        <v>-0.70326399999999978</v>
      </c>
      <c r="V11" s="105">
        <f>V9-(-'Measured Data'!AZ13*'In Process Calc.'!$D11+'Measured Data'!AB15*'In Process Calc.'!$D11)/1000</f>
        <v>-1.7087233248967628</v>
      </c>
      <c r="W11" s="105">
        <f>W9-(-'Measured Data'!BA13*'In Process Calc.'!$D11+'Measured Data'!AC15*'In Process Calc.'!$D11)/1000</f>
        <v>-5.211576066707635E-4</v>
      </c>
      <c r="X11" s="105">
        <f>X9-(-'Measured Data'!BB13*'In Process Calc.'!$D11+'Measured Data'!AD15*'In Process Calc.'!$D11)/1000</f>
        <v>0.91864298238926656</v>
      </c>
      <c r="Y11" s="105">
        <f>Y10+(-'Measured Data'!BC14*'In Process Calc.'!$D11+'Measured Data'!AE15*'In Process Calc.'!$D11)/1000</f>
        <v>-0.62120337477797549</v>
      </c>
      <c r="Z11" s="105">
        <f>Z9-(-'Measured Data'!BD13*'In Process Calc.'!$D11+'Measured Data'!AF15*'In Process Calc.'!$D11)/1000</f>
        <v>1.7551182435008008</v>
      </c>
      <c r="AA11" s="105">
        <f>AA9-(-'Measured Data'!BE13*'In Process Calc.'!$D11+'Measured Data'!AG15*'In Process Calc.'!$D11)/1000</f>
        <v>0.80405622819618294</v>
      </c>
      <c r="AB11" s="105">
        <f>AB9-(-'Measured Data'!BF13*'In Process Calc.'!$D11+'Measured Data'!AH15*'In Process Calc.'!$D11)/1000</f>
        <v>0.28016285771731086</v>
      </c>
      <c r="AC11" s="105">
        <f>AC10+(-'Measured Data'!AI14*'In Process Calc.'!$I10+'Measured Data'!AI15*'In Process Calc.'!$D11)/1000</f>
        <v>4.5117219999999998</v>
      </c>
      <c r="AD11" s="105">
        <f>AD9-(-'Measured Data'!BH13*'In Process Calc.'!$D11+'Measured Data'!AJ15*'In Process Calc.'!$D11)/1000</f>
        <v>0.4403702403293176</v>
      </c>
      <c r="AE11" s="105">
        <f>AE9-(-'Measured Data'!BI13*'In Process Calc.'!$D11+'Measured Data'!AK15*'In Process Calc.'!$D11)/1000</f>
        <v>0.63488439155736909</v>
      </c>
      <c r="AF11" s="105">
        <f>AF9-(-'Measured Data'!BJ13*'In Process Calc.'!$D11+'Measured Data'!AL15*'In Process Calc.'!$D11)/1000</f>
        <v>2.9133856694262055</v>
      </c>
      <c r="AG11" s="105">
        <f>AG9-(-'Measured Data'!BK13*'In Process Calc.'!$D11+'Measured Data'!AM15*'In Process Calc.'!$D11)/1000</f>
        <v>0.67745802552048329</v>
      </c>
      <c r="AH11" s="105">
        <f>AH9-(-'Measured Data'!BL13*'In Process Calc.'!$D11+'Measured Data'!AN15*'In Process Calc.'!$D11)/1000</f>
        <v>0.22308289673407439</v>
      </c>
      <c r="AI11" s="105">
        <f>AI9-(-'Measured Data'!BM13*'In Process Calc.'!$D11+'Measured Data'!AO15*'In Process Calc.'!$D11)/1000</f>
        <v>0.24793498537446895</v>
      </c>
      <c r="AJ11" s="105">
        <f>AJ9-(-'Measured Data'!BN13*'In Process Calc.'!$D11+'Measured Data'!AP15*'In Process Calc.'!$D11)/1000</f>
        <v>1.0558752027315408</v>
      </c>
      <c r="AK11" s="105">
        <f>AK10-(-'Measured Data'!BO14*'In Process Calc.'!$I10+'Measured Data'!BO15*'In Process Calc.'!$D11-'In Process Calc.'!$E10*'Measured Data'!CK15)/1000</f>
        <v>0</v>
      </c>
      <c r="AL11" s="104">
        <f t="shared" si="9"/>
        <v>18.630825062415859</v>
      </c>
      <c r="AM11" s="104">
        <f t="shared" si="5"/>
        <v>22.954880657656627</v>
      </c>
      <c r="AN11" s="104">
        <f t="shared" si="6"/>
        <v>78.614313902661848</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2.767329074879614E-3</v>
      </c>
      <c r="AR11" s="111">
        <f t="shared" si="1"/>
        <v>2.9350496319150454E-3</v>
      </c>
      <c r="AS11" s="111">
        <f>('Measured Data'!$I15*$D11-'Measured Data'!$I14*$I10)/(('Measured Data'!$H14*$I10+'Measured Data'!$H15*$D11)*0.5*($C11-$C10))</f>
        <v>1.6772055703543137E-4</v>
      </c>
      <c r="AT11" s="111">
        <f>(M11-M10)*1000/(('Measured Data'!$H14*$I10+'Measured Data'!$H15*$D11)*0.5*($C11-$C10))</f>
        <v>1.0706302829855165</v>
      </c>
      <c r="AU11" s="111">
        <f>(N11-N9)*1000/(('Measured Data'!$H14*$D11+'Measured Data'!$H15*$D11)*0.5*($C11-$C9))</f>
        <v>2.8741152152577413E-3</v>
      </c>
      <c r="AV11" s="111">
        <f>(O11-O9)*1000/(('Measured Data'!$H14*$D11+'Measured Data'!$H15*$D11)*0.5*($C11-$C9))</f>
        <v>7.3160458813643328E-4</v>
      </c>
      <c r="AW11" s="111">
        <f>(P11-P9)*1000/(('Measured Data'!$H14*$D11+'Measured Data'!$H15*$D11)*0.5*($C11-$C9))</f>
        <v>5.7436700379753756E-3</v>
      </c>
      <c r="AX11" s="111">
        <f>(Q11-Q9)*1000/(('Measured Data'!$H14*$D11+'Measured Data'!$H15*$D11)*0.5*($C11-$C9))</f>
        <v>6.9775452214093222E-3</v>
      </c>
      <c r="AY11" s="111">
        <f>(R11-R9)*1000/(('Measured Data'!$H14*$D11+'Measured Data'!$H15*$D11)*0.5*($C11-$C9))</f>
        <v>1.1102860064730936E-3</v>
      </c>
      <c r="AZ11" s="111">
        <f>(S11-S10)*1000/(('Measured Data'!$H14*$D11+'Measured Data'!$H15*$D11)*0.5*($C11-$C10))</f>
        <v>4.2812979039695047E-2</v>
      </c>
      <c r="BA11" s="111">
        <f>(T11-T10)*1000/(('Measured Data'!$H14*$D11+'Measured Data'!$H15*$D11)*0.5*($C11-$C10))</f>
        <v>2.2018103506128838E-4</v>
      </c>
      <c r="BB11" s="111">
        <f>(U11-U10)*1000/(('Measured Data'!$H14*$D11+'Measured Data'!$H15*$D11)*0.5*($C11-$C10))</f>
        <v>5.504525876532274E-4</v>
      </c>
      <c r="BC11" s="111">
        <f>(V11-V9)*1000/(('Measured Data'!$H14*$D11+'Measured Data'!$H15*$D11)*0.5*($C11-$C9))</f>
        <v>-3.8449944465634126E-3</v>
      </c>
      <c r="BD11" s="111">
        <f>(W11-W9)*1000/(('Measured Data'!$H14*$D11+'Measured Data'!$H15*$D11)*0.5*($C11-$C9))</f>
        <v>2.7755401877489722E-4</v>
      </c>
      <c r="BE11" s="111">
        <f>(X11-X9)*1000/(('Measured Data'!$H14*$D11+'Measured Data'!$H15*$D11)*0.5*($C11-$C9))</f>
        <v>1.5306117141863558E-3</v>
      </c>
      <c r="BF11" s="111">
        <f>(Y11-Y10)*1000/(('Measured Data'!$H14*$D11+'Measured Data'!$H15*$D11)*0.5*($C11-$C10))</f>
        <v>0</v>
      </c>
      <c r="BG11" s="111">
        <f>(Z11-Z9)*1000/(('Measured Data'!$H14*$D11+'Measured Data'!$H15*$D11)*0.5*($C11-$C9))</f>
        <v>3.753326116526544E-3</v>
      </c>
      <c r="BH11" s="111">
        <f>(AA11-AA9)*1000/(('Measured Data'!$H14*$D11+'Measured Data'!$H15*$D11)*0.5*($C11-$C9))</f>
        <v>1.663945401880747E-3</v>
      </c>
      <c r="BI11" s="111">
        <f>(AB11-AB9)*1000/(('Measured Data'!$H14*$D11+'Measured Data'!$H15*$D11)*0.5*($C11-$C9))</f>
        <v>3.7051528702826739E-4</v>
      </c>
      <c r="BJ11" s="111">
        <f>(AC11-AC10)*1000/(('Measured Data'!$H14*$D11+'Measured Data'!$H15*$D11)*0.5*($C11-$C10))</f>
        <v>9.6879655426967051E-3</v>
      </c>
      <c r="BK11" s="111">
        <f>(AD11-AD9)*1000/(('Measured Data'!$H14*$D11+'Measured Data'!$H15*$D11)*0.5*($C11-$C9))</f>
        <v>8.6662619124147351E-4</v>
      </c>
      <c r="BL11" s="111">
        <f>(AE11-AE9)*1000/(('Measured Data'!$H14*$D11+'Measured Data'!$H15*$D11)*0.5*($C11-$C9))</f>
        <v>1.2080637493194957E-3</v>
      </c>
      <c r="BM11" s="111">
        <f>(AF11-AF9)*1000/(('Measured Data'!$H14*$D11+'Measured Data'!$H15*$D11)*0.5*($C11-$C9))</f>
        <v>5.2053138231228924E-3</v>
      </c>
      <c r="BN11" s="111">
        <f>(AG11-AG9)*1000/(('Measured Data'!$H14*$D11+'Measured Data'!$H15*$D11)*0.5*($C11-$C9))</f>
        <v>1.3678982780474858E-3</v>
      </c>
      <c r="BO11" s="111">
        <f>(AH11-AH9)*1000/(('Measured Data'!$H14*$D11+'Measured Data'!$H15*$D11)*0.5*($C11-$C9))</f>
        <v>4.3311627852901451E-4</v>
      </c>
      <c r="BP11" s="111">
        <f>(AI11-AI9)*1000/(('Measured Data'!$H14*$D11+'Measured Data'!$H15*$D11)*0.5*($C11-$C9))</f>
        <v>-7.5798085119645436E-4</v>
      </c>
      <c r="BQ11" s="111">
        <f>(AJ11-AJ9)*1000/(('Measured Data'!$H14*$D11+'Measured Data'!$H15*$D11)*0.5*($C11-$C9))</f>
        <v>2.1509289240741482E-3</v>
      </c>
      <c r="BR11" s="111">
        <f>(AK11-AK10)*1000/(('Measured Data'!$H14*$D11+'Measured Data'!$H15*$D11)*0.5*($C11-$C10))</f>
        <v>0</v>
      </c>
      <c r="BS11" s="112">
        <f>($AU11*1+$AV11*4+$AW11*2+$AX11*1+$AY11*1+$BA11*2+$BB11*1+$BC11*1+$BD11*3+$BE11*1+$BG11*1+$BH11*2+$BI11*1-$BJ11*1+$BK11*1+$BL11*1+$BM11*1+$BN11*1+$BO11*1+$BP11*1+$BQ11*1)</f>
        <v>3.312253191111774E-2</v>
      </c>
      <c r="BT11" s="112">
        <f>$BS11+$BJ11*1-$AU11*1</f>
        <v>3.9936382238556709E-2</v>
      </c>
      <c r="BU11" s="112">
        <f>($AU11*3+$AV11*6+$AW11*4+$AX11*4+$AY11*6+$BA11*5+$BB11*5+$BC11*2+$BD11*6+$BE11*6+$BG11*6+$BH11*6+$BI11*5+$BK11*9+$BL11*5+$BM11*3+$BN11*4+$BO11*4+$BP11*9+$BQ11*5)</f>
        <v>0.15251970053781558</v>
      </c>
      <c r="BV11" s="112">
        <f>($BU11+ABS($AU11*3)+ABS($AV11*6)+ABS($AW11*4)+ABS($AX11*4)+ABS($AY11*6)+ABS($BA11*5)+ABS($BB11*5)+ABS($BC11*2)+ABS($BD11*6)+ABS($BE11*6)+ABS($BG11*6)+ABS($BH11*6)+ABS($BI11*5)+ABS($BK11*9)+ABS($BL11*5)+ABS($BM11*3)+ABS($BN11*4)+ABS($BO11*4)+ABS($BP11*9)+ABS($BQ11*5))/2</f>
        <v>0.16703151709171055</v>
      </c>
      <c r="BW11" s="111">
        <f t="shared" si="2"/>
        <v>0</v>
      </c>
      <c r="BX11" s="111">
        <f t="shared" si="3"/>
        <v>0</v>
      </c>
      <c r="BY11" s="111">
        <f t="shared" si="4"/>
        <v>5.1428571428571331E-3</v>
      </c>
      <c r="BZ11" s="111">
        <f t="shared" si="7"/>
        <v>44.000000000000071</v>
      </c>
      <c r="CA11" s="36"/>
    </row>
    <row r="12" spans="1:79" x14ac:dyDescent="0.15">
      <c r="A12" s="94">
        <f>'Measured Data'!$A16</f>
        <v>9</v>
      </c>
      <c r="B12" s="95">
        <f t="shared" si="0"/>
        <v>8.8544097222256823</v>
      </c>
      <c r="C12" s="96">
        <f>('Measured Data'!$C16-t0+'Measured Data'!$B16-d0)*24+$C$3</f>
        <v>212.50583333341638</v>
      </c>
      <c r="D12" s="97">
        <f t="shared" si="8"/>
        <v>734.6</v>
      </c>
      <c r="E12" s="97">
        <f>'Measured Data'!E16</f>
        <v>37</v>
      </c>
      <c r="F12" s="97">
        <f>'Measured Data'!F16</f>
        <v>0</v>
      </c>
      <c r="G12" s="97">
        <f>'Measured Data'!G16</f>
        <v>0</v>
      </c>
      <c r="H12" s="97">
        <v>1</v>
      </c>
      <c r="I12" s="97">
        <f>$D12-'Measured Data'!$D16</f>
        <v>715.6</v>
      </c>
      <c r="J12" s="102">
        <f>$J11+AVERAGE('Measured Data'!$H14:$H14)*($C12-$C11)</f>
        <v>474.36529600799452</v>
      </c>
      <c r="K12" s="102">
        <f>K11 + 'Measured Data'!$H16*'In Process Calc.'!$D12 - 'Measured Data'!$H15*'In Process Calc.'!$I11</f>
        <v>3144.7813082318876</v>
      </c>
      <c r="L12" s="105">
        <f>L11 + ('Measured Data'!P16*$D12-'Measured Data'!P15*$I11)/1000</f>
        <v>0</v>
      </c>
      <c r="M12" s="105">
        <f>M11+(-'Measured Data'!S15*'In Process Calc.'!$I11+'Measured Data'!S16*'In Process Calc.'!$D12)/1000</f>
        <v>442.79875999999996</v>
      </c>
      <c r="N12" s="105">
        <f>N11-(-'Measured Data'!AR15*'In Process Calc.'!$D12+'Measured Data'!T16*'In Process Calc.'!$D12)/1000</f>
        <v>4.6508474576271303E-2</v>
      </c>
      <c r="O12" s="105">
        <f>O11-(-'Measured Data'!AS15*'In Process Calc.'!$D12+'Measured Data'!U16*'In Process Calc.'!$D12)/1000</f>
        <v>0.55928610619977026</v>
      </c>
      <c r="P12" s="105">
        <f>P11-(-'Measured Data'!AT15*'In Process Calc.'!$D12+'Measured Data'!V16*'In Process Calc.'!$D12)/1000</f>
        <v>4.8149995458673924</v>
      </c>
      <c r="Q12" s="105">
        <f>Q11-(-'Measured Data'!AU15*'In Process Calc.'!$D12+'Measured Data'!W16*'In Process Calc.'!$D12)/1000</f>
        <v>2.8300500338066259</v>
      </c>
      <c r="R12" s="105">
        <f>R11-(-'Measured Data'!AV15*'In Process Calc.'!$D12+'Measured Data'!X16*'In Process Calc.'!$D12)/1000</f>
        <v>0.91447598684210551</v>
      </c>
      <c r="S12" s="105">
        <f>S11-(-'Measured Data'!AW15*'In Process Calc.'!$D12+'Measured Data'!Y16*'In Process Calc.'!$D12)/1000</f>
        <v>18.495477777777779</v>
      </c>
      <c r="T12" s="105">
        <f>T11-(-'Measured Data'!AX15*'In Process Calc.'!$D12+'Measured Data'!Z16*'In Process Calc.'!$D12)/1000</f>
        <v>-0.14689799999999997</v>
      </c>
      <c r="U12" s="105">
        <f>U11-(-'Measured Data'!AY15*'In Process Calc.'!$D12+'Measured Data'!AA16*'In Process Calc.'!$D12)/1000</f>
        <v>-0.67387999999999981</v>
      </c>
      <c r="V12" s="105">
        <f>V11-(-'Measured Data'!AZ15*'In Process Calc.'!$D12+'Measured Data'!AB16*'In Process Calc.'!$D12)/1000</f>
        <v>-1.8643133075795923</v>
      </c>
      <c r="W12" s="105">
        <f>W11-(-'Measured Data'!BA15*'In Process Calc.'!$D12+'Measured Data'!AC16*'In Process Calc.'!$D12)/1000</f>
        <v>4.9665946095056444E-2</v>
      </c>
      <c r="X12" s="105">
        <f>X11-(-'Measured Data'!BB15*'In Process Calc.'!$D12+'Measured Data'!AD16*'In Process Calc.'!$D12)/1000</f>
        <v>1.0715329724784644</v>
      </c>
      <c r="Y12" s="105">
        <f>Y11+(-'Measured Data'!BC15*'In Process Calc.'!$D12+'Measured Data'!AE16*'In Process Calc.'!$D12)/1000</f>
        <v>-1.1920515097690947</v>
      </c>
      <c r="Z12" s="105">
        <f>Z11-(-'Measured Data'!BD15*'In Process Calc.'!$D12+'Measured Data'!AF16*'In Process Calc.'!$D12)/1000</f>
        <v>2.036816650148662</v>
      </c>
      <c r="AA12" s="105">
        <f>AA11-(-'Measured Data'!BE15*'In Process Calc.'!$D12+'Measured Data'!AG16*'In Process Calc.'!$D12)/1000</f>
        <v>0.93169040290033489</v>
      </c>
      <c r="AB12" s="105">
        <f>AB11-(-'Measured Data'!BF15*'In Process Calc.'!$D12+'Measured Data'!AH16*'In Process Calc.'!$D12)/1000</f>
        <v>0.32890315662489078</v>
      </c>
      <c r="AC12" s="105">
        <f>AC11+(-'Measured Data'!AI15*'In Process Calc.'!$I11+'Measured Data'!AI16*'In Process Calc.'!$D12)/1000</f>
        <v>5.1140939999999997</v>
      </c>
      <c r="AD12" s="105">
        <f>AD11-(-'Measured Data'!BH15*'In Process Calc.'!$D12+'Measured Data'!AJ16*'In Process Calc.'!$D12)/1000</f>
        <v>0.51107754706701347</v>
      </c>
      <c r="AE12" s="105">
        <f>AE11-(-'Measured Data'!BI15*'In Process Calc.'!$D12+'Measured Data'!AK16*'In Process Calc.'!$D12)/1000</f>
        <v>0.76122053331017037</v>
      </c>
      <c r="AF12" s="105">
        <f>AF11-(-'Measured Data'!BJ15*'In Process Calc.'!$D12+'Measured Data'!AL16*'In Process Calc.'!$D12)/1000</f>
        <v>3.3223123037396514</v>
      </c>
      <c r="AG12" s="105">
        <f>AG11-(-'Measured Data'!BK15*'In Process Calc.'!$D12+'Measured Data'!AM16*'In Process Calc.'!$D12)/1000</f>
        <v>0.8162130624580255</v>
      </c>
      <c r="AH12" s="105">
        <f>AH11-(-'Measured Data'!BL15*'In Process Calc.'!$D12+'Measured Data'!AN16*'In Process Calc.'!$D12)/1000</f>
        <v>0.26156999461391578</v>
      </c>
      <c r="AI12" s="105">
        <f>AI11-(-'Measured Data'!BM15*'In Process Calc.'!$D12+'Measured Data'!AO16*'In Process Calc.'!$D12)/1000</f>
        <v>0.38618687565538956</v>
      </c>
      <c r="AJ12" s="105">
        <f>AJ11-(-'Measured Data'!BN15*'In Process Calc.'!$D12+'Measured Data'!AP16*'In Process Calc.'!$D12)/1000</f>
        <v>1.250263593683312</v>
      </c>
      <c r="AK12" s="105">
        <f>AK11-(-'Measured Data'!BO15*'In Process Calc.'!$I11+'Measured Data'!BO16*'In Process Calc.'!$D12-'In Process Calc.'!$E11*'Measured Data'!CK16)/1000</f>
        <v>0</v>
      </c>
      <c r="AL12" s="104">
        <f t="shared" si="9"/>
        <v>21.646616019500634</v>
      </c>
      <c r="AM12" s="104">
        <f t="shared" si="5"/>
        <v>26.807218494076906</v>
      </c>
      <c r="AN12" s="104">
        <f t="shared" si="6"/>
        <v>91.875339992192039</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-3.1165394878604464E-4</v>
      </c>
      <c r="AR12" s="111">
        <f t="shared" si="1"/>
        <v>-1.335607909725267E-4</v>
      </c>
      <c r="AS12" s="111">
        <f>('Measured Data'!$I16*$D12-'Measured Data'!$I15*$I11)/(('Measured Data'!$H15*$I11+'Measured Data'!$H16*$D12)*0.5*($C12-$C11))</f>
        <v>1.7809315781351794E-4</v>
      </c>
      <c r="AT12" s="111">
        <f>(M12-M11)*1000/(('Measured Data'!$H15*$I11+'Measured Data'!$H16*$D12)*0.5*($C12-$C11))</f>
        <v>0.91801491055916296</v>
      </c>
      <c r="AU12" s="111">
        <f>(N12-N11)*1000/(('Measured Data'!$H15*$D12+'Measured Data'!$H16*$D12)*0.5*($C12-$C11))</f>
        <v>3.2606535671111259E-3</v>
      </c>
      <c r="AV12" s="111">
        <f>(O12-O11)*1000/(('Measured Data'!$H15*$D12+'Measured Data'!$H16*$D12)*0.5*($C12-$C11))</f>
        <v>1.3328859326482896E-3</v>
      </c>
      <c r="AW12" s="111">
        <f>(P12-P11)*1000/(('Measured Data'!$H15*$D12+'Measured Data'!$H16*$D12)*0.5*($C12-$C11))</f>
        <v>0</v>
      </c>
      <c r="AX12" s="111">
        <f>(Q12-Q11)*1000/(('Measured Data'!$H15*$D12+'Measured Data'!$H16*$D12)*0.5*($C12-$C11))</f>
        <v>1.0181704130107836E-2</v>
      </c>
      <c r="AY12" s="111">
        <f>(R12-R11)*1000/(('Measured Data'!$H15*$D12+'Measured Data'!$H16*$D12)*0.5*($C12-$C11))</f>
        <v>1.9430934278255275E-3</v>
      </c>
      <c r="AZ12" s="111">
        <f>(S12-S11)*1000/(('Measured Data'!$H15*$D12+'Measured Data'!$H16*$D12)*0.5*($C12-$C11))</f>
        <v>4.3187330982665625E-2</v>
      </c>
      <c r="BA12" s="111">
        <f>(T12-T11)*1000/(('Measured Data'!$H15*$D12+'Measured Data'!$H16*$D12)*0.5*($C12-$C11))</f>
        <v>5.1142891953156707E-4</v>
      </c>
      <c r="BB12" s="111">
        <f>(U12-U11)*1000/(('Measured Data'!$H15*$D12+'Measured Data'!$H16*$D12)*0.5*($C12-$C11))</f>
        <v>4.0914313562525332E-4</v>
      </c>
      <c r="BC12" s="111">
        <f>(V12-V11)*1000/(('Measured Data'!$H15*$D12+'Measured Data'!$H16*$D12)*0.5*($C12-$C11))</f>
        <v>-2.1664366113099587E-3</v>
      </c>
      <c r="BD12" s="111">
        <f>(W12-W11)*1000/(('Measured Data'!$H15*$D12+'Measured Data'!$H16*$D12)*0.5*($C12-$C11))</f>
        <v>6.9880577785442599E-4</v>
      </c>
      <c r="BE12" s="111">
        <f>(X12-X11)*1000/(('Measured Data'!$H15*$D12+'Measured Data'!$H16*$D12)*0.5*($C12-$C11))</f>
        <v>2.1288418850669878E-3</v>
      </c>
      <c r="BF12" s="111">
        <f>(Y12-Y11)*1000/(('Measured Data'!$H15*$D12+'Measured Data'!$H16*$D12)*0.5*($C12-$C11))</f>
        <v>-7.9484956410323538E-3</v>
      </c>
      <c r="BG12" s="111">
        <f>(Z12-Z11)*1000/(('Measured Data'!$H15*$D12+'Measured Data'!$H16*$D12)*0.5*($C12-$C11))</f>
        <v>3.9223716783468475E-3</v>
      </c>
      <c r="BH12" s="111">
        <f>(AA12-AA11)*1000/(('Measured Data'!$H15*$D12+'Measured Data'!$H16*$D12)*0.5*($C12-$C11))</f>
        <v>1.7771796369247951E-3</v>
      </c>
      <c r="BI12" s="111">
        <f>(AB12-AB11)*1000/(('Measured Data'!$H15*$D12+'Measured Data'!$H16*$D12)*0.5*($C12-$C11))</f>
        <v>6.7866045216306077E-4</v>
      </c>
      <c r="BJ12" s="111">
        <f>(AC12-AC11)*1000/(('Measured Data'!$H15*$D12+'Measured Data'!$H16*$D12)*0.5*($C12-$C11))</f>
        <v>8.3874342803177022E-3</v>
      </c>
      <c r="BK12" s="111">
        <f>(AD12-AD11)*1000/(('Measured Data'!$H15*$D12+'Measured Data'!$H16*$D12)*0.5*($C12-$C11))</f>
        <v>9.8452930813631664E-4</v>
      </c>
      <c r="BL12" s="111">
        <f>(AE12-AE11)*1000/(('Measured Data'!$H15*$D12+'Measured Data'!$H16*$D12)*0.5*($C12-$C11))</f>
        <v>1.7591058119908001E-3</v>
      </c>
      <c r="BM12" s="111">
        <f>(AF12-AF11)*1000/(('Measured Data'!$H15*$D12+'Measured Data'!$H16*$D12)*0.5*($C12-$C11))</f>
        <v>5.6938989042909331E-3</v>
      </c>
      <c r="BN12" s="111">
        <f>(AG12-AG11)*1000/(('Measured Data'!$H15*$D12+'Measured Data'!$H16*$D12)*0.5*($C12-$C11))</f>
        <v>1.9320266436300005E-3</v>
      </c>
      <c r="BO12" s="111">
        <f>(AH12-AH11)*1000/(('Measured Data'!$H15*$D12+'Measured Data'!$H16*$D12)*0.5*($C12-$C11))</f>
        <v>5.3589476952335853E-4</v>
      </c>
      <c r="BP12" s="111">
        <f>(AI12-AI11)*1000/(('Measured Data'!$H15*$D12+'Measured Data'!$H16*$D12)*0.5*($C12-$C11))</f>
        <v>1.9250208241102099E-3</v>
      </c>
      <c r="BQ12" s="111">
        <f>(AJ12-AJ11)*1000/(('Measured Data'!$H15*$D12+'Measured Data'!$H16*$D12)*0.5*($C12-$C11))</f>
        <v>2.706666070077436E-3</v>
      </c>
      <c r="BR12" s="111">
        <f>(AK12-AK11)*1000/(('Measured Data'!$H15*$D12+'Measured Data'!$H16*$D12)*0.5*($C12-$C11))</f>
        <v>0</v>
      </c>
      <c r="BS12" s="112">
        <f>($AU12*1+$AV12*4+$AW12*2+$AX12*1+$AY12*1+$BA12*2+$BB12*1+$BC12*1+$BD12*3+$BE12*1+$BG12*1+$BH12*2+$BI12*1-$BJ12*1+$BK12*1+$BL12*1+$BM12*1+$BN12*1+$BO12*1+$BP12*1+$BQ12*1)</f>
        <v>3.9512917893447193E-2</v>
      </c>
      <c r="BT12" s="112">
        <f>$BS12+$BJ12*1-$AU12*1</f>
        <v>4.4639698606653774E-2</v>
      </c>
      <c r="BU12" s="112">
        <f>($AU12*3+$AV12*6+$AW12*4+$AX12*4+$AY12*6+$BA12*5+$BB12*5+$BC12*2+$BD12*6+$BE12*6+$BG12*6+$BH12*6+$BI12*5+$BK12*9+$BL12*5+$BM12*3+$BN12*4+$BO12*4+$BP12*9+$BQ12*5)</f>
        <v>0.20045932953379159</v>
      </c>
      <c r="BV12" s="112">
        <f>($BU12+ABS($AU12*3)+ABS($AV12*6)+ABS($AW12*4)+ABS($AX12*4)+ABS($AY12*6)+ABS($BA12*5)+ABS($BB12*5)+ABS($BC12*2)+ABS($BD12*6)+ABS($BE12*6)+ABS($BG12*6)+ABS($BH12*6)+ABS($BI12*5)+ABS($BK12*9)+ABS($BL12*5)+ABS($BM12*3)+ABS($BN12*4)+ABS($BO12*4)+ABS($BP12*9)+ABS($BQ12*5))/2</f>
        <v>0.20479220275641155</v>
      </c>
      <c r="BW12" s="111">
        <f t="shared" si="2"/>
        <v>-0.18404692904552708</v>
      </c>
      <c r="BX12" s="111">
        <f t="shared" si="3"/>
        <v>0</v>
      </c>
      <c r="BY12" s="111">
        <f t="shared" si="4"/>
        <v>1.1842105263157906E-2</v>
      </c>
      <c r="BZ12" s="111">
        <f t="shared" si="7"/>
        <v>16.400000000000006</v>
      </c>
      <c r="CA12" s="36"/>
    </row>
    <row r="13" spans="1:79" ht="12.75" customHeight="1" x14ac:dyDescent="0.15">
      <c r="A13" s="94">
        <f>'Measured Data'!$A17</f>
        <v>10</v>
      </c>
      <c r="B13" s="95">
        <f t="shared" si="0"/>
        <v>9.9370486111147329</v>
      </c>
      <c r="C13" s="96">
        <f>('Measured Data'!$C17-t0+'Measured Data'!$B17-d0)*24+$C$3</f>
        <v>238.48916666675359</v>
      </c>
      <c r="D13" s="97">
        <f t="shared" si="8"/>
        <v>752.6</v>
      </c>
      <c r="E13" s="97">
        <f>'Measured Data'!E17</f>
        <v>0</v>
      </c>
      <c r="F13" s="97">
        <f>'Measured Data'!F17</f>
        <v>0</v>
      </c>
      <c r="G13" s="97">
        <f>'Measured Data'!G17</f>
        <v>0</v>
      </c>
      <c r="H13" s="97">
        <v>0</v>
      </c>
      <c r="I13" s="97">
        <f>$D13-'Measured Data'!$D17</f>
        <v>741.6</v>
      </c>
      <c r="J13" s="102">
        <f>$J12+AVERAGE('Measured Data'!$H15:$H15)*($C13-$C12)</f>
        <v>579.8032454111119</v>
      </c>
      <c r="K13" s="102">
        <f>K12 + 'Measured Data'!$H17*'In Process Calc.'!$D13 - 'Measured Data'!$H16*'In Process Calc.'!$I12</f>
        <v>2928.5399493138889</v>
      </c>
      <c r="L13" s="105">
        <f>L12 + ('Measured Data'!P17*$D13-'Measured Data'!P16*$I12)/1000</f>
        <v>0</v>
      </c>
      <c r="M13" s="105">
        <f>M12+(-'Measured Data'!S16*'In Process Calc.'!$I12+'Measured Data'!S17*'In Process Calc.'!$D13)/1000</f>
        <v>518.64997999999991</v>
      </c>
      <c r="N13" s="105"/>
      <c r="O13" s="105"/>
      <c r="P13" s="105"/>
      <c r="Q13" s="105"/>
      <c r="R13" s="105"/>
      <c r="S13" s="105">
        <f>S12-(-'Measured Data'!AW16*'In Process Calc.'!$D13+'Measured Data'!Y17*'In Process Calc.'!$D13)/1000</f>
        <v>22.232722222222222</v>
      </c>
      <c r="T13" s="105">
        <f>T12-(-'Measured Data'!AX16*'In Process Calc.'!$D13+'Measured Data'!Z17*'In Process Calc.'!$D13)/1000</f>
        <v>-0.13467999999999997</v>
      </c>
      <c r="U13" s="105">
        <f>U12-(-'Measured Data'!AY16*'In Process Calc.'!$D13+'Measured Data'!AA17*'In Process Calc.'!$D13)/1000</f>
        <v>-0.77365400000000017</v>
      </c>
      <c r="V13" s="105"/>
      <c r="W13" s="105"/>
      <c r="X13" s="105"/>
      <c r="Y13" s="105">
        <f>Y12+(-'Measured Data'!BC16*'In Process Calc.'!$D13+'Measured Data'!AE17*'In Process Calc.'!$D13)/1000</f>
        <v>-0.60721580817051557</v>
      </c>
      <c r="Z13" s="105"/>
      <c r="AA13" s="105"/>
      <c r="AB13" s="105"/>
      <c r="AC13" s="105">
        <f>AC12+(-'Measured Data'!AI16*'In Process Calc.'!$I12+'Measured Data'!AI17*'In Process Calc.'!$D13)/1000</f>
        <v>6.0728939999999998</v>
      </c>
      <c r="AD13" s="105"/>
      <c r="AE13" s="105"/>
      <c r="AF13" s="105"/>
      <c r="AG13" s="105"/>
      <c r="AH13" s="105"/>
      <c r="AI13" s="105"/>
      <c r="AJ13" s="105"/>
      <c r="AK13" s="105">
        <f>AK12-(-'Measured Data'!BO16*'In Process Calc.'!$I12+'Measured Data'!BO17*'In Process Calc.'!$D13-'In Process Calc.'!$E12*'Measured Data'!CK17)/1000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-3.0002048503207511E-3</v>
      </c>
      <c r="AR13" s="111">
        <f t="shared" si="1"/>
        <v>-3.1190709689249388E-3</v>
      </c>
      <c r="AS13" s="111">
        <f>('Measured Data'!$I17*$D13-'Measured Data'!$I16*$I12)/(('Measured Data'!$H16*$I12+'Measured Data'!$H17*$D13)*0.5*($C13-$C12))</f>
        <v>-1.1886611860418779E-4</v>
      </c>
      <c r="AT13" s="111">
        <f>(M13-M12)*1000/(('Measured Data'!$H16*$I12+'Measured Data'!$H17*$D13)*0.5*($C13-$C12))</f>
        <v>1.0523851648242888</v>
      </c>
      <c r="AU13" s="111"/>
      <c r="AV13" s="111"/>
      <c r="AW13" s="111"/>
      <c r="AX13" s="111"/>
      <c r="AY13" s="111"/>
      <c r="AZ13" s="111">
        <f>(S13-S12)*1000/(('Measured Data'!$H16*$D13+'Measured Data'!$H17*$D13)*0.5*($C13-$C12))</f>
        <v>5.049546469751625E-2</v>
      </c>
      <c r="BA13" s="111">
        <f>(T13-T12)*1000/(('Measured Data'!$H16*$D13+'Measured Data'!$H17*$D13)*0.5*($C13-$C12))</f>
        <v>1.6508248171761392E-4</v>
      </c>
      <c r="BB13" s="111">
        <f>(U13-U12)*1000/(('Measured Data'!$H16*$D13+'Measured Data'!$H17*$D13)*0.5*($C13-$C12))</f>
        <v>-1.348088028391984E-3</v>
      </c>
      <c r="BC13" s="111"/>
      <c r="BD13" s="111"/>
      <c r="BE13" s="111"/>
      <c r="BF13" s="111">
        <f>(Y13-Y12)*1000/(('Measured Data'!$H16*$D13+'Measured Data'!$H17*$D13)*0.5*($C13-$C12))</f>
        <v>7.9019585052345145E-3</v>
      </c>
      <c r="BG13" s="111"/>
      <c r="BH13" s="111"/>
      <c r="BI13" s="111"/>
      <c r="BJ13" s="111">
        <f>(AC13-AC12)*1000/(('Measured Data'!$H16*$D13+'Measured Data'!$H17*$D13)*0.5*($C13-$C12))</f>
        <v>1.2954745741598311E-2</v>
      </c>
      <c r="BK13" s="111"/>
      <c r="BL13" s="111"/>
      <c r="BM13" s="111"/>
      <c r="BN13" s="111"/>
      <c r="BO13" s="111"/>
      <c r="BP13" s="111"/>
      <c r="BQ13" s="111"/>
      <c r="BR13" s="111">
        <f>(AK13-AK12)*1000/(('Measured Data'!$H16*$D13+'Measured Data'!$H17*$D13)*0.5*($C13-$C12))</f>
        <v>0</v>
      </c>
      <c r="BS13" s="112"/>
      <c r="BT13" s="112"/>
      <c r="BU13" s="112"/>
      <c r="BV13" s="112"/>
      <c r="BW13" s="111">
        <f t="shared" si="2"/>
        <v>0.15648847975891966</v>
      </c>
      <c r="BX13" s="111">
        <f t="shared" si="3"/>
        <v>0</v>
      </c>
      <c r="BY13" s="111">
        <f t="shared" si="4"/>
        <v>3.2692536390448138E-3</v>
      </c>
      <c r="BZ13" s="111">
        <f t="shared" si="7"/>
        <v>78.474382059256797</v>
      </c>
      <c r="CA13" s="36"/>
    </row>
    <row r="14" spans="1:79" x14ac:dyDescent="0.15">
      <c r="A14" s="94">
        <f>'Measured Data'!$A18</f>
        <v>11</v>
      </c>
      <c r="B14" s="95">
        <f t="shared" si="0"/>
        <v>10.88010416666657</v>
      </c>
      <c r="C14" s="96">
        <f>('Measured Data'!$C18-t0+'Measured Data'!$B18-d0)*24+$C$3</f>
        <v>261.12249999999767</v>
      </c>
      <c r="D14" s="97">
        <f t="shared" si="8"/>
        <v>741.6</v>
      </c>
      <c r="E14" s="97">
        <f>'Measured Data'!E18</f>
        <v>0</v>
      </c>
      <c r="F14" s="97">
        <f>'Measured Data'!F18</f>
        <v>0</v>
      </c>
      <c r="G14" s="97">
        <f>'Measured Data'!G18</f>
        <v>0</v>
      </c>
      <c r="H14" s="97">
        <v>0</v>
      </c>
      <c r="I14" s="97">
        <f>$D14-'Measured Data'!$D18</f>
        <v>730.6</v>
      </c>
      <c r="J14" s="102">
        <f>$J13+AVERAGE('Measured Data'!$H16:$H16)*($C14-$C13)</f>
        <v>670.9575927767803</v>
      </c>
      <c r="K14" s="102">
        <f>K13 + 'Measured Data'!$H18*'In Process Calc.'!$D14 - 'Measured Data'!$H17*'In Process Calc.'!$I13</f>
        <v>3077.8333304326629</v>
      </c>
      <c r="L14" s="105">
        <f>L13 + ('Measured Data'!P18*$D14-'Measured Data'!P17*$I13)/1000</f>
        <v>0</v>
      </c>
      <c r="M14" s="105">
        <f>M13+(-'Measured Data'!S17*'In Process Calc.'!$I13+'Measured Data'!S18*'In Process Calc.'!$D14)/1000</f>
        <v>585.39397999999983</v>
      </c>
      <c r="N14" s="105"/>
      <c r="O14" s="105"/>
      <c r="P14" s="105"/>
      <c r="Q14" s="105"/>
      <c r="R14" s="105"/>
      <c r="S14" s="105">
        <f>S13-(-'Measured Data'!AW17*'In Process Calc.'!$D14+'Measured Data'!Y18*'In Process Calc.'!$D14)/1000</f>
        <v>26.06432222222222</v>
      </c>
      <c r="T14" s="105">
        <f>T13-(-'Measured Data'!AX17*'In Process Calc.'!$D14+'Measured Data'!Z18*'In Process Calc.'!$D14)/1000</f>
        <v>-0.12726399999999996</v>
      </c>
      <c r="U14" s="105">
        <f>U13-(-'Measured Data'!AY17*'In Process Calc.'!$D14+'Measured Data'!AA18*'In Process Calc.'!$D14)/1000</f>
        <v>-0.69949400000000028</v>
      </c>
      <c r="V14" s="105"/>
      <c r="W14" s="105"/>
      <c r="X14" s="105"/>
      <c r="Y14" s="105">
        <f>Y13+(-'Measured Data'!BC17*'In Process Calc.'!$D14+'Measured Data'!AE18*'In Process Calc.'!$D14)/1000</f>
        <v>-0.44256216696270034</v>
      </c>
      <c r="Z14" s="105"/>
      <c r="AA14" s="105"/>
      <c r="AB14" s="105"/>
      <c r="AC14" s="105">
        <f>AC13+(-'Measured Data'!AI17*'In Process Calc.'!$I13+'Measured Data'!AI18*'In Process Calc.'!$D14)/1000</f>
        <v>6.3398700000000003</v>
      </c>
      <c r="AD14" s="105"/>
      <c r="AE14" s="105"/>
      <c r="AF14" s="105"/>
      <c r="AG14" s="105"/>
      <c r="AH14" s="105"/>
      <c r="AI14" s="105"/>
      <c r="AJ14" s="105"/>
      <c r="AK14" s="105">
        <f>AK13-(-'Measured Data'!BO17*'In Process Calc.'!$I13+'Measured Data'!BO18*'In Process Calc.'!$D14-'In Process Calc.'!$E13*'Measured Data'!CK18)/1000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2.4416915443634265E-3</v>
      </c>
      <c r="AR14" s="111">
        <f t="shared" si="1"/>
        <v>2.336099236285809E-3</v>
      </c>
      <c r="AS14" s="111">
        <f>('Measured Data'!$I18*$D14-'Measured Data'!$I17*$I13)/(('Measured Data'!$H17*$I13+'Measured Data'!$H18*$D14)*0.5*($C14-$C13))</f>
        <v>-1.0559230807761755E-4</v>
      </c>
      <c r="AT14" s="111">
        <f>(M14-M13)*1000/(('Measured Data'!$H17*$I13+'Measured Data'!$H18*$D14)*0.5*($C14-$C13))</f>
        <v>1.0915973582736322</v>
      </c>
      <c r="AU14" s="111"/>
      <c r="AV14" s="111"/>
      <c r="AW14" s="111"/>
      <c r="AX14" s="111"/>
      <c r="AY14" s="111"/>
      <c r="AZ14" s="111">
        <f>(S14-S13)*1000/(('Measured Data'!$H17*$D14+'Measured Data'!$H18*$D14)*0.5*($C14-$C13))</f>
        <v>6.266577427126413E-2</v>
      </c>
      <c r="BA14" s="111">
        <f>(T14-T13)*1000/(('Measured Data'!$H17*$D14+'Measured Data'!$H18*$D14)*0.5*($C14-$C13))</f>
        <v>1.2128859536373717E-4</v>
      </c>
      <c r="BB14" s="111">
        <f>(U14-U13)*1000/(('Measured Data'!$H17*$D14+'Measured Data'!$H18*$D14)*0.5*($C14-$C13))</f>
        <v>1.2128859536373691E-3</v>
      </c>
      <c r="BC14" s="111"/>
      <c r="BD14" s="111"/>
      <c r="BE14" s="111"/>
      <c r="BF14" s="111">
        <f>(Y14-Y13)*1000/(('Measured Data'!$H17*$D14+'Measured Data'!$H18*$D14)*0.5*($C14-$C13))</f>
        <v>2.6929084228183176E-3</v>
      </c>
      <c r="BG14" s="111"/>
      <c r="BH14" s="111"/>
      <c r="BI14" s="111"/>
      <c r="BJ14" s="111">
        <f>(AC14-AC13)*1000/(('Measured Data'!$H17*$D14+'Measured Data'!$H18*$D14)*0.5*($C14-$C13))</f>
        <v>4.3663894330945438E-3</v>
      </c>
      <c r="BK14" s="111"/>
      <c r="BL14" s="111"/>
      <c r="BM14" s="111"/>
      <c r="BN14" s="111"/>
      <c r="BO14" s="111"/>
      <c r="BP14" s="111"/>
      <c r="BQ14" s="111"/>
      <c r="BR14" s="111">
        <f>(AK14-AK13)*1000/(('Measured Data'!$H17*$D14+'Measured Data'!$H18*$D14)*0.5*($C14-$C13))</f>
        <v>0</v>
      </c>
      <c r="BS14" s="112"/>
      <c r="BT14" s="112"/>
      <c r="BU14" s="112"/>
      <c r="BV14" s="112"/>
      <c r="BW14" s="111">
        <f t="shared" si="2"/>
        <v>4.2972554861628376E-2</v>
      </c>
      <c r="BX14" s="111">
        <f t="shared" si="3"/>
        <v>0</v>
      </c>
      <c r="BY14" s="111">
        <f t="shared" si="4"/>
        <v>1.9354838709677443E-3</v>
      </c>
      <c r="BZ14" s="111">
        <f t="shared" si="7"/>
        <v>36.000000000000043</v>
      </c>
      <c r="CA14" s="36"/>
    </row>
    <row r="15" spans="1:79" x14ac:dyDescent="0.15">
      <c r="A15" s="94">
        <f>'Measured Data'!$A19</f>
        <v>12</v>
      </c>
      <c r="B15" s="95">
        <f t="shared" si="0"/>
        <v>12.013437499997963</v>
      </c>
      <c r="C15" s="96">
        <f>('Measured Data'!$C19-t0+'Measured Data'!$B19-d0)*24+$C$3</f>
        <v>288.32249999995111</v>
      </c>
      <c r="D15" s="97">
        <f t="shared" si="8"/>
        <v>730.6</v>
      </c>
      <c r="E15" s="97">
        <f>'Measured Data'!E19</f>
        <v>0</v>
      </c>
      <c r="F15" s="97">
        <f>'Measured Data'!F19</f>
        <v>8.18</v>
      </c>
      <c r="G15" s="97">
        <f>'Measured Data'!G19</f>
        <v>0</v>
      </c>
      <c r="H15" s="97">
        <v>1</v>
      </c>
      <c r="I15" s="97">
        <f>$D15-'Measured Data'!$D19</f>
        <v>719.6</v>
      </c>
      <c r="J15" s="102">
        <f>$J14+AVERAGE('Measured Data'!$H17:$H17)*($C15-$C14)</f>
        <v>767.30303204541417</v>
      </c>
      <c r="K15" s="102">
        <f>K14 + 'Measured Data'!$H19*'In Process Calc.'!$D15 - 'Measured Data'!$H18*'In Process Calc.'!$I14</f>
        <v>3108.0440810601808</v>
      </c>
      <c r="L15" s="105">
        <f>L14 + ('Measured Data'!P19*$D15-'Measured Data'!P18*$I14)/1000</f>
        <v>0</v>
      </c>
      <c r="M15" s="105">
        <f>M14+(-'Measured Data'!S18*'In Process Calc.'!$I14+'Measured Data'!S19*'In Process Calc.'!$D15)/1000</f>
        <v>658.30785999999989</v>
      </c>
      <c r="N15" s="105"/>
      <c r="O15" s="105"/>
      <c r="P15" s="105"/>
      <c r="Q15" s="105"/>
      <c r="R15" s="105"/>
      <c r="S15" s="105">
        <f>S14-(-'Measured Data'!AW18*'In Process Calc.'!$D15+'Measured Data'!Y19*'In Process Calc.'!$D15)/1000</f>
        <v>30.488511111111109</v>
      </c>
      <c r="T15" s="105">
        <f>T14-(-'Measured Data'!AX18*'In Process Calc.'!$D15+'Measured Data'!Z19*'In Process Calc.'!$D15)/1000</f>
        <v>-0.17109999999999997</v>
      </c>
      <c r="U15" s="105">
        <f>U14-(-'Measured Data'!AY18*'In Process Calc.'!$D15+'Measured Data'!AA19*'In Process Calc.'!$D15)/1000</f>
        <v>-0.57529200000000025</v>
      </c>
      <c r="V15" s="105"/>
      <c r="W15" s="105"/>
      <c r="X15" s="105"/>
      <c r="Y15" s="105">
        <f>Y14+(-'Measured Data'!BC18*'In Process Calc.'!$D15+'Measured Data'!AE19*'In Process Calc.'!$D15)/1000</f>
        <v>-0.44256216696270034</v>
      </c>
      <c r="Z15" s="105"/>
      <c r="AA15" s="105"/>
      <c r="AB15" s="105"/>
      <c r="AC15" s="105">
        <f>AC14+(-'Measured Data'!AI18*'In Process Calc.'!$I14+'Measured Data'!AI19*'In Process Calc.'!$D15)/1000</f>
        <v>6.493296</v>
      </c>
      <c r="AD15" s="105"/>
      <c r="AE15" s="105"/>
      <c r="AF15" s="105"/>
      <c r="AG15" s="105"/>
      <c r="AH15" s="105"/>
      <c r="AI15" s="105"/>
      <c r="AJ15" s="105"/>
      <c r="AK15" s="105">
        <f>AK14-(-'Measured Data'!BO18*'In Process Calc.'!$I14+'Measured Data'!BO19*'In Process Calc.'!$D15-'In Process Calc.'!$E14*'Measured Data'!CK19)/1000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4.0387952771052496E-4</v>
      </c>
      <c r="AR15" s="111">
        <f t="shared" si="1"/>
        <v>9.7782819107825676E-4</v>
      </c>
      <c r="AS15" s="111">
        <f>('Measured Data'!$I19*$D15-'Measured Data'!$I18*$I14)/(('Measured Data'!$H18*$I14+'Measured Data'!$H19*$D15)*0.5*($C15-$C14))</f>
        <v>5.7394866336773175E-4</v>
      </c>
      <c r="AT15" s="111">
        <f>(M15-M14)*1000/(('Measured Data'!$H18*$I14+'Measured Data'!$H19*$D15)*0.5*($C15-$C14))</f>
        <v>0.97476635986390914</v>
      </c>
      <c r="AU15" s="111"/>
      <c r="AV15" s="111"/>
      <c r="AW15" s="111"/>
      <c r="AX15" s="111"/>
      <c r="AY15" s="111"/>
      <c r="AZ15" s="111">
        <f>(S15-S14)*1000/(('Measured Data'!$H18*$D15+'Measured Data'!$H19*$D15)*0.5*($C15-$C14))</f>
        <v>5.9145810078582724E-2</v>
      </c>
      <c r="BA15" s="111">
        <f>(T15-T14)*1000/(('Measured Data'!$H18*$D15+'Measured Data'!$H19*$D15)*0.5*($C15-$C14))</f>
        <v>-5.8603187967770057E-4</v>
      </c>
      <c r="BB15" s="111">
        <f>(U15-U14)*1000/(('Measured Data'!$H18*$D15+'Measured Data'!$H19*$D15)*0.5*($C15-$C14))</f>
        <v>1.6604236590868184E-3</v>
      </c>
      <c r="BC15" s="111"/>
      <c r="BD15" s="111"/>
      <c r="BE15" s="111"/>
      <c r="BF15" s="111">
        <f>(Y15-Y14)*1000/(('Measured Data'!$H18*$D15+'Measured Data'!$H19*$D15)*0.5*($C15-$C14))</f>
        <v>0</v>
      </c>
      <c r="BG15" s="111"/>
      <c r="BH15" s="111"/>
      <c r="BI15" s="111"/>
      <c r="BJ15" s="111">
        <f>(AC15-AC14)*1000/(('Measured Data'!$H18*$D15+'Measured Data'!$H19*$D15)*0.5*($C15-$C14))</f>
        <v>2.0511115788719465E-3</v>
      </c>
      <c r="BK15" s="111"/>
      <c r="BL15" s="111"/>
      <c r="BM15" s="111"/>
      <c r="BN15" s="111"/>
      <c r="BO15" s="111"/>
      <c r="BP15" s="111"/>
      <c r="BQ15" s="111"/>
      <c r="BR15" s="111">
        <f>(AK15-AK14)*1000/(('Measured Data'!$H18*$D15+'Measured Data'!$H19*$D15)*0.5*($C15-$C14))</f>
        <v>0</v>
      </c>
      <c r="BS15" s="112"/>
      <c r="BT15" s="112"/>
      <c r="BU15" s="112"/>
      <c r="BV15" s="112"/>
      <c r="BW15" s="111">
        <f t="shared" si="2"/>
        <v>0</v>
      </c>
      <c r="BX15" s="111">
        <f t="shared" si="3"/>
        <v>0</v>
      </c>
      <c r="BY15" s="111">
        <f t="shared" si="4"/>
        <v>-9.9082568807339483E-3</v>
      </c>
      <c r="BZ15" s="111">
        <f t="shared" si="7"/>
        <v>-3.4999999999999907</v>
      </c>
      <c r="CA15" s="36"/>
    </row>
    <row r="16" spans="1:79" x14ac:dyDescent="0.15">
      <c r="A16" s="94">
        <f>'Measured Data'!$A20</f>
        <v>13</v>
      </c>
      <c r="B16" s="95">
        <f t="shared" si="0"/>
        <v>12.784270833333721</v>
      </c>
      <c r="C16" s="96">
        <f>('Measured Data'!$C20-t0+'Measured Data'!$B20-d0)*24+$C$3</f>
        <v>306.82250000000931</v>
      </c>
      <c r="D16" s="97">
        <f t="shared" si="8"/>
        <v>727.78</v>
      </c>
      <c r="E16" s="97">
        <f>'Measured Data'!E20</f>
        <v>0</v>
      </c>
      <c r="F16" s="97">
        <f>'Measured Data'!F20</f>
        <v>0</v>
      </c>
      <c r="G16" s="97">
        <f>'Measured Data'!G20</f>
        <v>0</v>
      </c>
      <c r="H16" s="97">
        <v>0</v>
      </c>
      <c r="I16" s="97">
        <f>$D16-'Measured Data'!$D20</f>
        <v>716.78</v>
      </c>
      <c r="J16" s="102">
        <f>$J15+AVERAGE('Measured Data'!$H18:$H18)*($C16-$C15)</f>
        <v>836.55638122165749</v>
      </c>
      <c r="K16" s="102">
        <f>K15 + 'Measured Data'!$H20*'In Process Calc.'!$D16 - 'Measured Data'!$H19*'In Process Calc.'!$I15</f>
        <v>2903.7937285775452</v>
      </c>
      <c r="L16" s="105">
        <f>L15 + ('Measured Data'!P20*$D16-'Measured Data'!P19*$I15)/1000</f>
        <v>0</v>
      </c>
      <c r="M16" s="105">
        <f>M15+(-'Measured Data'!S19*'In Process Calc.'!$I15+'Measured Data'!S20*'In Process Calc.'!$D16)/1000</f>
        <v>660.19981799999994</v>
      </c>
      <c r="N16" s="105"/>
      <c r="O16" s="105"/>
      <c r="P16" s="105"/>
      <c r="Q16" s="105"/>
      <c r="R16" s="105"/>
      <c r="S16" s="105">
        <f>S15-(-'Measured Data'!AW19*'In Process Calc.'!$D16+'Measured Data'!Y20*'In Process Calc.'!$D16)/1000</f>
        <v>33.593528888888883</v>
      </c>
      <c r="T16" s="105">
        <f>T15-(-'Measured Data'!AX19*'In Process Calc.'!$D16+'Measured Data'!Z20*'In Process Calc.'!$D16)/1000</f>
        <v>-9.3498199999999976E-2</v>
      </c>
      <c r="U16" s="105">
        <f>U15-(-'Measured Data'!AY19*'In Process Calc.'!$D16+'Measured Data'!AA20*'In Process Calc.'!$D16)/1000</f>
        <v>-0.59672360000000035</v>
      </c>
      <c r="V16" s="105"/>
      <c r="W16" s="105"/>
      <c r="X16" s="105"/>
      <c r="Y16" s="105">
        <f>Y15+(-'Measured Data'!BC19*'In Process Calc.'!$D16+'Measured Data'!AE20*'In Process Calc.'!$D16)/1000</f>
        <v>-1.161523090586146</v>
      </c>
      <c r="Z16" s="105"/>
      <c r="AA16" s="105"/>
      <c r="AB16" s="105"/>
      <c r="AC16" s="105">
        <f>AC15+(-'Measured Data'!AI19*'In Process Calc.'!$I15+'Measured Data'!AI20*'In Process Calc.'!$D16)/1000</f>
        <v>6.8725811999999991</v>
      </c>
      <c r="AD16" s="105"/>
      <c r="AE16" s="105"/>
      <c r="AF16" s="105"/>
      <c r="AG16" s="105"/>
      <c r="AH16" s="105"/>
      <c r="AI16" s="105"/>
      <c r="AJ16" s="105"/>
      <c r="AK16" s="105">
        <f>AK15-(-'Measured Data'!BO19*'In Process Calc.'!$I15+'Measured Data'!BO20*'In Process Calc.'!$D16-'In Process Calc.'!$E15*'Measured Data'!CK20)/1000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-4.2117053953931692E-3</v>
      </c>
      <c r="AR16" s="111">
        <f t="shared" si="1"/>
        <v>-4.3452696028276703E-3</v>
      </c>
      <c r="AS16" s="111">
        <f>('Measured Data'!$I20*$D16-'Measured Data'!$I19*$I15)/(('Measured Data'!$H19*$I15+'Measured Data'!$H20*$D16)*0.5*($C16-$C15))</f>
        <v>-1.3356420743450078E-4</v>
      </c>
      <c r="AT16" s="111">
        <f>(M16-M15)*1000/(('Measured Data'!$H19*$I15+'Measured Data'!$H20*$D16)*0.5*($C16-$C15))</f>
        <v>3.9012758703243312E-2</v>
      </c>
      <c r="AU16" s="111"/>
      <c r="AV16" s="111"/>
      <c r="AW16" s="111"/>
      <c r="AX16" s="111"/>
      <c r="AY16" s="111"/>
      <c r="AZ16" s="111">
        <f>(S16-S15)*1000/(('Measured Data'!$H19*$D16+'Measured Data'!$H20*$D16)*0.5*($C16-$C15))</f>
        <v>6.3650560713505791E-2</v>
      </c>
      <c r="BA16" s="111">
        <f>(T16-T15)*1000/(('Measured Data'!$H19*$D16+'Measured Data'!$H20*$D16)*0.5*($C16-$C15))</f>
        <v>1.5907793242692489E-3</v>
      </c>
      <c r="BB16" s="111">
        <f>(U16-U15)*1000/(('Measured Data'!$H19*$D16+'Measured Data'!$H20*$D16)*0.5*($C16-$C15))</f>
        <v>-4.3933189907977661E-4</v>
      </c>
      <c r="BC16" s="111"/>
      <c r="BD16" s="111"/>
      <c r="BE16" s="111"/>
      <c r="BF16" s="111">
        <f>(Y16-Y15)*1000/(('Measured Data'!$H19*$D16+'Measured Data'!$H20*$D16)*0.5*($C16-$C15))</f>
        <v>-1.4738165509791011E-2</v>
      </c>
      <c r="BG16" s="111"/>
      <c r="BH16" s="111"/>
      <c r="BI16" s="111"/>
      <c r="BJ16" s="111">
        <f>(AC16-AC15)*1000/(('Measured Data'!$H19*$D16+'Measured Data'!$H20*$D16)*0.5*($C16-$C15))</f>
        <v>7.7750651938656781E-3</v>
      </c>
      <c r="BK16" s="111"/>
      <c r="BL16" s="111"/>
      <c r="BM16" s="111"/>
      <c r="BN16" s="111"/>
      <c r="BO16" s="111"/>
      <c r="BP16" s="111"/>
      <c r="BQ16" s="111"/>
      <c r="BR16" s="111">
        <f>(AK16-AK15)*1000/(('Measured Data'!$H19*$D16+'Measured Data'!$H20*$D16)*0.5*($C16-$C15))</f>
        <v>0</v>
      </c>
      <c r="BS16" s="112"/>
      <c r="BT16" s="112"/>
      <c r="BU16" s="112"/>
      <c r="BV16" s="112"/>
      <c r="BW16" s="111">
        <f t="shared" si="2"/>
        <v>-0.23154808605894608</v>
      </c>
      <c r="BX16" s="111">
        <f t="shared" si="3"/>
        <v>0</v>
      </c>
      <c r="BY16" s="111">
        <f t="shared" si="4"/>
        <v>2.499238508564634E-2</v>
      </c>
      <c r="BZ16" s="111">
        <f t="shared" si="7"/>
        <v>4.8875825045295231</v>
      </c>
      <c r="CA16" s="36"/>
    </row>
    <row r="17" spans="1:79" x14ac:dyDescent="0.15">
      <c r="A17" s="94">
        <f>'Measured Data'!$A21</f>
        <v>14</v>
      </c>
      <c r="B17" s="95">
        <f t="shared" si="0"/>
        <v>13.996076388888469</v>
      </c>
      <c r="C17" s="96">
        <f>('Measured Data'!$C21-t0+'Measured Data'!$B21-d0)*24+$C$3</f>
        <v>335.90583333332324</v>
      </c>
      <c r="D17" s="97">
        <f t="shared" si="8"/>
        <v>716.78</v>
      </c>
      <c r="E17" s="97">
        <f>'Measured Data'!E21</f>
        <v>0</v>
      </c>
      <c r="F17" s="97">
        <f>'Measured Data'!F21</f>
        <v>0</v>
      </c>
      <c r="G17" s="97">
        <f>'Measured Data'!G21</f>
        <v>0</v>
      </c>
      <c r="H17" s="97">
        <v>0</v>
      </c>
      <c r="I17" s="97">
        <f>$D17-'Measured Data'!$D21</f>
        <v>705.78</v>
      </c>
      <c r="J17" s="102">
        <f>$J16+AVERAGE('Measured Data'!$H19:$H19)*($C17-$C16)</f>
        <v>946.63025073226652</v>
      </c>
      <c r="K17" s="102">
        <f>K16 + 'Measured Data'!$H21*'In Process Calc.'!$D17 - 'Measured Data'!$H20*'In Process Calc.'!$I16</f>
        <v>3000.5115133017798</v>
      </c>
      <c r="L17" s="105">
        <f>L16 + ('Measured Data'!P21*$D17-'Measured Data'!P20*$I16)/1000</f>
        <v>0</v>
      </c>
      <c r="M17" s="105">
        <f>M16+(-'Measured Data'!S20*'In Process Calc.'!$I16+'Measured Data'!S21*'In Process Calc.'!$D17)/1000</f>
        <v>825.91935399999977</v>
      </c>
      <c r="N17" s="105">
        <f>N12-(-'Measured Data'!AR16*'In Process Calc.'!$D17+'Measured Data'!T21*'In Process Calc.'!$D17)/1000</f>
        <v>0.38924983724323725</v>
      </c>
      <c r="O17" s="105">
        <f>O12-(-'Measured Data'!AS16*'In Process Calc.'!$D17+'Measured Data'!U21*'In Process Calc.'!$D17)/1000</f>
        <v>0.83949688691159552</v>
      </c>
      <c r="P17" s="105">
        <f>P12-(-'Measured Data'!AT16*'In Process Calc.'!$D17+'Measured Data'!V21*'In Process Calc.'!$D17)/1000</f>
        <v>5.4329320466242805</v>
      </c>
      <c r="Q17" s="105">
        <f>Q12-(-'Measured Data'!AU16*'In Process Calc.'!$D17+'Measured Data'!W21*'In Process Calc.'!$D17)/1000</f>
        <v>5.3964789121778969</v>
      </c>
      <c r="R17" s="105">
        <f>R12-(-'Measured Data'!AV16*'In Process Calc.'!$D17+'Measured Data'!X21*'In Process Calc.'!$D17)/1000</f>
        <v>0.96163256578947398</v>
      </c>
      <c r="S17" s="105">
        <f>S16-(-'Measured Data'!AW20*'In Process Calc.'!$D17+'Measured Data'!Y21*'In Process Calc.'!$D17)/1000</f>
        <v>37.416355555555548</v>
      </c>
      <c r="T17" s="105">
        <f>T16-(-'Measured Data'!AX20*'In Process Calc.'!$D17+'Measured Data'!Z21*'In Process Calc.'!$D17)/1000</f>
        <v>-0.10783379999999998</v>
      </c>
      <c r="U17" s="105">
        <f>U16-(-'Measured Data'!AY20*'In Process Calc.'!$D17+'Measured Data'!AA21*'In Process Calc.'!$D17)/1000</f>
        <v>-0.3243472000000005</v>
      </c>
      <c r="V17" s="105">
        <f>V12-(-'Measured Data'!AZ16*'In Process Calc.'!$D17+'Measured Data'!AB21*'In Process Calc.'!$D17)/1000</f>
        <v>-2.6549005461569197</v>
      </c>
      <c r="W17" s="105">
        <f>W12-(-'Measured Data'!BA16*'In Process Calc.'!$D17+'Measured Data'!AC21*'In Process Calc.'!$D17)/1000</f>
        <v>8.1080444923966488E-2</v>
      </c>
      <c r="X17" s="105">
        <f>X12-(-'Measured Data'!BB16*'In Process Calc.'!$D17+'Measured Data'!AD21*'In Process Calc.'!$D17)/1000</f>
        <v>1.6802795761225904</v>
      </c>
      <c r="Y17" s="105">
        <f>Y16+(-'Measured Data'!BC20*'In Process Calc.'!$D17+'Measured Data'!AE21*'In Process Calc.'!$D17)/1000</f>
        <v>-0.76366563055062198</v>
      </c>
      <c r="Z17" s="105">
        <f>Z12-(-'Measured Data'!BD16*'In Process Calc.'!$D17+'Measured Data'!AF21*'In Process Calc.'!$D17)/1000</f>
        <v>3.0707022642372497</v>
      </c>
      <c r="AA17" s="105">
        <f>AA12-(-'Measured Data'!BE16*'In Process Calc.'!$D17+'Measured Data'!AG21*'In Process Calc.'!$D17)/1000</f>
        <v>1.425919994527669</v>
      </c>
      <c r="AB17" s="105">
        <f>AB12-(-'Measured Data'!BF16*'In Process Calc.'!$D17+'Measured Data'!AH21*'In Process Calc.'!$D17)/1000</f>
        <v>0.47493969573084882</v>
      </c>
      <c r="AC17" s="105">
        <f>AC16+(-'Measured Data'!AI20*'In Process Calc.'!$I16+'Measured Data'!AI21*'In Process Calc.'!$D17)/1000</f>
        <v>7.2739779999999996</v>
      </c>
      <c r="AD17" s="105">
        <f>AD12-(-'Measured Data'!BH16*'In Process Calc.'!$D17+'Measured Data'!AJ21*'In Process Calc.'!$D17)/1000</f>
        <v>0.7249963920334157</v>
      </c>
      <c r="AE17" s="105">
        <f>AE12-(-'Measured Data'!BI16*'In Process Calc.'!$D17+'Measured Data'!AK21*'In Process Calc.'!$D17)/1000</f>
        <v>1.1285446017545377</v>
      </c>
      <c r="AF17" s="105">
        <f>AF12-(-'Measured Data'!BJ16*'In Process Calc.'!$D17+'Measured Data'!AL21*'In Process Calc.'!$D17)/1000</f>
        <v>4.5391126843657812</v>
      </c>
      <c r="AG17" s="105">
        <f>AG12-(-'Measured Data'!BK16*'In Process Calc.'!$D17+'Measured Data'!AM21*'In Process Calc.'!$D17)/1000</f>
        <v>1.325276091336467</v>
      </c>
      <c r="AH17" s="105">
        <f>AH12-(-'Measured Data'!BL16*'In Process Calc.'!$D17+'Measured Data'!AN21*'In Process Calc.'!$D17)/1000</f>
        <v>0.38054782353229211</v>
      </c>
      <c r="AI17" s="105">
        <f>AI12-(-'Measured Data'!BM16*'In Process Calc.'!$D17+'Measured Data'!AO21*'In Process Calc.'!$D17)/1000</f>
        <v>0.25801384182350029</v>
      </c>
      <c r="AJ17" s="105">
        <f>AJ12-(-'Measured Data'!BN16*'In Process Calc.'!$D17+'Measured Data'!AP21*'In Process Calc.'!$D17)/1000</f>
        <v>1.9520533162612037</v>
      </c>
      <c r="AK17" s="105">
        <f>AK16-(-'Measured Data'!BO20*'In Process Calc.'!$I16+'Measured Data'!BO21*'In Process Calc.'!$D17-'In Process Calc.'!$E16*'Measured Data'!CK21)/1000</f>
        <v>0</v>
      </c>
      <c r="AL17" s="104">
        <f t="shared" si="9"/>
        <v>30.474047610295521</v>
      </c>
      <c r="AM17" s="104">
        <f t="shared" si="5"/>
        <v>38.137275447538755</v>
      </c>
      <c r="AN17" s="104">
        <f t="shared" si="6"/>
        <v>132.76310727698404</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1.3146738287025906E-3</v>
      </c>
      <c r="AR17" s="111">
        <f t="shared" si="1"/>
        <v>1.6645542992378777E-3</v>
      </c>
      <c r="AS17" s="111">
        <f>('Measured Data'!$I21*$D17-'Measured Data'!$I20*$I16)/(('Measured Data'!$H20*$I16+'Measured Data'!$H21*$D17)*0.5*($C17-$C16))</f>
        <v>3.4988047053528701E-4</v>
      </c>
      <c r="AT17" s="111">
        <f>(M17-M16)*1000/(('Measured Data'!$H20*$I16+'Measured Data'!$H21*$D17)*0.5*($C17-$C16))</f>
        <v>2.2526067724268857</v>
      </c>
      <c r="AU17" s="111">
        <f>(N17-N12)*1000/(('Measured Data'!$H20*$D17+'Measured Data'!$H21*$D17)*0.5*($C17-$C12))</f>
        <v>1.0980123302829622E-3</v>
      </c>
      <c r="AV17" s="111">
        <f>(O17-O12)*1000/(('Measured Data'!$H20*$D17+'Measured Data'!$H21*$D17)*0.5*($C17-$C12))</f>
        <v>8.9768824487857358E-4</v>
      </c>
      <c r="AW17" s="111">
        <f>(P17-P12)*1000/(('Measured Data'!$H20*$D17+'Measured Data'!$H21*$D17)*0.5*($C17-$C12))</f>
        <v>1.9796195587076827E-3</v>
      </c>
      <c r="AX17" s="111">
        <f>(Q17-Q12)*1000/(('Measured Data'!$H20*$D17+'Measured Data'!$H21*$D17)*0.5*($C17-$C12))</f>
        <v>8.2218572375347826E-3</v>
      </c>
      <c r="AY17" s="111">
        <f>(R17-R12)*1000/(('Measured Data'!$H20*$D17+'Measured Data'!$H21*$D17)*0.5*($C17-$C12))</f>
        <v>1.5107165570933594E-4</v>
      </c>
      <c r="AZ17" s="111">
        <f>(S17-S16)*1000/(('Measured Data'!$H20*$D17+'Measured Data'!$H21*$D17)*0.5*($C17-$C16))</f>
        <v>5.1963247345487573E-2</v>
      </c>
      <c r="BA17" s="111">
        <f>(T17-T16)*1000/(('Measured Data'!$H20*$D17+'Measured Data'!$H21*$D17)*0.5*($C17-$C16))</f>
        <v>-1.9486217754557857E-4</v>
      </c>
      <c r="BB17" s="111">
        <f>(U17-U16)*1000/(('Measured Data'!$H20*$D17+'Measured Data'!$H21*$D17)*0.5*($C17-$C16))</f>
        <v>3.7023813733659907E-3</v>
      </c>
      <c r="BC17" s="111">
        <f>(V17-V12)*1000/(('Measured Data'!$H20*$D17+'Measured Data'!$H21*$D17)*0.5*($C17-$C12))</f>
        <v>-2.532739350067158E-3</v>
      </c>
      <c r="BD17" s="111">
        <f>(W17-W12)*1000/(('Measured Data'!$H20*$D17+'Measured Data'!$H21*$D17)*0.5*($C17-$C12))</f>
        <v>1.0064004763066623E-4</v>
      </c>
      <c r="BE17" s="111">
        <f>(X17-X12)*1000/(('Measured Data'!$H20*$D17+'Measured Data'!$H21*$D17)*0.5*($C17-$C12))</f>
        <v>1.9501914552070149E-3</v>
      </c>
      <c r="BF17" s="111">
        <f>(Y17-Y16)*1000/(('Measured Data'!$H20*$D17+'Measured Data'!$H21*$D17)*0.5*($C17-$C16))</f>
        <v>5.408031126375959E-3</v>
      </c>
      <c r="BG17" s="111">
        <f>(Z17-Z12)*1000/(('Measured Data'!$H20*$D17+'Measured Data'!$H21*$D17)*0.5*($C17-$C12))</f>
        <v>3.3121743565993475E-3</v>
      </c>
      <c r="BH17" s="111">
        <f>(AA17-AA12)*1000/(('Measured Data'!$H20*$D17+'Measured Data'!$H21*$D17)*0.5*($C17-$C12))</f>
        <v>1.5833227170915648E-3</v>
      </c>
      <c r="BI17" s="111">
        <f>(AB17-AB12)*1000/(('Measured Data'!$H20*$D17+'Measured Data'!$H21*$D17)*0.5*($C17-$C12))</f>
        <v>4.6784525615019019E-4</v>
      </c>
      <c r="BJ17" s="111">
        <f>(AC17-AC16)*1000/(('Measured Data'!$H20*$D17+'Measured Data'!$H21*$D17)*0.5*($C17-$C16))</f>
        <v>5.456140971276207E-3</v>
      </c>
      <c r="BK17" s="111">
        <f>(AD17-AD12)*1000/(('Measured Data'!$H20*$D17+'Measured Data'!$H21*$D17)*0.5*($C17-$C12))</f>
        <v>6.8531421951902537E-4</v>
      </c>
      <c r="BL17" s="111">
        <f>(AE17-AE12)*1000/(('Measured Data'!$H20*$D17+'Measured Data'!$H21*$D17)*0.5*($C17-$C12))</f>
        <v>1.1767659240869658E-3</v>
      </c>
      <c r="BM17" s="111">
        <f>(AF17-AF12)*1000/(('Measured Data'!$H20*$D17+'Measured Data'!$H21*$D17)*0.5*($C17-$C12))</f>
        <v>3.898163358586846E-3</v>
      </c>
      <c r="BN17" s="111">
        <f>(AG17-AG12)*1000/(('Measured Data'!$H20*$D17+'Measured Data'!$H21*$D17)*0.5*($C17-$C12))</f>
        <v>1.6308433807064213E-3</v>
      </c>
      <c r="BO17" s="111">
        <f>(AH17-AH12)*1000/(('Measured Data'!$H20*$D17+'Measured Data'!$H21*$D17)*0.5*($C17-$C12))</f>
        <v>3.8115949054451614E-4</v>
      </c>
      <c r="BP17" s="111">
        <f>(AI17-AI12)*1000/(('Measured Data'!$H20*$D17+'Measured Data'!$H21*$D17)*0.5*($C17-$C12))</f>
        <v>-4.1061741268134971E-4</v>
      </c>
      <c r="BQ17" s="111">
        <f>(AJ17-AJ12)*1000/(('Measured Data'!$H20*$D17+'Measured Data'!$H21*$D17)*0.5*($C17-$C12))</f>
        <v>2.2482660472034526E-3</v>
      </c>
      <c r="BR17" s="111">
        <f>(AK17-AK16)*1000/(('Measured Data'!$H20*$D17+'Measured Data'!$H21*$D17)*0.5*($C17-$C16))</f>
        <v>0</v>
      </c>
      <c r="BS17" s="112">
        <f>($AU17*1+$AV17*4+$AW17*2+$AX17*1+$AY17*1+$BA17*2+$BB17*1+$BC17*1+$BD17*3+$BE17*1+$BG17*1+$BH17*2+$BI17*1-$BJ17*1+$BK17*1+$BL17*1+$BM17*1+$BN17*1+$BO17*1+$BP17*1+$BQ17*1)</f>
        <v>3.1153381670385765E-2</v>
      </c>
      <c r="BT17" s="112">
        <f>$BS17+$BJ17*1-$AU17*1</f>
        <v>3.5511510311379009E-2</v>
      </c>
      <c r="BU17" s="112">
        <f>($AU17*3+$AV17*6+$AW17*4+$AX17*4+$AY17*6+$BA17*5+$BB17*5+$BC17*2+$BD17*6+$BE17*6+$BG17*6+$BH17*6+$BI17*5+$BK17*9+$BL17*5+$BM17*3+$BN17*4+$BO17*4+$BP17*9+$BQ17*5)</f>
        <v>0.14622175127699191</v>
      </c>
      <c r="BV17" s="112">
        <f>($BU17+ABS($AU17*3)+ABS($AV17*6)+ABS($AW17*4)+ABS($AX17*4)+ABS($AY17*6)+ABS($BA17*5)+ABS($BB17*5)+ABS($BC17*2)+ABS($BD17*6)+ABS($BE17*6)+ABS($BG17*6)+ABS($BH17*6)+ABS($BI17*5)+ABS($BK17*9)+ABS($BL17*5)+ABS($BM17*3)+ABS($BN17*4)+ABS($BO17*4)+ABS($BP17*9)+ABS($BQ17*5))/2</f>
        <v>0.15595709757898626</v>
      </c>
      <c r="BW17" s="111">
        <f t="shared" si="2"/>
        <v>0.1040741563055063</v>
      </c>
      <c r="BX17" s="111">
        <f t="shared" si="3"/>
        <v>0</v>
      </c>
      <c r="BY17" s="111">
        <f t="shared" si="4"/>
        <v>-3.7500000000000033E-3</v>
      </c>
      <c r="BZ17" s="111">
        <f t="shared" si="7"/>
        <v>-28.000000000000036</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F1"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'Measured Data'!H7</f>
        <v>0.44516382942199706</v>
      </c>
      <c r="D2" s="255">
        <f>E2-C2</f>
        <v>2.0679994113942612E-2</v>
      </c>
      <c r="E2" s="255">
        <f>C2/F2*100</f>
        <v>0.46584382353593967</v>
      </c>
      <c r="F2" s="293">
        <f>'Measured Data'!K7</f>
        <v>95.560745239257812</v>
      </c>
      <c r="G2">
        <f>$H$24/(1+$I$24*EXP(-$J$24*B2))</f>
        <v>0.33048387870276985</v>
      </c>
      <c r="H2" s="299">
        <f>G2-C2</f>
        <v>-0.11467995071922721</v>
      </c>
      <c r="I2" s="299">
        <f>H2^2</f>
        <v>1.315149109696438E-2</v>
      </c>
      <c r="J2">
        <v>0</v>
      </c>
      <c r="K2">
        <f>$H$24*$I$24*$J$24*(1+$I$24*EXP(-$J$24*B2))^-2*EXP(-$J$24*B2)</f>
        <v>9.4191189532300164E-3</v>
      </c>
      <c r="L2">
        <f>'In Process Calc.'!AR3</f>
        <v>0</v>
      </c>
      <c r="M2">
        <f>$N$24*$M$24/($M$24+($N$24-$M$24)*EXP(-$O$24*B2))</f>
        <v>0.44516382942199706</v>
      </c>
      <c r="N2" s="299">
        <f>M2-E2</f>
        <v>-2.0679994113942612E-2</v>
      </c>
      <c r="O2" s="295">
        <f>N2^2</f>
        <v>4.2766215655270107E-4</v>
      </c>
      <c r="P2">
        <f>($N$24-$M$24)*$O$24*EXP(-$O$24*B2)/($M$24+($N$24-$M$24)*EXP(-$O$24*B2))</f>
        <v>2.2243624532534312E-2</v>
      </c>
      <c r="Q2">
        <f>P2*'Post Process Calc.'!A4*1000</f>
        <v>14.292616559685605</v>
      </c>
      <c r="R2" s="306">
        <f>AVERAGE(A2:A3)</f>
        <v>0.43935763889021473</v>
      </c>
      <c r="S2" s="306">
        <f>AVERAGE(B2:B3)</f>
        <v>10.544583333365154</v>
      </c>
      <c r="T2">
        <f>($N$24-$M$24)*$O$24*EXP(-$O$24*S2)/($M$24+($N$24-$M$24)*EXP(-$O$24*S2))</f>
        <v>2.1613857145601212E-2</v>
      </c>
    </row>
    <row r="3" spans="1:20" x14ac:dyDescent="0.15">
      <c r="A3" s="95">
        <f>'In Process Calc.'!B4</f>
        <v>0.87871527778042946</v>
      </c>
      <c r="B3" s="95">
        <f>'In Process Calc.'!C4</f>
        <v>21.089166666730307</v>
      </c>
      <c r="C3" s="293">
        <f>'Measured Data'!H8</f>
        <v>0.71394322643280028</v>
      </c>
      <c r="D3" s="255">
        <f t="shared" ref="D3:D16" si="0">E3-C3</f>
        <v>3.8091495012565035E-2</v>
      </c>
      <c r="E3" s="255">
        <f t="shared" ref="E3:E16" si="1">C3/F3*100</f>
        <v>0.75203472144536532</v>
      </c>
      <c r="F3" s="293">
        <f>'Measured Data'!K8</f>
        <v>94.93487548828125</v>
      </c>
      <c r="G3">
        <f t="shared" ref="G3:G16" si="2">$H$24/(1+$I$24*EXP(-$J$24*B3))</f>
        <v>0.59046659259417889</v>
      </c>
      <c r="H3" s="299">
        <f t="shared" ref="H3:H16" si="3">G3-C3</f>
        <v>-0.1234766338386214</v>
      </c>
      <c r="I3" s="299">
        <f t="shared" ref="I3:I16" si="4">H3^2</f>
        <v>1.5246479104116983E-2</v>
      </c>
      <c r="J3">
        <v>1</v>
      </c>
      <c r="K3">
        <f t="shared" ref="K3:K16" si="5">$H$24*$I$24*$J$24*(1+$I$24*EXP(-$J$24*B3))^-2*EXP(-$J$24*B3)</f>
        <v>1.5564081298206996E-2</v>
      </c>
      <c r="L3">
        <f>'In Process Calc.'!AR4</f>
        <v>2.3415468106202257E-2</v>
      </c>
      <c r="M3">
        <f t="shared" ref="M3:M16" si="6">$N$24*$M$24/($M$24+($N$24-$M$24)*EXP(-$O$24*B3))</f>
        <v>0.70189437428999102</v>
      </c>
      <c r="N3" s="299">
        <f t="shared" ref="N3:N16" si="7">M3-E3</f>
        <v>-5.0140347155374299E-2</v>
      </c>
      <c r="O3" s="295">
        <f t="shared" ref="O3:O16" si="8">N3^2</f>
        <v>2.5140544128614516E-3</v>
      </c>
      <c r="P3">
        <f t="shared" ref="P3:P16" si="9">($N$24-$M$24)*$O$24*EXP(-$O$24*B3)/($M$24+($N$24-$M$24)*EXP(-$O$24*B3))</f>
        <v>2.084828088275548E-2</v>
      </c>
      <c r="Q3">
        <f>P3*'Post Process Calc.'!A5*1000</f>
        <v>20.070950250896754</v>
      </c>
      <c r="R3" s="306">
        <f t="shared" ref="R3:R15" si="10">AVERAGE(A3:A4)</f>
        <v>1.3401736111118225</v>
      </c>
      <c r="S3" s="306">
        <f t="shared" ref="S3:S15" si="11">AVERAGE(B3:B4)</f>
        <v>32.164166666683741</v>
      </c>
      <c r="T3">
        <f t="shared" ref="T3:T15" si="12">($N$24-$M$24)*$O$24*EXP(-$O$24*S3)/($M$24+($N$24-$M$24)*EXP(-$O$24*S3))</f>
        <v>1.9882344720243222E-2</v>
      </c>
    </row>
    <row r="4" spans="1:20" x14ac:dyDescent="0.15">
      <c r="A4" s="95">
        <f>'In Process Calc.'!B5</f>
        <v>1.8016319444432156</v>
      </c>
      <c r="B4" s="95">
        <f>'In Process Calc.'!C5</f>
        <v>43.239166666637175</v>
      </c>
      <c r="C4" s="293">
        <f>'Measured Data'!H9</f>
        <v>1.1002455783843994</v>
      </c>
      <c r="D4" s="255">
        <f t="shared" si="0"/>
        <v>3.9177851336385627E-2</v>
      </c>
      <c r="E4" s="255">
        <f t="shared" si="1"/>
        <v>1.139423429720785</v>
      </c>
      <c r="F4" s="293">
        <f>'Measured Data'!K9</f>
        <v>96.561607360839844</v>
      </c>
      <c r="G4">
        <f t="shared" si="2"/>
        <v>1.0205905849903651</v>
      </c>
      <c r="H4" s="299">
        <f t="shared" si="3"/>
        <v>-7.9654993394034257E-2</v>
      </c>
      <c r="I4" s="299">
        <f t="shared" si="4"/>
        <v>6.3449179726036411E-3</v>
      </c>
      <c r="J4">
        <v>2</v>
      </c>
      <c r="K4">
        <f t="shared" si="5"/>
        <v>2.3284866719547544E-2</v>
      </c>
      <c r="L4">
        <f>'In Process Calc.'!AR5</f>
        <v>1.9332079654947491E-2</v>
      </c>
      <c r="M4">
        <f t="shared" si="6"/>
        <v>1.0895597649464841</v>
      </c>
      <c r="N4" s="299">
        <f t="shared" si="7"/>
        <v>-4.9863664774300931E-2</v>
      </c>
      <c r="O4" s="295">
        <f t="shared" si="8"/>
        <v>2.4863850647238593E-3</v>
      </c>
      <c r="P4">
        <f t="shared" si="9"/>
        <v>1.8741299645405236E-2</v>
      </c>
      <c r="Q4">
        <f>P4*'Post Process Calc.'!A6*1000</f>
        <v>26.100639722179061</v>
      </c>
      <c r="R4" s="306">
        <f t="shared" si="10"/>
        <v>2.390868055554165</v>
      </c>
      <c r="S4" s="306">
        <f t="shared" si="11"/>
        <v>57.380833333299961</v>
      </c>
      <c r="T4">
        <f t="shared" si="12"/>
        <v>1.7034366968376884E-2</v>
      </c>
    </row>
    <row r="5" spans="1:20" x14ac:dyDescent="0.15">
      <c r="A5" s="95">
        <f>'In Process Calc.'!B6</f>
        <v>2.9801041666651145</v>
      </c>
      <c r="B5" s="95">
        <f>'In Process Calc.'!C6</f>
        <v>71.522499999962747</v>
      </c>
      <c r="C5" s="293">
        <f>'Measured Data'!H10</f>
        <v>1.7651208473205566</v>
      </c>
      <c r="D5" s="255">
        <f t="shared" si="0"/>
        <v>6.6382494316468588E-2</v>
      </c>
      <c r="E5" s="255">
        <f t="shared" si="1"/>
        <v>1.8315033416370252</v>
      </c>
      <c r="F5" s="293">
        <f>'Measured Data'!K10</f>
        <v>96.375518798828125</v>
      </c>
      <c r="G5">
        <f t="shared" si="2"/>
        <v>1.7859884997593913</v>
      </c>
      <c r="H5" s="299">
        <f t="shared" si="3"/>
        <v>2.0867652438834705E-2</v>
      </c>
      <c r="I5" s="299">
        <f t="shared" si="4"/>
        <v>4.3545891830800402E-4</v>
      </c>
      <c r="J5">
        <v>3</v>
      </c>
      <c r="K5">
        <f t="shared" si="5"/>
        <v>2.9484617837935871E-2</v>
      </c>
      <c r="L5">
        <f>'In Process Calc.'!AR6</f>
        <v>1.7079512860035558E-2</v>
      </c>
      <c r="M5">
        <f t="shared" si="6"/>
        <v>1.7619497758329896</v>
      </c>
      <c r="N5" s="299">
        <f t="shared" si="7"/>
        <v>-6.95535658040356E-2</v>
      </c>
      <c r="O5" s="295">
        <f t="shared" si="8"/>
        <v>4.8376985160563102E-3</v>
      </c>
      <c r="P5">
        <f t="shared" si="9"/>
        <v>1.5086825526061083E-2</v>
      </c>
      <c r="Q5">
        <f>P5*'Post Process Calc.'!A7*1000</f>
        <v>29.026497458761547</v>
      </c>
      <c r="R5" s="306">
        <f t="shared" si="10"/>
        <v>3.4863541666672972</v>
      </c>
      <c r="S5" s="306">
        <f t="shared" si="11"/>
        <v>83.672500000015134</v>
      </c>
      <c r="T5">
        <f t="shared" si="12"/>
        <v>1.3284577695513609E-2</v>
      </c>
    </row>
    <row r="6" spans="1:20" x14ac:dyDescent="0.15">
      <c r="A6" s="95">
        <f>'In Process Calc.'!B7</f>
        <v>3.99260416666948</v>
      </c>
      <c r="B6" s="95">
        <f>'In Process Calc.'!C7</f>
        <v>95.822500000067521</v>
      </c>
      <c r="C6" s="293">
        <f>'Measured Data'!H11</f>
        <v>2.3549121452331545</v>
      </c>
      <c r="D6" s="255">
        <f t="shared" si="0"/>
        <v>8.4881252165795118E-2</v>
      </c>
      <c r="E6" s="255">
        <f t="shared" si="1"/>
        <v>2.4397933973989496</v>
      </c>
      <c r="F6" s="293">
        <f>'Measured Data'!K11</f>
        <v>96.520965576171875</v>
      </c>
      <c r="G6">
        <f t="shared" si="2"/>
        <v>2.4844954364743592</v>
      </c>
      <c r="H6" s="299">
        <f t="shared" si="3"/>
        <v>0.12958329124120471</v>
      </c>
      <c r="I6" s="299">
        <f t="shared" si="4"/>
        <v>1.6791829368902882E-2</v>
      </c>
      <c r="J6">
        <v>4</v>
      </c>
      <c r="K6">
        <f t="shared" si="5"/>
        <v>2.6717610348016386E-2</v>
      </c>
      <c r="L6">
        <f>'In Process Calc.'!AR7</f>
        <v>1.4188292690640368E-2</v>
      </c>
      <c r="M6">
        <f t="shared" si="6"/>
        <v>2.4328551447775171</v>
      </c>
      <c r="N6" s="299">
        <f t="shared" si="7"/>
        <v>-6.9382526214325502E-3</v>
      </c>
      <c r="O6" s="295">
        <f t="shared" si="8"/>
        <v>4.8139349438815653E-5</v>
      </c>
      <c r="P6">
        <f t="shared" si="9"/>
        <v>1.1440420511649499E-2</v>
      </c>
      <c r="Q6">
        <f>P6*'Post Process Calc.'!A8*1000</f>
        <v>25.318086860578035</v>
      </c>
      <c r="R6" s="306">
        <f t="shared" si="10"/>
        <v>4.3853125000023283</v>
      </c>
      <c r="S6" s="306">
        <f t="shared" si="11"/>
        <v>105.24750000005588</v>
      </c>
      <c r="T6">
        <f t="shared" si="12"/>
        <v>1.0032825651073291E-2</v>
      </c>
    </row>
    <row r="7" spans="1:20" x14ac:dyDescent="0.15">
      <c r="A7" s="95">
        <f>'In Process Calc.'!B8</f>
        <v>4.7780208333351766</v>
      </c>
      <c r="B7" s="95">
        <f>'In Process Calc.'!C8</f>
        <v>114.67250000004424</v>
      </c>
      <c r="C7" s="293">
        <f>'Measured Data'!H12</f>
        <v>2.7423025203704836</v>
      </c>
      <c r="D7" s="255">
        <f t="shared" si="0"/>
        <v>9.2498265826594483E-2</v>
      </c>
      <c r="E7" s="255">
        <f t="shared" si="1"/>
        <v>2.8348007861970781</v>
      </c>
      <c r="F7" s="293">
        <f>'Measured Data'!K12</f>
        <v>96.737045288085938</v>
      </c>
      <c r="G7">
        <f t="shared" si="2"/>
        <v>2.9340499716379309</v>
      </c>
      <c r="H7" s="299">
        <f t="shared" si="3"/>
        <v>0.1917474512674473</v>
      </c>
      <c r="I7" s="299">
        <f t="shared" si="4"/>
        <v>3.6767085067562079E-2</v>
      </c>
      <c r="J7">
        <v>5</v>
      </c>
      <c r="K7">
        <f t="shared" si="5"/>
        <v>2.0684415361910711E-2</v>
      </c>
      <c r="L7">
        <f>'In Process Calc.'!AR8</f>
        <v>8.2222549040039342E-3</v>
      </c>
      <c r="M7">
        <f t="shared" si="6"/>
        <v>2.9398885048084984</v>
      </c>
      <c r="N7" s="299">
        <f t="shared" si="7"/>
        <v>0.1050877186114203</v>
      </c>
      <c r="O7" s="295">
        <f t="shared" si="8"/>
        <v>1.1043428602953053E-2</v>
      </c>
      <c r="P7">
        <f t="shared" si="9"/>
        <v>8.68466825198351E-3</v>
      </c>
      <c r="Q7">
        <f>P7*'Post Process Calc.'!A9*1000</f>
        <v>24.37425742878618</v>
      </c>
      <c r="R7" s="306">
        <f t="shared" si="10"/>
        <v>5.4019791666687524</v>
      </c>
      <c r="S7" s="306">
        <f t="shared" si="11"/>
        <v>129.64750000005006</v>
      </c>
      <c r="T7">
        <f t="shared" si="12"/>
        <v>6.7351993044024189E-3</v>
      </c>
    </row>
    <row r="8" spans="1:20" x14ac:dyDescent="0.15">
      <c r="A8" s="95">
        <f>'In Process Calc.'!B9</f>
        <v>6.0259375000023283</v>
      </c>
      <c r="B8" s="95">
        <f>'In Process Calc.'!C9</f>
        <v>144.62250000005588</v>
      </c>
      <c r="C8" s="293">
        <f>'Measured Data'!H13</f>
        <v>3.5214363170623781</v>
      </c>
      <c r="D8" s="255">
        <f t="shared" si="0"/>
        <v>0.11317336898397246</v>
      </c>
      <c r="E8" s="255">
        <f t="shared" si="1"/>
        <v>3.6346096860463506</v>
      </c>
      <c r="F8" s="293">
        <f>'Measured Data'!K13</f>
        <v>96.88623046875</v>
      </c>
      <c r="G8">
        <f t="shared" si="2"/>
        <v>3.4004437970151828</v>
      </c>
      <c r="H8" s="299">
        <f t="shared" si="3"/>
        <v>-0.1209925200471953</v>
      </c>
      <c r="I8" s="299">
        <f t="shared" si="4"/>
        <v>1.4639189907370955E-2</v>
      </c>
      <c r="J8">
        <v>6</v>
      </c>
      <c r="K8">
        <f t="shared" si="5"/>
        <v>1.0905519776176268E-2</v>
      </c>
      <c r="L8">
        <f>'In Process Calc.'!AR9</f>
        <v>8.5267937768488209E-3</v>
      </c>
      <c r="M8">
        <f t="shared" si="6"/>
        <v>3.6023613866630293</v>
      </c>
      <c r="N8" s="299">
        <f t="shared" si="7"/>
        <v>-3.2248299383321299E-2</v>
      </c>
      <c r="O8" s="295">
        <f t="shared" si="8"/>
        <v>1.0399528131163208E-3</v>
      </c>
      <c r="P8">
        <f t="shared" si="9"/>
        <v>5.0840942364463269E-3</v>
      </c>
      <c r="Q8">
        <f>P8*'Post Process Calc.'!A10*1000</f>
        <v>15.145501416445017</v>
      </c>
      <c r="R8" s="306">
        <f t="shared" si="10"/>
        <v>6.4551041666672972</v>
      </c>
      <c r="S8" s="306">
        <f t="shared" si="11"/>
        <v>154.92250000001513</v>
      </c>
      <c r="T8">
        <f t="shared" si="12"/>
        <v>4.1347807356483324E-3</v>
      </c>
    </row>
    <row r="9" spans="1:20" x14ac:dyDescent="0.15">
      <c r="A9" s="95">
        <f>'In Process Calc.'!B10</f>
        <v>6.8842708333322662</v>
      </c>
      <c r="B9" s="95">
        <f>'In Process Calc.'!C10</f>
        <v>165.22249999997439</v>
      </c>
      <c r="C9" s="293">
        <f>'Measured Data'!H14</f>
        <v>3.8065384460449221</v>
      </c>
      <c r="D9" s="255">
        <f t="shared" si="0"/>
        <v>0.11208490954389472</v>
      </c>
      <c r="E9" s="255">
        <f t="shared" si="1"/>
        <v>3.9186233555888168</v>
      </c>
      <c r="F9" s="293">
        <f>'Measured Data'!K14</f>
        <v>97.139686584472656</v>
      </c>
      <c r="G9">
        <f t="shared" si="2"/>
        <v>3.5746234379383774</v>
      </c>
      <c r="H9" s="299">
        <f t="shared" si="3"/>
        <v>-0.23191500810654464</v>
      </c>
      <c r="I9" s="299">
        <f t="shared" si="4"/>
        <v>5.3784570985058663E-2</v>
      </c>
      <c r="J9">
        <v>7</v>
      </c>
      <c r="K9">
        <f t="shared" si="5"/>
        <v>6.3342055174756655E-3</v>
      </c>
      <c r="L9">
        <f>'In Process Calc.'!AR10</f>
        <v>6.7579142937551949E-3</v>
      </c>
      <c r="M9">
        <f t="shared" si="6"/>
        <v>3.9246288602385433</v>
      </c>
      <c r="N9" s="299">
        <f t="shared" si="7"/>
        <v>6.0055046497264897E-3</v>
      </c>
      <c r="O9" s="295">
        <f t="shared" si="8"/>
        <v>3.6066086097886487E-5</v>
      </c>
      <c r="P9">
        <f t="shared" si="9"/>
        <v>3.3325540252296402E-3</v>
      </c>
      <c r="Q9">
        <f>P9*'Post Process Calc.'!A11*1000</f>
        <v>10.434496646658117</v>
      </c>
      <c r="R9" s="306">
        <f t="shared" si="10"/>
        <v>7.3655208333329938</v>
      </c>
      <c r="S9" s="306">
        <f t="shared" si="11"/>
        <v>176.77249999999185</v>
      </c>
      <c r="T9">
        <f t="shared" si="12"/>
        <v>2.5933437347653767E-3</v>
      </c>
    </row>
    <row r="10" spans="1:20" x14ac:dyDescent="0.15">
      <c r="A10" s="95">
        <f>'In Process Calc.'!B11</f>
        <v>7.8467708333337214</v>
      </c>
      <c r="B10" s="95">
        <f>'In Process Calc.'!C11</f>
        <v>188.32250000000931</v>
      </c>
      <c r="C10" s="293">
        <f>'Measured Data'!H15</f>
        <v>4.0579069686889646</v>
      </c>
      <c r="D10" s="255">
        <f t="shared" si="0"/>
        <v>0.12731969640814444</v>
      </c>
      <c r="E10" s="255">
        <f t="shared" si="1"/>
        <v>4.1852266650971091</v>
      </c>
      <c r="F10" s="293">
        <f>'Measured Data'!K15</f>
        <v>96.957878112792969</v>
      </c>
      <c r="G10">
        <f t="shared" si="2"/>
        <v>3.6819998253478317</v>
      </c>
      <c r="H10" s="299">
        <f t="shared" si="3"/>
        <v>-0.37590714334113295</v>
      </c>
      <c r="I10" s="299">
        <f t="shared" si="4"/>
        <v>0.14130618041489107</v>
      </c>
      <c r="J10">
        <v>8</v>
      </c>
      <c r="K10">
        <f t="shared" si="5"/>
        <v>3.2670406772496454E-3</v>
      </c>
      <c r="L10">
        <f>'In Process Calc.'!AR11</f>
        <v>2.9350496319150454E-3</v>
      </c>
      <c r="M10">
        <f t="shared" si="6"/>
        <v>4.169308706264907</v>
      </c>
      <c r="N10" s="299">
        <f t="shared" si="7"/>
        <v>-1.5917958832202039E-2</v>
      </c>
      <c r="O10" s="295">
        <f t="shared" si="8"/>
        <v>2.5338141338367891E-4</v>
      </c>
      <c r="P10">
        <f t="shared" si="9"/>
        <v>2.0027065403606398E-3</v>
      </c>
      <c r="Q10">
        <f>P10*'Post Process Calc.'!A12*1000</f>
        <v>5.9251194018266231</v>
      </c>
      <c r="R10" s="306">
        <f t="shared" si="10"/>
        <v>8.3505902777797019</v>
      </c>
      <c r="S10" s="306">
        <f t="shared" si="11"/>
        <v>200.41416666671284</v>
      </c>
      <c r="T10">
        <f t="shared" si="12"/>
        <v>1.5180743400642733E-3</v>
      </c>
    </row>
    <row r="11" spans="1:20" x14ac:dyDescent="0.15">
      <c r="A11" s="95">
        <f>'In Process Calc.'!B12</f>
        <v>8.8544097222256823</v>
      </c>
      <c r="B11" s="95">
        <f>'In Process Calc.'!C12</f>
        <v>212.50583333341638</v>
      </c>
      <c r="C11" s="293">
        <f>'Measured Data'!H16</f>
        <v>4.0274380279541013</v>
      </c>
      <c r="D11" s="255">
        <f t="shared" si="0"/>
        <v>0.14473102680149008</v>
      </c>
      <c r="E11" s="255">
        <f t="shared" si="1"/>
        <v>4.1721690547555914</v>
      </c>
      <c r="F11" s="293">
        <f>'Measured Data'!K16</f>
        <v>96.531036376953125</v>
      </c>
      <c r="G11">
        <f t="shared" si="2"/>
        <v>3.7383069659339578</v>
      </c>
      <c r="H11" s="299">
        <f t="shared" si="3"/>
        <v>-0.28913106202014349</v>
      </c>
      <c r="I11" s="299">
        <f t="shared" si="4"/>
        <v>8.3596771024896058E-2</v>
      </c>
      <c r="J11">
        <v>9</v>
      </c>
      <c r="K11">
        <f t="shared" si="5"/>
        <v>1.5827123671747351E-3</v>
      </c>
      <c r="L11">
        <f>'In Process Calc.'!AR12</f>
        <v>-1.335607909725267E-4</v>
      </c>
      <c r="M11">
        <f t="shared" si="6"/>
        <v>4.3271570125202725</v>
      </c>
      <c r="N11" s="299">
        <f t="shared" si="7"/>
        <v>0.15498795776468111</v>
      </c>
      <c r="O11" s="295">
        <f t="shared" si="8"/>
        <v>2.4021267052066576E-2</v>
      </c>
      <c r="P11">
        <f t="shared" si="9"/>
        <v>1.1447929178307671E-3</v>
      </c>
      <c r="Q11">
        <f>P11*'Post Process Calc.'!A13*1000</f>
        <v>3.0517812832413957</v>
      </c>
      <c r="R11" s="306">
        <f t="shared" si="10"/>
        <v>9.3957291666702076</v>
      </c>
      <c r="S11" s="306">
        <f t="shared" si="11"/>
        <v>225.49750000008498</v>
      </c>
      <c r="T11">
        <f t="shared" si="12"/>
        <v>8.4165580207023864E-4</v>
      </c>
    </row>
    <row r="12" spans="1:20" x14ac:dyDescent="0.15">
      <c r="A12" s="95">
        <f>'In Process Calc.'!B13</f>
        <v>9.9370486111147329</v>
      </c>
      <c r="B12" s="95">
        <f>'In Process Calc.'!C13</f>
        <v>238.48916666675359</v>
      </c>
      <c r="C12" s="293">
        <f>'Measured Data'!H17</f>
        <v>3.5421117378234865</v>
      </c>
      <c r="D12" s="255">
        <f t="shared" si="0"/>
        <v>0.12623197464046187</v>
      </c>
      <c r="E12" s="255">
        <f t="shared" si="1"/>
        <v>3.6683437124639484</v>
      </c>
      <c r="F12" s="293">
        <f>'Measured Data'!K17</f>
        <v>96.558883666992188</v>
      </c>
      <c r="G12">
        <f t="shared" si="2"/>
        <v>3.7666898156798885</v>
      </c>
      <c r="H12" s="299">
        <f t="shared" si="3"/>
        <v>0.22457807785640194</v>
      </c>
      <c r="I12" s="299">
        <f t="shared" si="4"/>
        <v>5.0435313053676128E-2</v>
      </c>
      <c r="J12">
        <v>9</v>
      </c>
      <c r="K12">
        <f t="shared" si="5"/>
        <v>7.138848860947834E-4</v>
      </c>
      <c r="L12">
        <f>'In Process Calc.'!AR13</f>
        <v>-3.1190709689249388E-3</v>
      </c>
      <c r="M12">
        <f t="shared" si="6"/>
        <v>4.4243243365170013</v>
      </c>
      <c r="N12" s="299">
        <f t="shared" si="7"/>
        <v>0.75598062405305289</v>
      </c>
      <c r="O12" s="295">
        <f t="shared" si="8"/>
        <v>0.57150670394364333</v>
      </c>
      <c r="P12">
        <f t="shared" si="9"/>
        <v>6.1668353928154914E-4</v>
      </c>
      <c r="Q12">
        <f>P12*'Post Process Calc.'!A14*1000</f>
        <v>1.7119896320931163</v>
      </c>
      <c r="R12" s="306">
        <f t="shared" si="10"/>
        <v>10.408576388890651</v>
      </c>
      <c r="S12" s="306">
        <f t="shared" si="11"/>
        <v>249.80583333337563</v>
      </c>
      <c r="T12">
        <f t="shared" si="12"/>
        <v>4.693552285054096E-4</v>
      </c>
    </row>
    <row r="13" spans="1:20" x14ac:dyDescent="0.15">
      <c r="A13" s="95">
        <f>'In Process Calc.'!B14</f>
        <v>10.88010416666657</v>
      </c>
      <c r="B13" s="95">
        <f>'In Process Calc.'!C14</f>
        <v>261.12249999999767</v>
      </c>
      <c r="C13" s="293">
        <f>'Measured Data'!H18</f>
        <v>3.7434242797851565</v>
      </c>
      <c r="D13" s="255">
        <f t="shared" si="0"/>
        <v>0.11752610186149592</v>
      </c>
      <c r="E13" s="255">
        <f t="shared" si="1"/>
        <v>3.8609503816466524</v>
      </c>
      <c r="F13" s="293">
        <f>'Measured Data'!K18</f>
        <v>96.956031799316406</v>
      </c>
      <c r="G13">
        <f t="shared" si="2"/>
        <v>3.7783111632964954</v>
      </c>
      <c r="H13" s="299">
        <f t="shared" si="3"/>
        <v>3.4886883511338951E-2</v>
      </c>
      <c r="I13" s="299">
        <f t="shared" si="4"/>
        <v>1.2170946411337335E-3</v>
      </c>
      <c r="J13">
        <v>9</v>
      </c>
      <c r="K13">
        <f t="shared" si="5"/>
        <v>3.5431337660972548E-4</v>
      </c>
      <c r="L13">
        <f>'In Process Calc.'!AR14</f>
        <v>2.336099236285809E-3</v>
      </c>
      <c r="M13">
        <f t="shared" si="6"/>
        <v>4.4721585462094628</v>
      </c>
      <c r="N13" s="299">
        <f t="shared" si="7"/>
        <v>0.61120816456281046</v>
      </c>
      <c r="O13" s="295">
        <f t="shared" si="8"/>
        <v>0.3735754204282396</v>
      </c>
      <c r="P13">
        <f t="shared" si="9"/>
        <v>3.567021616434331E-4</v>
      </c>
      <c r="Q13">
        <f>P13*'Post Process Calc.'!A15*1000</f>
        <v>0.98633731133318525</v>
      </c>
      <c r="R13" s="306">
        <f t="shared" si="10"/>
        <v>11.446770833332266</v>
      </c>
      <c r="S13" s="306">
        <f t="shared" si="11"/>
        <v>274.72249999997439</v>
      </c>
      <c r="T13">
        <f t="shared" si="12"/>
        <v>2.5611145556680406E-4</v>
      </c>
    </row>
    <row r="14" spans="1:20" x14ac:dyDescent="0.15">
      <c r="A14" s="95">
        <f>'In Process Calc.'!B15</f>
        <v>12.013437499997963</v>
      </c>
      <c r="B14" s="95">
        <f>'In Process Calc.'!C15</f>
        <v>288.32249999995111</v>
      </c>
      <c r="C14" s="293">
        <f>'Measured Data'!H19</f>
        <v>3.7847748828887942</v>
      </c>
      <c r="D14" s="255">
        <f t="shared" si="0"/>
        <v>0.17628897978036129</v>
      </c>
      <c r="E14" s="255">
        <f t="shared" si="1"/>
        <v>3.9610638626691554</v>
      </c>
      <c r="F14" s="293">
        <f>'Measured Data'!K19</f>
        <v>95.549453735351562</v>
      </c>
      <c r="G14">
        <f t="shared" si="2"/>
        <v>3.7848163114364501</v>
      </c>
      <c r="H14" s="299">
        <f t="shared" si="3"/>
        <v>4.1428547655986137E-5</v>
      </c>
      <c r="I14" s="299">
        <f t="shared" si="4"/>
        <v>1.7163245608843144E-9</v>
      </c>
      <c r="J14">
        <v>9</v>
      </c>
      <c r="K14">
        <f t="shared" si="5"/>
        <v>1.5206864128657118E-4</v>
      </c>
      <c r="L14">
        <f>'In Process Calc.'!AR15</f>
        <v>9.7782819107825676E-4</v>
      </c>
      <c r="M14">
        <f t="shared" si="6"/>
        <v>4.5039943075741613</v>
      </c>
      <c r="N14" s="299">
        <f t="shared" si="7"/>
        <v>0.54293044490500586</v>
      </c>
      <c r="O14" s="295">
        <f t="shared" si="8"/>
        <v>0.29477346800474763</v>
      </c>
      <c r="P14">
        <f t="shared" si="9"/>
        <v>1.8367316940198758E-4</v>
      </c>
      <c r="Q14">
        <f>P14*'Post Process Calc.'!A16*1000</f>
        <v>0.46272297648227517</v>
      </c>
      <c r="R14" s="306">
        <f t="shared" si="10"/>
        <v>12.398854166665842</v>
      </c>
      <c r="S14" s="306">
        <f t="shared" si="11"/>
        <v>297.57249999998021</v>
      </c>
      <c r="T14">
        <f t="shared" si="12"/>
        <v>1.4642954637867015E-4</v>
      </c>
    </row>
    <row r="15" spans="1:20" x14ac:dyDescent="0.15">
      <c r="A15" s="95">
        <f>'In Process Calc.'!B16</f>
        <v>12.784270833333721</v>
      </c>
      <c r="B15" s="95">
        <f>'In Process Calc.'!C16</f>
        <v>306.82250000000931</v>
      </c>
      <c r="C15" s="293">
        <f>'Measured Data'!H20</f>
        <v>3.4615868164062502</v>
      </c>
      <c r="D15" s="255">
        <f t="shared" si="0"/>
        <v>0.16540745320683925</v>
      </c>
      <c r="E15" s="255">
        <f t="shared" si="1"/>
        <v>3.6269942696130895</v>
      </c>
      <c r="F15" s="293">
        <f>'Measured Data'!K20</f>
        <v>95.439544677734375</v>
      </c>
      <c r="G15">
        <f t="shared" si="2"/>
        <v>3.7869544927212702</v>
      </c>
      <c r="H15" s="299">
        <f t="shared" si="3"/>
        <v>0.32536767631501995</v>
      </c>
      <c r="I15" s="299">
        <f t="shared" si="4"/>
        <v>0.10586412479063559</v>
      </c>
      <c r="J15">
        <v>9</v>
      </c>
      <c r="K15">
        <f t="shared" si="5"/>
        <v>8.5440422384259833E-5</v>
      </c>
      <c r="L15">
        <f>'In Process Calc.'!AR16</f>
        <v>-4.3452696028276703E-3</v>
      </c>
      <c r="M15">
        <f t="shared" si="6"/>
        <v>4.5163164207606661</v>
      </c>
      <c r="N15" s="299">
        <f t="shared" si="7"/>
        <v>0.88932215114757662</v>
      </c>
      <c r="O15" s="295">
        <f t="shared" si="8"/>
        <v>0.79089388852175313</v>
      </c>
      <c r="P15">
        <f t="shared" si="9"/>
        <v>1.1670185363788207E-4</v>
      </c>
      <c r="Q15">
        <f>P15*'Post Process Calc.'!A17*1000</f>
        <v>0.30084734033370436</v>
      </c>
      <c r="R15" s="306">
        <f t="shared" si="10"/>
        <v>13.390173611111095</v>
      </c>
      <c r="S15" s="306">
        <f t="shared" si="11"/>
        <v>321.36416666666628</v>
      </c>
      <c r="T15">
        <f t="shared" si="12"/>
        <v>8.1647135773428659E-5</v>
      </c>
    </row>
    <row r="16" spans="1:20" x14ac:dyDescent="0.15">
      <c r="A16" s="95">
        <f>'In Process Calc.'!B17</f>
        <v>13.996076388888469</v>
      </c>
      <c r="B16" s="95">
        <f>'In Process Calc.'!C17</f>
        <v>335.90583333332324</v>
      </c>
      <c r="C16" s="293">
        <f>'Measured Data'!H21</f>
        <v>3.5965205265045168</v>
      </c>
      <c r="D16" s="255">
        <f t="shared" si="0"/>
        <v>0.20131801060102106</v>
      </c>
      <c r="E16" s="255">
        <f t="shared" si="1"/>
        <v>3.7978385371055379</v>
      </c>
      <c r="F16" s="293">
        <f>'Measured Data'!K21</f>
        <v>94.699142456054688</v>
      </c>
      <c r="G16">
        <f t="shared" si="2"/>
        <v>3.7885880168999932</v>
      </c>
      <c r="H16" s="299">
        <f t="shared" si="3"/>
        <v>0.19206749039547644</v>
      </c>
      <c r="I16" s="299">
        <f t="shared" si="4"/>
        <v>3.6889920866816431E-2</v>
      </c>
      <c r="J16">
        <v>9</v>
      </c>
      <c r="K16">
        <f t="shared" si="5"/>
        <v>3.448714370410118E-5</v>
      </c>
      <c r="L16">
        <f>'In Process Calc.'!AR17</f>
        <v>1.6645542992378777E-3</v>
      </c>
      <c r="M16">
        <f t="shared" si="6"/>
        <v>4.5272830605166385</v>
      </c>
      <c r="N16" s="299">
        <f t="shared" si="7"/>
        <v>0.72944452341110066</v>
      </c>
      <c r="O16" s="295">
        <f t="shared" si="8"/>
        <v>0.53208931273444782</v>
      </c>
      <c r="P16">
        <f t="shared" si="9"/>
        <v>5.7097605336314107E-5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0.56331893783229681</v>
      </c>
      <c r="H24">
        <v>3.7896928499098297</v>
      </c>
      <c r="I24">
        <v>10.467103523431467</v>
      </c>
      <c r="J24">
        <v>3.1223904954928154E-2</v>
      </c>
      <c r="L24" s="295">
        <f>SUM(O2:O10)</f>
        <v>2.2686768415184078E-2</v>
      </c>
      <c r="M24">
        <f>C2</f>
        <v>0.44516382942199706</v>
      </c>
      <c r="N24">
        <v>4.5377885007578103</v>
      </c>
      <c r="O24">
        <v>2.4663112727110449E-2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AW1" zoomScale="130" zoomScaleNormal="130" workbookViewId="0">
      <selection activeCell="DL2" sqref="CM2:DL2"/>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9.1640625" bestFit="1" customWidth="1"/>
    <col min="78" max="78" width="9.5" customWidth="1"/>
    <col min="79" max="79" width="9.16406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IF(ISBLANK('Measured Data'!H7),"",'Measured Data'!H7)</f>
        <v>0.44516382942199706</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0.44516382942199706</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0.47443807260565229</v>
      </c>
      <c r="CI3" s="76">
        <f>$BY$5+$BZ$5*$CG3+$CA$5*$CG3^2+$CB$5*$CG3^3+$CC$5*$CG3^4+$CD$5*$CG3^5+$CE$5*$CG3^6</f>
        <v>-195.1535514635317</v>
      </c>
      <c r="CJ3" s="76">
        <f>$BY$6+$BZ$6*$CG3+$CA$6*$CG3^2+$CB$6*$CG3^3+$CC$6*$CG3^4+$CD$6*$CG3^5+$CE$6*$CG3^6</f>
        <v>0</v>
      </c>
      <c r="CK3" s="76">
        <f>$BY$7+$BZ$7*$CG3+$CA$7*$CG3^2+$CB$7*$CG3^3+$CC$7*$CG3^4+$CD$7*$CG3^5+$CE$7*$CG3^6</f>
        <v>-2.104511361558707</v>
      </c>
      <c r="CL3" s="76">
        <f>$BY$8+$BZ$8*$CG3+$CA$8*$CG3^2+$CB$8*$CG3^3+$CC$8*$CG3^4+$CD$8*$CG3^5+$CE$8*$CG3^6</f>
        <v>7.3337902760982954E-2</v>
      </c>
      <c r="CM3" s="76">
        <f>$BY$9+$BZ$9*$CG3+$CA$9*$CG3^2+$CB$9*$CG3^3+$CC$9*$CG3^4+$CD$9*$CG3^5+$CE$9*$CG3^6</f>
        <v>3.0679348729853451E-4</v>
      </c>
      <c r="CN3" s="76">
        <f>$BY$10+$BZ$10*$CG3+$CA$10*$CG3^2+$CB$10*$CG3^3+$CC$10*$CG3^4+$CD$10*$CG3^5+$CE$10*$CG3^6</f>
        <v>-1.5341613767887452E-3</v>
      </c>
      <c r="CO3" s="76">
        <f>$BY$11+$BZ$11*$CG3+$CA$11*$CG3^2+$CB$11*$CG3^3+$CC$11*$CG3^4+$CD$11*$CG3^5+$CE$11*$CG3^6</f>
        <v>-1.1061304961590857E-2</v>
      </c>
      <c r="CP3" s="76">
        <f>$BY$12+$BZ$12*$CG3+$CA$12*$CG3^2+$CB$12*$CG3^3+$CC$12*$CG3^4+$CD$12*$CG3^5+$CE$12*$CG3^6</f>
        <v>-1.0480099635272189E-3</v>
      </c>
      <c r="CQ3" s="76">
        <f>$BY$13+$BZ$13*$CG3+$CA$13*$CG3^2+$CB$13*$CG3^3+$CC$13*$CG3^4+$CD$13*$CG3^5+$CE$13*$CG3^6</f>
        <v>-0.18537561950042836</v>
      </c>
      <c r="CR3" s="76">
        <f>$BY$14+$BZ$14*$CG3+$CA$14*$CG3^2+$CB$14*$CG3^3+$CC$14*$CG3^4+$CD$14*$CG3^5+$CE$14*$CG3^6</f>
        <v>2.119212012511941E-2</v>
      </c>
      <c r="CS3" s="76">
        <f>$BY$15+$BZ$15*$CG3+$CA$15*$CG3^2+$CB$15*$CG3^3+$CC$15*$CG3^4+$CD$15*$CG3^5+$CE$15*$CG3^6</f>
        <v>-3.0817156281517599E-2</v>
      </c>
      <c r="CT3" s="76">
        <f>$BY$16+$BZ$16*$CG3+$CA$16*$CG3^2+$CB$16*$CG3^3+$CC$16*$CG3^4+$CD$16*$CG3^5+$CE$16*$CG3^6</f>
        <v>1.0063345230637566E-4</v>
      </c>
      <c r="CU3" s="76">
        <f>$BY$17+$BZ$17*$CG3+$CA$17*$CG3^2+$CB$17*$CG3^3+$CC$17*$CG3^4+$CD$17*$CG3^5+$CE$17*$CG3^6</f>
        <v>5.1435610182511193E-2</v>
      </c>
      <c r="CV3" s="76">
        <f>$BY$18+$BZ$18*$CG3+$CA$18*$CG3^2+$CB$18*$CG3^3+$CC$18*$CG3^4+$CD$18*$CG3^5+$CE$18*$CG3^6</f>
        <v>-1.6134217213221419E-2</v>
      </c>
      <c r="CW3" s="76">
        <f>$BY$19+$BZ$19*$CG3+$CA$19*$CG3^2+$CB$19*$CG3^3+$CC$19*$CG3^4+$CD$19*$CG3^5+$CE$19*$CG3^6</f>
        <v>8.8083013786217634E-2</v>
      </c>
      <c r="CX3" s="76">
        <f>$BY$20+$BZ$20*$CG3+$CA$20*$CG3^2+$CB$20*$CG3^3+$CC$20*$CG3^4+$CD$20*$CG3^5+$CE$20*$CG3^6</f>
        <v>-1.0054836559292402E-2</v>
      </c>
      <c r="CY3" s="76">
        <f>$BY$21+$BZ$21*$CG3+$CA$21*$CG3^2+$CB$21*$CG3^3+$CC$21*$CG3^4+$CD$21*$CG3^5+$CE$21*$CG3^6</f>
        <v>-4.7517188467816052E-3</v>
      </c>
      <c r="CZ3" s="76">
        <f>$BY$22+$BZ$22*$CG3+$CA$22*$CG3^2+$CB$22*$CG3^3+$CC$22*$CG3^4+$CD$22*$CG3^5+$CE$22*$CG3^6</f>
        <v>-3.0427118256326768E-3</v>
      </c>
      <c r="DA3" s="76">
        <f>$BY$23+$BZ$23*$CG3+$CA$23*$CG3^2+$CB$23*$CG3^3+$CC$23*$CG3^4+$CD$23*$CG3^5+$CE$23*$CG3^6</f>
        <v>-2.0372727397776069E-2</v>
      </c>
      <c r="DB3" s="76">
        <f>$BY$24+$BZ$24*$CG3+$CA$24*$CG3^2+$CB$24*$CG3^3+$CC$24*$CG3^4+$CD$24*$CG3^5+$CE$24*$CG3^6</f>
        <v>-6.7089871323656181E-3</v>
      </c>
      <c r="DC3" s="76">
        <f>$BY$25+$BZ$25*$CG3+$CA$25*$CG3^2+$CB$25*$CG3^3+$CC$25*$CG3^4+$CD$25*$CG3^5+$CE$25*$CG3^6</f>
        <v>1.6672368319578523E-3</v>
      </c>
      <c r="DD3" s="76">
        <f>$BY$26+$BZ$26*$CG3+$CA$26*$CG3^2+$CB$26*$CG3^3+$CC$26*$CG3^4+$CD$26*$CG3^5+$CE$26*$CG3^6</f>
        <v>-8.90862709201512E-3</v>
      </c>
      <c r="DE3" s="76">
        <f>$BY$27+$BZ$27*$CG3+$CA$27*$CG3^2+$CB$27*$CG3^3+$CC$27*$CG3^4+$CD$27*$CG3^5+$CE$27*$CG3^6</f>
        <v>-2.2901122418198527E-3</v>
      </c>
      <c r="DF3" s="76">
        <f>$BY$28+$BZ$28*$CG3+$CA$28*$CG3^2+$CB$28*$CG3^3+$CC$28*$CG3^4+$CD$28*$CG3^5+$CE$28*$CG3^6</f>
        <v>-3.2019699310831956E-3</v>
      </c>
      <c r="DG3" s="76">
        <f>$BY$29+$BZ$29*$CG3+$CA$29*$CG3^2+$CB$29*$CG3^3+$CC$29*$CG3^4+$CD$29*$CG3^5+$CE$29*$CG3^6</f>
        <v>-5.669182979984309E-3</v>
      </c>
      <c r="DH3" s="76">
        <f>$BY$30+$BZ$30*$CG3+$CA$30*$CG3^2+$CB$30*$CG3^3+$CC$30*$CG3^4+$CD$30*$CG3^5+$CE$30*$CG3^6</f>
        <v>3.253711853998642E-3</v>
      </c>
      <c r="DI3" s="76">
        <f>$BY$31+$BZ$31*$CG3+$CA$31*$CG3^2+$CB$31*$CG3^3+$CC$31*$CG3^4+$CD$31*$CG3^5+$CE$31*$CG3^6</f>
        <v>0</v>
      </c>
      <c r="DJ3" s="76">
        <f>$BY$32+$BZ$32*$CG3+$CA$32*$CG3^2+$CB$32*$CG3^3+$CC$32*$CG3^4+$CD$32*$CG3^5+$CE$32*$CG3^6</f>
        <v>-6.1676091953701828E-3</v>
      </c>
      <c r="DK3" s="76">
        <f>$BY$33+$BZ$33*$CG3+$CA$33*$CG3^2+$CB$33*$CG3^3+$CC$33*$CG3^4+$CD$33*$CG3^5+$CE$33*$CG3^6</f>
        <v>9.7779212010181027E-2</v>
      </c>
      <c r="DL3" s="76">
        <f>$BY$34+$BZ$34*$CG3+$CA$34*$CG3^2+$CB$34*$CG3^3+$CC$34*$CG3^4+$CD$34*$CG3^5+$CE$34*$CG3^6</f>
        <v>-0.48515200990917506</v>
      </c>
    </row>
    <row r="4" spans="1:116" s="48" customFormat="1" ht="14" x14ac:dyDescent="0.15">
      <c r="A4" s="114">
        <f>IF(ISBLANK('In Process Calc.'!C4),"",'In Process Calc.'!C4)</f>
        <v>21.089166666730307</v>
      </c>
      <c r="B4" s="114">
        <f>IF(ISBLANK('Measured Data'!H8),"",'Measured Data'!H8)</f>
        <v>0.71394322643280028</v>
      </c>
      <c r="C4" s="114">
        <f>IF(ISBLANK('In Process Calc.'!K4),"",'In Process Calc.'!K4)</f>
        <v>241.90145730972296</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-1.7999999999999985E-2</v>
      </c>
      <c r="M4" s="114">
        <f>IF(ISBLANK('In Process Calc.'!U4),"",'In Process Calc.'!U4)</f>
        <v>-7.1999999999999995E-2</v>
      </c>
      <c r="N4" s="114" t="str">
        <f>IF(ISBLANK('In Process Calc.'!V4),"",'In Process Calc.'!V4)</f>
        <v/>
      </c>
      <c r="O4" s="114" t="str">
        <f>IF(ISBLANK('In Process Calc.'!W4),"",'In Process Calc.'!W4)</f>
        <v/>
      </c>
      <c r="P4" s="114" t="str">
        <f>IF(ISBLANK('In Process Calc.'!X4),"",'In Process Calc.'!X4)</f>
        <v/>
      </c>
      <c r="Q4" s="114">
        <f>IF(ISBLANK('In Process Calc.'!Y4),"",'In Process Calc.'!Y4)</f>
        <v>0.99911190053286014</v>
      </c>
      <c r="R4" s="114" t="str">
        <f>IF(ISBLANK('In Process Calc.'!Z4),"",'In Process Calc.'!Z4)</f>
        <v/>
      </c>
      <c r="S4" s="114" t="str">
        <f>IF(ISBLANK('In Process Calc.'!AA4),"",'In Process Calc.'!AA4)</f>
        <v/>
      </c>
      <c r="T4" s="114" t="str">
        <f>IF(ISBLANK('In Process Calc.'!AB4),"",'In Process Calc.'!AB4)</f>
        <v/>
      </c>
      <c r="U4" s="114">
        <f>IF(ISBLANK('In Process Calc.'!AC4),"",'In Process Calc.'!AC4)</f>
        <v>0.29699999999999993</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43.239166666637175</v>
      </c>
      <c r="AI4" s="114">
        <f>IF(ISBLANK('Measured Data'!H9),"",'Measured Data'!H9)</f>
        <v>1.1002455783843994</v>
      </c>
      <c r="AJ4" s="114">
        <f>IF(ISBLANK('In Process Calc.'!K5),"",'In Process Calc.'!K5)</f>
        <v>580.62995849380502</v>
      </c>
      <c r="AK4" s="114">
        <f>IF(ISBLANK('In Process Calc.'!L5),"",'In Process Calc.'!L5)</f>
        <v>0</v>
      </c>
      <c r="AL4" s="114">
        <f>IF(ISBLANK('In Process Calc.'!M5),"",'In Process Calc.'!M5)</f>
        <v>65.066249999999997</v>
      </c>
      <c r="AM4" s="114">
        <f>IF(ISBLANK('In Process Calc.'!N5),"",'In Process Calc.'!N5)</f>
        <v>-0.13357279155909754</v>
      </c>
      <c r="AN4" s="114">
        <f>IF(ISBLANK('In Process Calc.'!O5),"",'In Process Calc.'!O5)</f>
        <v>8.237657864523544E-2</v>
      </c>
      <c r="AO4" s="114">
        <f>IF(ISBLANK('In Process Calc.'!P5),"",'In Process Calc.'!P5)</f>
        <v>1.0761996669694218</v>
      </c>
      <c r="AP4" s="114">
        <f>IF(ISBLANK('In Process Calc.'!Q5),"",'In Process Calc.'!Q5)</f>
        <v>8.5455638193980121E-3</v>
      </c>
      <c r="AQ4" s="114">
        <f>IF(ISBLANK('In Process Calc.'!R5),"",'In Process Calc.'!R5)</f>
        <v>0.1568667763157896</v>
      </c>
      <c r="AR4" s="114">
        <f>IF(ISBLANK('In Process Calc.'!S5),"",'In Process Calc.'!S5)</f>
        <v>2.3152777777777809</v>
      </c>
      <c r="AS4" s="114">
        <f>IF(ISBLANK('In Process Calc.'!T5),"",'In Process Calc.'!T5)</f>
        <v>-5.2999999999999992E-2</v>
      </c>
      <c r="AT4" s="114">
        <f>IF(ISBLANK('In Process Calc.'!U5),"",'In Process Calc.'!U5)</f>
        <v>-0.14200000000000002</v>
      </c>
      <c r="AU4" s="114">
        <f>IF(ISBLANK('In Process Calc.'!V5),"",'In Process Calc.'!V5)</f>
        <v>-0.26575196483282276</v>
      </c>
      <c r="AV4" s="114">
        <f>IF(ISBLANK('In Process Calc.'!W5),"",'In Process Calc.'!W5)</f>
        <v>0.22445354504474899</v>
      </c>
      <c r="AW4" s="114">
        <f>IF(ISBLANK('In Process Calc.'!X5),"",'In Process Calc.'!X5)</f>
        <v>0.11940611420294317</v>
      </c>
      <c r="AX4" s="114">
        <f>IF(ISBLANK('In Process Calc.'!Y5),"",'In Process Calc.'!Y5)</f>
        <v>1.4847912966252226</v>
      </c>
      <c r="AY4" s="114">
        <f>IF(ISBLANK('In Process Calc.'!Z5),"",'In Process Calc.'!Z5)</f>
        <v>0.19812075931996651</v>
      </c>
      <c r="AZ4" s="114">
        <f>IF(ISBLANK('In Process Calc.'!AA5),"",'In Process Calc.'!AA5)</f>
        <v>9.2174567343867461E-2</v>
      </c>
      <c r="BA4" s="114">
        <f>IF(ISBLANK('In Process Calc.'!AB5),"",'In Process Calc.'!AB5)</f>
        <v>5.0432276657060356E-2</v>
      </c>
      <c r="BB4" s="114">
        <f>IF(ISBLANK('In Process Calc.'!AC5),"",'In Process Calc.'!AC5)</f>
        <v>0.78786999999999996</v>
      </c>
      <c r="BC4" s="114">
        <f>IF(ISBLANK('In Process Calc.'!AD5),"",'In Process Calc.'!AD5)</f>
        <v>3.4959743325866842E-2</v>
      </c>
      <c r="BD4" s="114">
        <f>IF(ISBLANK('In Process Calc.'!AE5),"",'In Process Calc.'!AE5)</f>
        <v>9.7281334144010537E-2</v>
      </c>
      <c r="BE4" s="114">
        <f>IF(ISBLANK('In Process Calc.'!AF5),"",'In Process Calc.'!AF5)</f>
        <v>0.46626700923018327</v>
      </c>
      <c r="BF4" s="114">
        <f>IF(ISBLANK('In Process Calc.'!AG5),"",'In Process Calc.'!AG5)</f>
        <v>7.9331766286098171E-2</v>
      </c>
      <c r="BG4" s="114">
        <f>IF(ISBLANK('In Process Calc.'!AH5),"",'In Process Calc.'!AH5)</f>
        <v>2.0993487734417157E-2</v>
      </c>
      <c r="BH4" s="114">
        <f>IF(ISBLANK('In Process Calc.'!AI5),"",'In Process Calc.'!AI5)</f>
        <v>0.10189579998896205</v>
      </c>
      <c r="BI4" s="114">
        <f>IF(ISBLANK('In Process Calc.'!AJ5),"",'In Process Calc.'!AJ5)</f>
        <v>0.16058472044387553</v>
      </c>
      <c r="BJ4" s="114">
        <f>IF(ISBLANK('In Process Calc.'!AK5),"",'In Process Calc.'!AK5)</f>
        <v>0</v>
      </c>
      <c r="BK4" s="114">
        <f>IF(ISBLANK('In Process Calc.'!AL5),"",'In Process Calc.'!AL5)</f>
        <v>3.5769662774686251</v>
      </c>
      <c r="BL4" s="114">
        <f>IF(ISBLANK('In Process Calc.'!AM5),"",'In Process Calc.'!AM5)</f>
        <v>4.2312634859095279</v>
      </c>
      <c r="BM4" s="114">
        <f>IF(ISBLANK('In Process Calc.'!AN5),"",'In Process Calc.'!AN5)</f>
        <v>13.193833417373959</v>
      </c>
      <c r="BO4" s="55" t="s">
        <v>340</v>
      </c>
      <c r="BP4" s="56">
        <f t="array" ref="BP4:BS4">LINEST($B3:INDEX($B:$B,COUNT($B:$B)+2), $A$3:INDEX($A:$A,COUNT($A:$A)+2)^{1,2,3},TRUE,TRUE)</f>
        <v>-3.514078312505653E-8</v>
      </c>
      <c r="BQ4" s="56">
        <v>-4.5965931169736984E-5</v>
      </c>
      <c r="BR4" s="56">
        <v>2.8780805856552648E-2</v>
      </c>
      <c r="BS4" s="56">
        <v>0.17784761656208831</v>
      </c>
      <c r="BT4" s="56">
        <f t="array" ref="BT4:BX4">LINEST($B3:INDEX($B:$B,COUNT($B:$B)+2), $A$3:INDEX($A:$A,COUNT($A:$A)+2)^{1,2,3,4},TRUE,TRUE)</f>
        <v>2.60923341831976E-9</v>
      </c>
      <c r="BU4" s="56">
        <v>-1.7905853878002681E-6</v>
      </c>
      <c r="BV4" s="56">
        <v>3.2611516464581627E-4</v>
      </c>
      <c r="BW4" s="56">
        <v>2.9941679864274652E-3</v>
      </c>
      <c r="BX4" s="56">
        <v>0.47443807260565229</v>
      </c>
      <c r="BY4" s="57">
        <f>IF('Kinetic Curves'!$B$4=6,#REF!,IF('Kinetic Curves'!$B$4=5,#REF!, IF( 'Kinetic Curves'!$B$4=4, BX4,IF('Kinetic Curves'!$B$4=3, BS4, 0))))</f>
        <v>0.47443807260565229</v>
      </c>
      <c r="BZ4" s="57">
        <f>IF('Kinetic Curves'!$B$4=6,#REF!,IF('Kinetic Curves'!$B$4=5,#REF!, IF( 'Kinetic Curves'!$B$4=4, BW4,IF('Kinetic Curves'!$B$4=3, BR4, 0))))</f>
        <v>2.9941679864274652E-3</v>
      </c>
      <c r="CA4" s="57">
        <f>IF('Kinetic Curves'!$B$4=6,#REF!,IF('Kinetic Curves'!$B$4=5,#REF!, IF( 'Kinetic Curves'!$B$4=4, BV4,IF('Kinetic Curves'!$B$4=3, BQ4, 0))))</f>
        <v>3.2611516464581627E-4</v>
      </c>
      <c r="CB4" s="57">
        <f>IF('Kinetic Curves'!$B$4=6,#REF!,IF('Kinetic Curves'!$B$4=5,#REF!, IF( 'Kinetic Curves'!$B$4=4, BU4,IF('Kinetic Curves'!$B$4=3, BP4, 0))))</f>
        <v>-1.7905853878002681E-6</v>
      </c>
      <c r="CC4" s="57">
        <f>IF('Kinetic Curves'!$B$4=6,#REF!,IF('Kinetic Curves'!$B$4=5,#REF!, IF( 'Kinetic Curves'!$B$4=4,BT4, 0)))</f>
        <v>2.60923341831976E-9</v>
      </c>
      <c r="CD4" s="57">
        <f>IF('Kinetic Curves'!$B$4=6,#REF!,IF('Kinetic Curves'!$B$4=5,#REF!, 0))</f>
        <v>0</v>
      </c>
      <c r="CE4" s="57">
        <f>IF('Kinetic Curves'!$B$4=6,#REF!,0)</f>
        <v>0</v>
      </c>
      <c r="CF4" s="49"/>
      <c r="CG4" s="76">
        <f>CG3+MAX('In Process Calc.'!$C$3:$C$96)/20</f>
        <v>16.795291666666163</v>
      </c>
      <c r="CH4" s="76">
        <f t="shared" ref="CH4:CH26" si="0">IF(CG4&gt;0,$BY$4+$BZ$4*$CG4+$CA$4*$CG4^2+$CB$4*$CG4^3+$CC$4*$CG4^4+$CD$4*$CG4^5+$CE$4*$CG4^6,"")</f>
        <v>0.60844161366808014</v>
      </c>
      <c r="CI4" s="76">
        <f t="shared" ref="CI4:CI26" si="1">IF(CG4&gt;0,$BY$5+$BZ$5*$CG4+$CA$5*$CG4^2+$CB$5*$CG4^3+$CC$5*$CG4^4+$CD$5*$CG4^5+$CE$5*$CG4^6,"")</f>
        <v>180.55198177142856</v>
      </c>
      <c r="CJ4" s="76">
        <f t="shared" ref="CJ4:CJ26" si="2">IF(CG4&gt;0,$BY$6+$BZ$6*$CG4+$CA$6*$CG4^2+$CB$6*$CG4^3+$CC$6*$CG4^4+$CD$6*$CG4^5+$CE$6*$CG4^6,"")</f>
        <v>0</v>
      </c>
      <c r="CK4" s="76">
        <f t="shared" ref="CK4:CK26" si="3">IF(CG4&gt;0,$BY$7+$BZ$7*$CG4+$CA$7*$CG4^2+$CB$7*$CG4^3+$CC$7*$CG4^4+$CD$7*$CG4^5+$CE$7*$CG4^6,"")</f>
        <v>8.1478355118194834</v>
      </c>
      <c r="CL4" s="76">
        <f t="shared" ref="CL4:CL26" si="4">IF(CG4&gt;0,$BY$8+$BZ$8*$CG4+$CA$8*$CG4^2+$CB$8*$CG4^3+$CC$8*$CG4^4+$CD$8*$CG4^5+$CE$8*$CG4^6,"")</f>
        <v>-7.3908337421185896E-2</v>
      </c>
      <c r="CM4" s="76">
        <f t="shared" ref="CM4:CM26" si="5">IF(CG4&gt;0,$BY$9+$BZ$9*$CG4+$CA$9*$CG4^2+$CB$9*$CG4^3+$CC$9*$CG4^4+$CD$9*$CG4^5+$CE$9*$CG4^6,"")</f>
        <v>2.3413256241657434E-2</v>
      </c>
      <c r="CN4" s="76">
        <f t="shared" ref="CN4:CN26" si="6">IF(CG4&gt;0,$BY$10+$BZ$10*$CG4+$CA$10*$CG4^2+$CB$10*$CG4^3+$CC$10*$CG4^4+$CD$10*$CG4^5+$CE$10*$CG4^6,"")</f>
        <v>0.34274849993278333</v>
      </c>
      <c r="CO4" s="76">
        <f t="shared" ref="CO4:CO26" si="7">IF(CG4&gt;0,$BY$11+$BZ$11*$CG4+$CA$11*$CG4^2+$CB$11*$CG4^3+$CC$11*$CG4^4+$CD$11*$CG4^5+$CE$11*$CG4^6,"")</f>
        <v>3.5498218530791328E-3</v>
      </c>
      <c r="CP4" s="76">
        <f t="shared" ref="CP4:CP26" si="8">IF(CG4&gt;0,$BY$12+$BZ$12*$CG4+$CA$12*$CG4^2+$CB$12*$CG4^3+$CC$12*$CG4^4+$CD$12*$CG4^5+$CE$12*$CG4^6,"")</f>
        <v>6.3193978254105179E-2</v>
      </c>
      <c r="CQ4" s="76">
        <f t="shared" ref="CQ4:CQ26" si="9">IF(CG4&gt;0,$BY$13+$BZ$13*$CG4+$CA$13*$CG4^2+$CB$13*$CG4^3+$CC$13*$CG4^4+$CD$13*$CG4^5+$CE$13*$CG4^6,"")</f>
        <v>0.92212521053842267</v>
      </c>
      <c r="CR4" s="76">
        <f t="shared" ref="CR4:CR26" si="10">IF(CG4&gt;0,$BY$14+$BZ$14*$CG4+$CA$14*$CG4^2+$CB$14*$CG4^3+$CC$14*$CG4^4+$CD$14*$CG4^5+$CE$14*$CG4^6,"")</f>
        <v>-1.8637653231043612E-2</v>
      </c>
      <c r="CS4" s="76">
        <f t="shared" ref="CS4:CS26" si="11">IF(CG4&gt;0,$BY$15+$BZ$15*$CG4+$CA$15*$CG4^2+$CB$15*$CG4^3+$CC$15*$CG4^4+$CD$15*$CG4^5+$CE$15*$CG4^6,"")</f>
        <v>-3.4532474591818234E-2</v>
      </c>
      <c r="CT4" s="76">
        <f t="shared" ref="CT4:CT26" si="12">IF(CG4&gt;0,$BY$16+$BZ$16*$CG4+$CA$16*$CG4^2+$CB$16*$CG4^3+$CC$16*$CG4^4+$CD$16*$CG4^5+$CE$16*$CG4^6,"")</f>
        <v>-8.5396762059339798E-2</v>
      </c>
      <c r="CU4" s="76">
        <f t="shared" ref="CU4:CU26" si="13">IF(CG4&gt;0,$BY$17+$BZ$17*$CG4+$CA$17*$CG4^2+$CB$17*$CG4^3+$CC$17*$CG4^4+$CD$17*$CG4^5+$CE$17*$CG4^6,"")</f>
        <v>7.5025779333205228E-2</v>
      </c>
      <c r="CV4" s="76">
        <f t="shared" ref="CV4:CV26" si="14">IF(CG4&gt;0,$BY$18+$BZ$18*$CG4+$CA$18*$CG4^2+$CB$18*$CG4^3+$CC$18*$CG4^4+$CD$18*$CG4^5+$CE$18*$CG4^6,"")</f>
        <v>5.2252500955059643E-2</v>
      </c>
      <c r="CW4" s="76">
        <f t="shared" ref="CW4:CW26" si="15">IF(CG4&gt;0,$BY$19+$BZ$19*$CG4+$CA$19*$CG4^2+$CB$19*$CG4^3+$CC$19*$CG4^4+$CD$19*$CG4^5+$CE$19*$CG4^6,"")</f>
        <v>0.52729110705773918</v>
      </c>
      <c r="CX4" s="76">
        <f t="shared" ref="CX4:CX26" si="16">IF(CG4&gt;0,$BY$20+$BZ$20*$CG4+$CA$20*$CG4^2+$CB$20*$CG4^3+$CC$20*$CG4^4+$CD$20*$CG4^5+$CE$20*$CG4^6,"")</f>
        <v>6.1785470458465365E-2</v>
      </c>
      <c r="CY4" s="76">
        <f t="shared" ref="CY4:CY26" si="17">IF(CG4&gt;0,$BY$21+$BZ$21*$CG4+$CA$21*$CG4^2+$CB$21*$CG4^3+$CC$21*$CG4^4+$CD$21*$CG4^5+$CE$21*$CG4^6,"")</f>
        <v>2.5473044960044627E-2</v>
      </c>
      <c r="CZ4" s="76">
        <f t="shared" ref="CZ4:CZ26" si="18">IF(CG4&gt;0,$BY$22+$BZ$22*$CG4+$CA$22*$CG4^2+$CB$22*$CG4^3+$CC$22*$CG4^4+$CD$22*$CG4^5+$CE$22*$CG4^6,"")</f>
        <v>1.8685725701818538E-2</v>
      </c>
      <c r="DA4" s="76">
        <f t="shared" ref="DA4:DA26" si="19">IF(CG4&gt;0,$BY$23+$BZ$23*$CG4+$CA$23*$CG4^2+$CB$23*$CG4^3+$CC$23*$CG4^4+$CD$23*$CG4^5+$CE$23*$CG4^6,"")</f>
        <v>0.28375421280991142</v>
      </c>
      <c r="DB4" s="76">
        <f t="shared" ref="DB4:DB26" si="20">IF(CG4&gt;0,$BY$24+$BZ$24*$CG4+$CA$24*$CG4^2+$CB$24*$CG4^3+$CC$24*$CG4^4+$CD$24*$CG4^5+$CE$24*$CG4^6,"")</f>
        <v>1.1794173735611124E-2</v>
      </c>
      <c r="DC4" s="76">
        <f t="shared" ref="DC4:DC26" si="21">IF(CG4&gt;0,$BY$25+$BZ$25*$CG4+$CA$25*$CG4^2+$CB$25*$CG4^3+$CC$25*$CG4^4+$CD$25*$CG4^5+$CE$25*$CG4^6,"")</f>
        <v>2.6328545277624106E-2</v>
      </c>
      <c r="DD4" s="76">
        <f t="shared" ref="DD4:DD26" si="22">IF(CG4&gt;0,$BY$26+$BZ$26*$CG4+$CA$26*$CG4^2+$CB$26*$CG4^3+$CC$26*$CG4^4+$CD$26*$CG4^5+$CE$26*$CG4^6,"")</f>
        <v>0.14069618658532065</v>
      </c>
      <c r="DE4" s="76">
        <f t="shared" ref="DE4:DE26" si="23">IF(CG4&gt;0,$BY$27+$BZ$27*$CG4+$CA$27*$CG4^2+$CB$27*$CG4^3+$CC$27*$CG4^4+$CD$27*$CG4^5+$CE$27*$CG4^6,"")</f>
        <v>2.0462343079611908E-2</v>
      </c>
      <c r="DF4" s="76">
        <f t="shared" ref="DF4:DF26" si="24">IF(CG4&gt;0,$BY$28+$BZ$28*$CG4+$CA$28*$CG4^2+$CB$28*$CG4^3+$CC$28*$CG4^4+$CD$28*$CG4^5+$CE$28*$CG4^6,"")</f>
        <v>8.3325926905850663E-3</v>
      </c>
      <c r="DG4" s="76">
        <f t="shared" ref="DG4:DG26" si="25">IF(CG4&gt;0,$BY$29+$BZ$29*$CG4+$CA$29*$CG4^2+$CB$29*$CG4^3+$CC$29*$CG4^4+$CD$29*$CG4^5+$CE$29*$CG4^6,"")</f>
        <v>4.2569076006537213E-2</v>
      </c>
      <c r="DH4" s="76">
        <f t="shared" ref="DH4:DH26" si="26">IF(CG4&gt;0,$BY$30+$BZ$30*$CG4+$CA$30*$CG4^2+$CB$30*$CG4^3+$CC$30*$CG4^4+$CD$30*$CG4^5+$CE$30*$CG4^6,"")</f>
        <v>4.3086122481851029E-2</v>
      </c>
      <c r="DI4" s="76">
        <f t="shared" ref="DI4:DI26" si="27">IF(CG4&gt;0,$BY$31+$BZ$31*$CG4+$CA$31*$CG4^2+$CB$31*$CG4^3+$CC$31*$CG4^4+$CD$31*$CG4^5+$CE$31*$CG4^6,"")</f>
        <v>0</v>
      </c>
      <c r="DJ4" s="76">
        <f t="shared" ref="DJ4:DJ26" si="28">IF(CG4&gt;0,$BY$32+$BZ$32*$CG4+$CA$32*$CG4^2+$CB$32*$CG4^3+$CC$32*$CG4^4+$CD$32*$CG4^5+$CE$32*$CG4^6,"")</f>
        <v>1.233816842155453</v>
      </c>
      <c r="DK4" s="76">
        <f t="shared" ref="DK4:DK26" si="29">IF(CG4&gt;0,$BY$33+$BZ$33*$CG4+$CA$33*$CG4^2+$CB$33*$CG4^3+$CC$33*$CG4^4+$CD$33*$CG4^5+$CE$33*$CG4^6,"")</f>
        <v>1.45663243343034</v>
      </c>
      <c r="DL4" s="76">
        <f t="shared" ref="DL4:DL26" si="30">IF(CG4&gt;0,$BY$34+$BZ$34*$CG4+$CA$34*$CG4^2+$CB$34*$CG4^3+$CC$34*$CG4^4+$CD$34*$CG4^5+$CE$34*$CG4^6,"")</f>
        <v>4.6700897289155101</v>
      </c>
    </row>
    <row r="5" spans="1:116" s="48" customFormat="1" ht="14" x14ac:dyDescent="0.15">
      <c r="A5" s="114">
        <f>IF(ISBLANK('In Process Calc.'!C5),"",'In Process Calc.'!C5)</f>
        <v>43.239166666637175</v>
      </c>
      <c r="B5" s="114">
        <f>IF(ISBLANK('Measured Data'!H9),"",'Measured Data'!H9)</f>
        <v>1.1002455783843994</v>
      </c>
      <c r="C5" s="114">
        <f>IF(ISBLANK('In Process Calc.'!K5),"",'In Process Calc.'!K5)</f>
        <v>580.62995849380502</v>
      </c>
      <c r="D5" s="114">
        <f>IF(ISBLANK('In Process Calc.'!L5),"",'In Process Calc.'!L5)</f>
        <v>0</v>
      </c>
      <c r="E5" s="114">
        <f>IF(ISBLANK('In Process Calc.'!M5),"",'In Process Calc.'!M5)</f>
        <v>65.066249999999997</v>
      </c>
      <c r="F5" s="114">
        <f>IF(ISBLANK('In Process Calc.'!N5),"",'In Process Calc.'!N5)</f>
        <v>-0.13357279155909754</v>
      </c>
      <c r="G5" s="114">
        <f>IF(ISBLANK('In Process Calc.'!O5),"",'In Process Calc.'!O5)</f>
        <v>8.237657864523544E-2</v>
      </c>
      <c r="H5" s="114">
        <f>IF(ISBLANK('In Process Calc.'!P5),"",'In Process Calc.'!P5)</f>
        <v>1.0761996669694218</v>
      </c>
      <c r="I5" s="114">
        <f>IF(ISBLANK('In Process Calc.'!Q5),"",'In Process Calc.'!Q5)</f>
        <v>8.5455638193980121E-3</v>
      </c>
      <c r="J5" s="114">
        <f>IF(ISBLANK('In Process Calc.'!R5),"",'In Process Calc.'!R5)</f>
        <v>0.1568667763157896</v>
      </c>
      <c r="K5" s="114">
        <f>IF(ISBLANK('In Process Calc.'!S5),"",'In Process Calc.'!S5)</f>
        <v>2.3152777777777809</v>
      </c>
      <c r="L5" s="114">
        <f>IF(ISBLANK('In Process Calc.'!T5),"",'In Process Calc.'!T5)</f>
        <v>-5.2999999999999992E-2</v>
      </c>
      <c r="M5" s="114">
        <f>IF(ISBLANK('In Process Calc.'!U5),"",'In Process Calc.'!U5)</f>
        <v>-0.14200000000000002</v>
      </c>
      <c r="N5" s="114">
        <f>IF(ISBLANK('In Process Calc.'!V5),"",'In Process Calc.'!V5)</f>
        <v>-0.26575196483282276</v>
      </c>
      <c r="O5" s="114">
        <f>IF(ISBLANK('In Process Calc.'!W5),"",'In Process Calc.'!W5)</f>
        <v>0.22445354504474899</v>
      </c>
      <c r="P5" s="114">
        <f>IF(ISBLANK('In Process Calc.'!X5),"",'In Process Calc.'!X5)</f>
        <v>0.11940611420294317</v>
      </c>
      <c r="Q5" s="114">
        <f>IF(ISBLANK('In Process Calc.'!Y5),"",'In Process Calc.'!Y5)</f>
        <v>1.4847912966252226</v>
      </c>
      <c r="R5" s="114">
        <f>IF(ISBLANK('In Process Calc.'!Z5),"",'In Process Calc.'!Z5)</f>
        <v>0.19812075931996651</v>
      </c>
      <c r="S5" s="114">
        <f>IF(ISBLANK('In Process Calc.'!AA5),"",'In Process Calc.'!AA5)</f>
        <v>9.2174567343867461E-2</v>
      </c>
      <c r="T5" s="114">
        <f>IF(ISBLANK('In Process Calc.'!AB5),"",'In Process Calc.'!AB5)</f>
        <v>5.0432276657060356E-2</v>
      </c>
      <c r="U5" s="114">
        <f>IF(ISBLANK('In Process Calc.'!AC5),"",'In Process Calc.'!AC5)</f>
        <v>0.78786999999999996</v>
      </c>
      <c r="V5" s="114">
        <f>IF(ISBLANK('In Process Calc.'!AD5),"",'In Process Calc.'!AD5)</f>
        <v>3.4959743325866842E-2</v>
      </c>
      <c r="W5" s="114">
        <f>IF(ISBLANK('In Process Calc.'!AE5),"",'In Process Calc.'!AE5)</f>
        <v>9.7281334144010537E-2</v>
      </c>
      <c r="X5" s="114">
        <f>IF(ISBLANK('In Process Calc.'!AF5),"",'In Process Calc.'!AF5)</f>
        <v>0.46626700923018327</v>
      </c>
      <c r="Y5" s="114">
        <f>IF(ISBLANK('In Process Calc.'!AG5),"",'In Process Calc.'!AG5)</f>
        <v>7.9331766286098171E-2</v>
      </c>
      <c r="Z5" s="114">
        <f>IF(ISBLANK('In Process Calc.'!AH5),"",'In Process Calc.'!AH5)</f>
        <v>2.0993487734417157E-2</v>
      </c>
      <c r="AA5" s="114">
        <f>IF(ISBLANK('In Process Calc.'!AI5),"",'In Process Calc.'!AI5)</f>
        <v>0.10189579998896205</v>
      </c>
      <c r="AB5" s="114">
        <f>IF(ISBLANK('In Process Calc.'!AJ5),"",'In Process Calc.'!AJ5)</f>
        <v>0.16058472044387553</v>
      </c>
      <c r="AC5" s="114">
        <f>IF(ISBLANK('In Process Calc.'!AK5),"",'In Process Calc.'!AK5)</f>
        <v>0</v>
      </c>
      <c r="AD5" s="114">
        <f>IF(ISBLANK('In Process Calc.'!AL5),"",'In Process Calc.'!AL5)</f>
        <v>3.5769662774686251</v>
      </c>
      <c r="AE5" s="114">
        <f>IF(ISBLANK('In Process Calc.'!AM5),"",'In Process Calc.'!AM5)</f>
        <v>4.2312634859095279</v>
      </c>
      <c r="AF5" s="114">
        <f>IF(ISBLANK('In Process Calc.'!AN5),"",'In Process Calc.'!AN5)</f>
        <v>13.193833417373959</v>
      </c>
      <c r="AH5" s="114">
        <f>IF(ISBLANK('In Process Calc.'!C6),"",'In Process Calc.'!C6)</f>
        <v>71.522499999962747</v>
      </c>
      <c r="AI5" s="114">
        <f>IF(ISBLANK('Measured Data'!H10),"",'Measured Data'!H10)</f>
        <v>1.7651208473205566</v>
      </c>
      <c r="AJ5" s="114">
        <f>IF(ISBLANK('In Process Calc.'!K6),"",'In Process Calc.'!K6)</f>
        <v>1105.2165456844332</v>
      </c>
      <c r="AK5" s="114">
        <f>IF(ISBLANK('In Process Calc.'!L6),"",'In Process Calc.'!L6)</f>
        <v>0</v>
      </c>
      <c r="AL5" s="114">
        <f>IF(ISBLANK('In Process Calc.'!M6),"",'In Process Calc.'!M6)</f>
        <v>71.65440000000001</v>
      </c>
      <c r="AM5" s="114">
        <f>IF(ISBLANK('In Process Calc.'!N6),"",'In Process Calc.'!N6)</f>
        <v>-0.27084409024581885</v>
      </c>
      <c r="AN5" s="114">
        <f>IF(ISBLANK('In Process Calc.'!O6),"",'In Process Calc.'!O6)</f>
        <v>0.11583570436280138</v>
      </c>
      <c r="AO5" s="114">
        <f>IF(ISBLANK('In Process Calc.'!P6),"",'In Process Calc.'!P6)</f>
        <v>2.0621510747805023</v>
      </c>
      <c r="AP5" s="114">
        <f>IF(ISBLANK('In Process Calc.'!Q6),"",'In Process Calc.'!Q6)</f>
        <v>0.25038464427916823</v>
      </c>
      <c r="AQ5" s="114">
        <f>IF(ISBLANK('In Process Calc.'!R6),"",'In Process Calc.'!R6)</f>
        <v>0.32621628289473703</v>
      </c>
      <c r="AR5" s="114">
        <f>IF(ISBLANK('In Process Calc.'!S6),"",'In Process Calc.'!S6)</f>
        <v>4.2001111111111094</v>
      </c>
      <c r="AS5" s="114">
        <f>IF(ISBLANK('In Process Calc.'!T6),"",'In Process Calc.'!T6)</f>
        <v>-9.2449999999999977E-2</v>
      </c>
      <c r="AT5" s="114">
        <f>IF(ISBLANK('In Process Calc.'!U6),"",'In Process Calc.'!U6)</f>
        <v>-0.22879000000000022</v>
      </c>
      <c r="AU5" s="114">
        <f>IF(ISBLANK('In Process Calc.'!V6),"",'In Process Calc.'!V6)</f>
        <v>-0.48015985080591461</v>
      </c>
      <c r="AV5" s="114">
        <f>IF(ISBLANK('In Process Calc.'!W6),"",'In Process Calc.'!W6)</f>
        <v>5.2572079719196335E-2</v>
      </c>
      <c r="AW5" s="114">
        <f>IF(ISBLANK('In Process Calc.'!X6),"",'In Process Calc.'!X6)</f>
        <v>0.33655104063429164</v>
      </c>
      <c r="AX5" s="114">
        <f>IF(ISBLANK('In Process Calc.'!Y6),"",'In Process Calc.'!Y6)</f>
        <v>1.9227353463587922</v>
      </c>
      <c r="AY5" s="114">
        <f>IF(ISBLANK('In Process Calc.'!Z6),"",'In Process Calc.'!Z6)</f>
        <v>0.47000304947777705</v>
      </c>
      <c r="AZ5" s="114">
        <f>IF(ISBLANK('In Process Calc.'!AA6),"",'In Process Calc.'!AA6)</f>
        <v>0.19471920103974275</v>
      </c>
      <c r="BA5" s="114">
        <f>IF(ISBLANK('In Process Calc.'!AB6),"",'In Process Calc.'!AB6)</f>
        <v>9.6965350847798171E-2</v>
      </c>
      <c r="BB5" s="114">
        <f>IF(ISBLANK('In Process Calc.'!AC6),"",'In Process Calc.'!AC6)</f>
        <v>1.5531999999999999</v>
      </c>
      <c r="BC5" s="114">
        <f>IF(ISBLANK('In Process Calc.'!AD6),"",'In Process Calc.'!AD6)</f>
        <v>0.12475452509231741</v>
      </c>
      <c r="BD5" s="114">
        <f>IF(ISBLANK('In Process Calc.'!AE6),"",'In Process Calc.'!AE6)</f>
        <v>0.15142100234517464</v>
      </c>
      <c r="BE5" s="114">
        <f>IF(ISBLANK('In Process Calc.'!AF6),"",'In Process Calc.'!AF6)</f>
        <v>0.79135693215339198</v>
      </c>
      <c r="BF5" s="114">
        <f>IF(ISBLANK('In Process Calc.'!AG6),"",'In Process Calc.'!AG6)</f>
        <v>0.15285342511752856</v>
      </c>
      <c r="BG5" s="114">
        <f>IF(ISBLANK('In Process Calc.'!AH6),"",'In Process Calc.'!AH6)</f>
        <v>7.1216275767517059E-2</v>
      </c>
      <c r="BH5" s="114">
        <f>IF(ISBLANK('In Process Calc.'!AI6),"",'In Process Calc.'!AI6)</f>
        <v>0.16764942877642275</v>
      </c>
      <c r="BI5" s="114">
        <f>IF(ISBLANK('In Process Calc.'!AJ6),"",'In Process Calc.'!AJ6)</f>
        <v>0.24275117370892008</v>
      </c>
      <c r="BJ5" s="114">
        <f>IF(ISBLANK('In Process Calc.'!AK6),"",'In Process Calc.'!AK6)</f>
        <v>0</v>
      </c>
      <c r="BK5" s="114">
        <f>IF(ISBLANK('In Process Calc.'!AL6),"",'In Process Calc.'!AL6)</f>
        <v>5.9964613569548488</v>
      </c>
      <c r="BL5" s="114">
        <f>IF(ISBLANK('In Process Calc.'!AM6),"",'In Process Calc.'!AM6)</f>
        <v>7.2788172667090292</v>
      </c>
      <c r="BM5" s="114">
        <f>IF(ISBLANK('In Process Calc.'!AN6),"",'In Process Calc.'!AN6)</f>
        <v>25.32772634383668</v>
      </c>
      <c r="BO5" s="54" t="s">
        <v>113</v>
      </c>
      <c r="BP5" s="56">
        <f t="array" ref="BP5:BS5">LINEST($C3:INDEX($C:$C,COUNT($C:$C)+2), $A$3:INDEX($A:$A,COUNT($A:$A)+2)^{1,2,3},TRUE,TRUE)</f>
        <v>-5.5249840280951833E-5</v>
      </c>
      <c r="BQ5" s="56">
        <v>-2.2734991418269401E-2</v>
      </c>
      <c r="BR5" s="56">
        <v>22.767119669097244</v>
      </c>
      <c r="BS5" s="56">
        <v>-195.1535514635317</v>
      </c>
      <c r="BT5" s="56">
        <f t="array" ref="BT5:BX5">LINEST($C3:INDEX($C:$C,COUNT($C:$C)+2),$A$3:INDEX($A:$A,COUNT($A:$A)+2)^{1,2,3,4},TRUE,TRUE)</f>
        <v>1.9678235018172331E-6</v>
      </c>
      <c r="BU5" s="56">
        <v>-1.3791655639430534E-3</v>
      </c>
      <c r="BV5" s="56">
        <v>0.25787996613476399</v>
      </c>
      <c r="BW5" s="56">
        <v>3.3194337405767365</v>
      </c>
      <c r="BX5" s="56">
        <v>28.528111403203184</v>
      </c>
      <c r="BY5" s="57">
        <f>IF('Cumulative Curves'!$B$9=6,#REF!,IF('Cumulative Curves'!$B$9=5,#REF!, IF( 'Cumulative Curves'!$B$9=4, BX5,IF('Cumulative Curves'!$B$9=3, BS5, 0))))</f>
        <v>-195.1535514635317</v>
      </c>
      <c r="BZ5" s="57">
        <f>IF('Cumulative Curves'!$B$9=6,#REF!,IF('Cumulative Curves'!$B$9=5,#REF!, IF( 'Cumulative Curves'!$B$9=4, BW5,IF('Cumulative Curves'!$B$9=3, BR5, 0))))</f>
        <v>22.767119669097244</v>
      </c>
      <c r="CA5" s="57">
        <f>IF('Cumulative Curves'!$B$9=6,#REF!,IF('Cumulative Curves'!$B$9=5,#REF!, IF( 'Cumulative Curves'!$B$9=4, BV5,IF('Cumulative Curves'!$B$9=3, BQ5, 0))))</f>
        <v>-2.2734991418269401E-2</v>
      </c>
      <c r="CB5" s="57">
        <f>IF('Cumulative Curves'!$B$9=6,#REF!,IF('Cumulative Curves'!$B$9=5,#REF!, IF( 'Cumulative Curves'!$B$9=4, BU5,IF('Cumulative Curves'!$B$9=3, BP5, 0))))</f>
        <v>-5.5249840280951833E-5</v>
      </c>
      <c r="CC5" s="57">
        <f>IF('Cumulative Curves'!$B$9=6,#REF!,IF('Cumulative Curves'!$B$9=5,#REF!, IF( 'Cumulative Curves'!$B$9=4,BT5, 0)))</f>
        <v>0</v>
      </c>
      <c r="CD5" s="57">
        <f>IF('Cumulative Curves'!$B$9=6,#REF!,IF('Cumulative Curves'!$B$9=5,#REF!, 0))</f>
        <v>0</v>
      </c>
      <c r="CE5" s="57">
        <f>IF('Cumulative Curves'!$B$9=6,#REF!,0)</f>
        <v>0</v>
      </c>
      <c r="CF5" s="49"/>
      <c r="CG5" s="76">
        <f>CG4+MAX('In Process Calc.'!$C$3:$C$96)/20</f>
        <v>33.590583333332326</v>
      </c>
      <c r="CH5" s="76">
        <f t="shared" si="0"/>
        <v>0.87843515064631716</v>
      </c>
      <c r="CI5" s="76">
        <f t="shared" si="1"/>
        <v>541.86073412686096</v>
      </c>
      <c r="CJ5" s="76">
        <f t="shared" si="2"/>
        <v>0</v>
      </c>
      <c r="CK5" s="76">
        <f t="shared" si="3"/>
        <v>24.055162486664099</v>
      </c>
      <c r="CL5" s="76">
        <f t="shared" si="4"/>
        <v>-0.1896538071109109</v>
      </c>
      <c r="CM5" s="76">
        <f t="shared" si="5"/>
        <v>5.2367032664543997E-2</v>
      </c>
      <c r="CN5" s="76">
        <f t="shared" si="6"/>
        <v>0.79890016715747525</v>
      </c>
      <c r="CO5" s="76">
        <f t="shared" si="7"/>
        <v>3.1981445127613362E-2</v>
      </c>
      <c r="CP5" s="76">
        <f t="shared" si="8"/>
        <v>0.13232669078936815</v>
      </c>
      <c r="CQ5" s="76">
        <f t="shared" si="9"/>
        <v>1.9741432617072787</v>
      </c>
      <c r="CR5" s="76">
        <f t="shared" si="10"/>
        <v>-5.3118501109772363E-2</v>
      </c>
      <c r="CS5" s="76">
        <f t="shared" si="11"/>
        <v>-6.5646966080391056E-2</v>
      </c>
      <c r="CT5" s="76">
        <f t="shared" si="12"/>
        <v>-0.19085181383368163</v>
      </c>
      <c r="CU5" s="76">
        <f t="shared" si="13"/>
        <v>8.9872399477368581E-2</v>
      </c>
      <c r="CV5" s="76">
        <f t="shared" si="14"/>
        <v>0.12552173263297528</v>
      </c>
      <c r="CW5" s="76">
        <f t="shared" si="15"/>
        <v>1.2878578216515733</v>
      </c>
      <c r="CX5" s="76">
        <f t="shared" si="16"/>
        <v>0.15911329991455658</v>
      </c>
      <c r="CY5" s="76">
        <f t="shared" si="17"/>
        <v>6.8077754445414015E-2</v>
      </c>
      <c r="CZ5" s="76">
        <f t="shared" si="18"/>
        <v>4.1942327244488431E-2</v>
      </c>
      <c r="DA5" s="76">
        <f t="shared" si="19"/>
        <v>0.62323040019267739</v>
      </c>
      <c r="DB5" s="76">
        <f t="shared" si="20"/>
        <v>3.7060984394305836E-2</v>
      </c>
      <c r="DC5" s="76">
        <f t="shared" si="21"/>
        <v>6.0824637648718594E-2</v>
      </c>
      <c r="DD5" s="76">
        <f t="shared" si="22"/>
        <v>0.32706726336619801</v>
      </c>
      <c r="DE5" s="76">
        <f t="shared" si="23"/>
        <v>5.4132330189492844E-2</v>
      </c>
      <c r="DF5" s="76">
        <f t="shared" si="24"/>
        <v>2.262509959164721E-2</v>
      </c>
      <c r="DG5" s="76">
        <f t="shared" si="25"/>
        <v>8.742330867533292E-2</v>
      </c>
      <c r="DH5" s="76">
        <f t="shared" si="26"/>
        <v>9.8752668551122164E-2</v>
      </c>
      <c r="DI5" s="76">
        <f t="shared" si="27"/>
        <v>0</v>
      </c>
      <c r="DJ5" s="76">
        <f t="shared" si="28"/>
        <v>2.6241613583577248</v>
      </c>
      <c r="DK5" s="76">
        <f t="shared" si="29"/>
        <v>3.0378771547243288</v>
      </c>
      <c r="DL5" s="76">
        <f t="shared" si="30"/>
        <v>10.485570492842175</v>
      </c>
    </row>
    <row r="6" spans="1:116" s="48" customFormat="1" ht="12" x14ac:dyDescent="0.15">
      <c r="A6" s="114">
        <f>IF(ISBLANK('In Process Calc.'!C6),"",'In Process Calc.'!C6)</f>
        <v>71.522499999962747</v>
      </c>
      <c r="B6" s="114">
        <f>IF(ISBLANK('Measured Data'!H10),"",'Measured Data'!H10)</f>
        <v>1.7651208473205566</v>
      </c>
      <c r="C6" s="114">
        <f>IF(ISBLANK('In Process Calc.'!K6),"",'In Process Calc.'!K6)</f>
        <v>1105.2165456844332</v>
      </c>
      <c r="D6" s="114">
        <f>IF(ISBLANK('In Process Calc.'!L6),"",'In Process Calc.'!L6)</f>
        <v>0</v>
      </c>
      <c r="E6" s="114">
        <f>IF(ISBLANK('In Process Calc.'!M6),"",'In Process Calc.'!M6)</f>
        <v>71.65440000000001</v>
      </c>
      <c r="F6" s="114">
        <f>IF(ISBLANK('In Process Calc.'!N6),"",'In Process Calc.'!N6)</f>
        <v>-0.27084409024581885</v>
      </c>
      <c r="G6" s="114">
        <f>IF(ISBLANK('In Process Calc.'!O6),"",'In Process Calc.'!O6)</f>
        <v>0.11583570436280138</v>
      </c>
      <c r="H6" s="114">
        <f>IF(ISBLANK('In Process Calc.'!P6),"",'In Process Calc.'!P6)</f>
        <v>2.0621510747805023</v>
      </c>
      <c r="I6" s="114">
        <f>IF(ISBLANK('In Process Calc.'!Q6),"",'In Process Calc.'!Q6)</f>
        <v>0.25038464427916823</v>
      </c>
      <c r="J6" s="114">
        <f>IF(ISBLANK('In Process Calc.'!R6),"",'In Process Calc.'!R6)</f>
        <v>0.32621628289473703</v>
      </c>
      <c r="K6" s="114">
        <f>IF(ISBLANK('In Process Calc.'!S6),"",'In Process Calc.'!S6)</f>
        <v>4.2001111111111094</v>
      </c>
      <c r="L6" s="114">
        <f>IF(ISBLANK('In Process Calc.'!T6),"",'In Process Calc.'!T6)</f>
        <v>-9.2449999999999977E-2</v>
      </c>
      <c r="M6" s="114">
        <f>IF(ISBLANK('In Process Calc.'!U6),"",'In Process Calc.'!U6)</f>
        <v>-0.22879000000000022</v>
      </c>
      <c r="N6" s="114">
        <f>IF(ISBLANK('In Process Calc.'!V6),"",'In Process Calc.'!V6)</f>
        <v>-0.48015985080591461</v>
      </c>
      <c r="O6" s="114">
        <f>IF(ISBLANK('In Process Calc.'!W6),"",'In Process Calc.'!W6)</f>
        <v>5.2572079719196335E-2</v>
      </c>
      <c r="P6" s="114">
        <f>IF(ISBLANK('In Process Calc.'!X6),"",'In Process Calc.'!X6)</f>
        <v>0.33655104063429164</v>
      </c>
      <c r="Q6" s="114">
        <f>IF(ISBLANK('In Process Calc.'!Y6),"",'In Process Calc.'!Y6)</f>
        <v>1.9227353463587922</v>
      </c>
      <c r="R6" s="114">
        <f>IF(ISBLANK('In Process Calc.'!Z6),"",'In Process Calc.'!Z6)</f>
        <v>0.47000304947777705</v>
      </c>
      <c r="S6" s="114">
        <f>IF(ISBLANK('In Process Calc.'!AA6),"",'In Process Calc.'!AA6)</f>
        <v>0.19471920103974275</v>
      </c>
      <c r="T6" s="114">
        <f>IF(ISBLANK('In Process Calc.'!AB6),"",'In Process Calc.'!AB6)</f>
        <v>9.6965350847798171E-2</v>
      </c>
      <c r="U6" s="114">
        <f>IF(ISBLANK('In Process Calc.'!AC6),"",'In Process Calc.'!AC6)</f>
        <v>1.5531999999999999</v>
      </c>
      <c r="V6" s="114">
        <f>IF(ISBLANK('In Process Calc.'!AD6),"",'In Process Calc.'!AD6)</f>
        <v>0.12475452509231741</v>
      </c>
      <c r="W6" s="114">
        <f>IF(ISBLANK('In Process Calc.'!AE6),"",'In Process Calc.'!AE6)</f>
        <v>0.15142100234517464</v>
      </c>
      <c r="X6" s="114">
        <f>IF(ISBLANK('In Process Calc.'!AF6),"",'In Process Calc.'!AF6)</f>
        <v>0.79135693215339198</v>
      </c>
      <c r="Y6" s="114">
        <f>IF(ISBLANK('In Process Calc.'!AG6),"",'In Process Calc.'!AG6)</f>
        <v>0.15285342511752856</v>
      </c>
      <c r="Z6" s="114">
        <f>IF(ISBLANK('In Process Calc.'!AH6),"",'In Process Calc.'!AH6)</f>
        <v>7.1216275767517059E-2</v>
      </c>
      <c r="AA6" s="114">
        <f>IF(ISBLANK('In Process Calc.'!AI6),"",'In Process Calc.'!AI6)</f>
        <v>0.16764942877642275</v>
      </c>
      <c r="AB6" s="114">
        <f>IF(ISBLANK('In Process Calc.'!AJ6),"",'In Process Calc.'!AJ6)</f>
        <v>0.24275117370892008</v>
      </c>
      <c r="AC6" s="114">
        <f>IF(ISBLANK('In Process Calc.'!AK6),"",'In Process Calc.'!AK6)</f>
        <v>0</v>
      </c>
      <c r="AD6" s="114">
        <f>IF(ISBLANK('In Process Calc.'!AL6),"",'In Process Calc.'!AL6)</f>
        <v>5.9964613569548488</v>
      </c>
      <c r="AE6" s="114">
        <f>IF(ISBLANK('In Process Calc.'!AM6),"",'In Process Calc.'!AM6)</f>
        <v>7.2788172667090292</v>
      </c>
      <c r="AF6" s="114">
        <f>IF(ISBLANK('In Process Calc.'!AN6),"",'In Process Calc.'!AN6)</f>
        <v>25.32772634383668</v>
      </c>
      <c r="AH6" s="114">
        <f>IF(ISBLANK('In Process Calc.'!C9),"",'In Process Calc.'!C9)</f>
        <v>144.62250000005588</v>
      </c>
      <c r="AI6" s="114">
        <f>IF(ISBLANK('Measured Data'!H13),"",'Measured Data'!H13)</f>
        <v>3.5214363170623781</v>
      </c>
      <c r="AJ6" s="114">
        <f>IF(ISBLANK('In Process Calc.'!K9),"",'In Process Calc.'!K9)</f>
        <v>2589.5094178237914</v>
      </c>
      <c r="AK6" s="114">
        <f>IF(ISBLANK('In Process Calc.'!L9),"",'In Process Calc.'!L9)</f>
        <v>0</v>
      </c>
      <c r="AL6" s="114">
        <f>IF(ISBLANK('In Process Calc.'!M9),"",'In Process Calc.'!M9)</f>
        <v>245.96355</v>
      </c>
      <c r="AM6" s="114">
        <f>IF(ISBLANK('In Process Calc.'!N9),"",'In Process Calc.'!N9)</f>
        <v>-0.56874621169603778</v>
      </c>
      <c r="AN6" s="114">
        <f>IF(ISBLANK('In Process Calc.'!O9),"",'In Process Calc.'!O9)</f>
        <v>0.36655671469575168</v>
      </c>
      <c r="AO6" s="114">
        <f>IF(ISBLANK('In Process Calc.'!P9),"",'In Process Calc.'!P9)</f>
        <v>4.0534445958219791</v>
      </c>
      <c r="AP6" s="114">
        <f>IF(ISBLANK('In Process Calc.'!Q9),"",'In Process Calc.'!Q9)</f>
        <v>1.1736616332356697</v>
      </c>
      <c r="AQ6" s="114">
        <f>IF(ISBLANK('In Process Calc.'!R9),"",'In Process Calc.'!R9)</f>
        <v>0.6277129934210528</v>
      </c>
      <c r="AR6" s="114">
        <f>IF(ISBLANK('In Process Calc.'!S9),"",'In Process Calc.'!S9)</f>
        <v>10.99261111111111</v>
      </c>
      <c r="AS6" s="114">
        <f>IF(ISBLANK('In Process Calc.'!T9),"",'In Process Calc.'!T9)</f>
        <v>-0.18309999999999996</v>
      </c>
      <c r="AT6" s="114">
        <f>IF(ISBLANK('In Process Calc.'!U9),"",'In Process Calc.'!U9)</f>
        <v>-0.54654000000000003</v>
      </c>
      <c r="AU6" s="114">
        <f>IF(ISBLANK('In Process Calc.'!V9),"",'In Process Calc.'!V9)</f>
        <v>-1.1989143466098307</v>
      </c>
      <c r="AV6" s="114">
        <f>IF(ISBLANK('In Process Calc.'!W9),"",'In Process Calc.'!W9)</f>
        <v>-3.7322129024856321E-2</v>
      </c>
      <c r="AW6" s="114">
        <f>IF(ISBLANK('In Process Calc.'!X9),"",'In Process Calc.'!X9)</f>
        <v>0.71569871159563991</v>
      </c>
      <c r="AX6" s="114">
        <f>IF(ISBLANK('In Process Calc.'!Y9),"",'In Process Calc.'!Y9)</f>
        <v>-0.57482238010657238</v>
      </c>
      <c r="AY6" s="114">
        <f>IF(ISBLANK('In Process Calc.'!Z9),"",'In Process Calc.'!Z9)</f>
        <v>1.2574635968590377</v>
      </c>
      <c r="AZ6" s="114">
        <f>IF(ISBLANK('In Process Calc.'!AA9),"",'In Process Calc.'!AA9)</f>
        <v>0.58343320336548321</v>
      </c>
      <c r="BA6" s="114">
        <f>IF(ISBLANK('In Process Calc.'!AB9),"",'In Process Calc.'!AB9)</f>
        <v>0.23103612358420991</v>
      </c>
      <c r="BB6" s="114">
        <f>IF(ISBLANK('In Process Calc.'!AC9),"",'In Process Calc.'!AC9)</f>
        <v>3.0790899999999999</v>
      </c>
      <c r="BC6" s="114">
        <f>IF(ISBLANK('In Process Calc.'!AD9),"",'In Process Calc.'!AD9)</f>
        <v>0.32546401113868861</v>
      </c>
      <c r="BD6" s="114">
        <f>IF(ISBLANK('In Process Calc.'!AE9),"",'In Process Calc.'!AE9)</f>
        <v>0.47470685312255634</v>
      </c>
      <c r="BE6" s="114">
        <f>IF(ISBLANK('In Process Calc.'!AF9),"",'In Process Calc.'!AF9)</f>
        <v>2.2232115329717379</v>
      </c>
      <c r="BF6" s="114">
        <f>IF(ISBLANK('In Process Calc.'!AG9),"",'In Process Calc.'!AG9)</f>
        <v>0.4960879785090665</v>
      </c>
      <c r="BG6" s="114">
        <f>IF(ISBLANK('In Process Calc.'!AH9),"",'In Process Calc.'!AH9)</f>
        <v>0.16565587817656563</v>
      </c>
      <c r="BH6" s="114">
        <f>IF(ISBLANK('In Process Calc.'!AI9),"",'In Process Calc.'!AI9)</f>
        <v>0.34843589602075187</v>
      </c>
      <c r="BI6" s="114">
        <f>IF(ISBLANK('In Process Calc.'!AJ9),"",'In Process Calc.'!AJ9)</f>
        <v>0.77068288518992767</v>
      </c>
      <c r="BJ6" s="114">
        <f>IF(ISBLANK('In Process Calc.'!AK9),"",'In Process Calc.'!AK9)</f>
        <v>0</v>
      </c>
      <c r="BK6" s="114">
        <f>IF(ISBLANK('In Process Calc.'!AL9),"",'In Process Calc.'!AL9)</f>
        <v>14.471712477200017</v>
      </c>
      <c r="BL6" s="114">
        <f>IF(ISBLANK('In Process Calc.'!AM9),"",'In Process Calc.'!AM9)</f>
        <v>16.982056265503978</v>
      </c>
      <c r="BM6" s="114">
        <f>IF(ISBLANK('In Process Calc.'!AN9),"",'In Process Calc.'!AN9)</f>
        <v>61.573323050383834</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50.385874999998492</v>
      </c>
      <c r="CH6" s="76">
        <f t="shared" si="0"/>
        <v>1.240993936027128</v>
      </c>
      <c r="CI6" s="76">
        <f t="shared" si="1"/>
        <v>887.20218033573371</v>
      </c>
      <c r="CJ6" s="76">
        <f t="shared" si="2"/>
        <v>0</v>
      </c>
      <c r="CK6" s="76">
        <f t="shared" si="3"/>
        <v>45.192903136045267</v>
      </c>
      <c r="CL6" s="76">
        <f t="shared" si="4"/>
        <v>-0.2762731139581871</v>
      </c>
      <c r="CM6" s="76">
        <f t="shared" si="5"/>
        <v>8.652397259875319E-2</v>
      </c>
      <c r="CN6" s="76">
        <f t="shared" si="6"/>
        <v>1.3246597513388447</v>
      </c>
      <c r="CO6" s="76">
        <f t="shared" si="7"/>
        <v>8.5498586527239351E-2</v>
      </c>
      <c r="CP6" s="76">
        <f t="shared" si="8"/>
        <v>0.20525379309296554</v>
      </c>
      <c r="CQ6" s="76">
        <f t="shared" si="9"/>
        <v>3.0198371574638596</v>
      </c>
      <c r="CR6" s="76">
        <f t="shared" si="10"/>
        <v>-8.254927152928819E-2</v>
      </c>
      <c r="CS6" s="76">
        <f t="shared" si="11"/>
        <v>-0.11793963392286032</v>
      </c>
      <c r="CT6" s="76">
        <f t="shared" si="12"/>
        <v>-0.3137659701973155</v>
      </c>
      <c r="CU6" s="76">
        <f t="shared" si="13"/>
        <v>9.7052010480822751E-2</v>
      </c>
      <c r="CV6" s="76">
        <f t="shared" si="14"/>
        <v>0.20314681083395283</v>
      </c>
      <c r="CW6" s="76">
        <f t="shared" si="15"/>
        <v>1.9189762137350672</v>
      </c>
      <c r="CX6" s="76">
        <f t="shared" si="16"/>
        <v>0.27912165898055702</v>
      </c>
      <c r="CY6" s="76">
        <f t="shared" si="17"/>
        <v>0.1217227644141111</v>
      </c>
      <c r="CZ6" s="76">
        <f t="shared" si="18"/>
        <v>6.651008409218763E-2</v>
      </c>
      <c r="DA6" s="76">
        <f t="shared" si="19"/>
        <v>0.99318195011928856</v>
      </c>
      <c r="DB6" s="76">
        <f t="shared" si="20"/>
        <v>6.8280736517791374E-2</v>
      </c>
      <c r="DC6" s="76">
        <f t="shared" si="21"/>
        <v>0.10407214868574183</v>
      </c>
      <c r="DD6" s="76">
        <f t="shared" si="22"/>
        <v>0.54543818850391934</v>
      </c>
      <c r="DE6" s="76">
        <f t="shared" si="23"/>
        <v>9.7665088653536486E-2</v>
      </c>
      <c r="DF6" s="76">
        <f t="shared" si="24"/>
        <v>3.9349978385566593E-2</v>
      </c>
      <c r="DG6" s="76">
        <f t="shared" si="25"/>
        <v>0.12884291660790745</v>
      </c>
      <c r="DH6" s="76">
        <f t="shared" si="26"/>
        <v>0.16862464791645765</v>
      </c>
      <c r="DI6" s="76">
        <f t="shared" si="27"/>
        <v>0</v>
      </c>
      <c r="DJ6" s="76">
        <f t="shared" si="28"/>
        <v>4.1447865274582609</v>
      </c>
      <c r="DK6" s="76">
        <f t="shared" si="29"/>
        <v>4.8139982456328614</v>
      </c>
      <c r="DL6" s="76">
        <f t="shared" si="30"/>
        <v>16.877634681828642</v>
      </c>
    </row>
    <row r="7" spans="1:116" s="48" customFormat="1" ht="12" x14ac:dyDescent="0.15">
      <c r="A7" s="114">
        <f>IF(ISBLANK('In Process Calc.'!C7),"",'In Process Calc.'!C7)</f>
        <v>95.822500000067521</v>
      </c>
      <c r="B7" s="114">
        <f>IF(ISBLANK('Measured Data'!H11),"",'Measured Data'!H11)</f>
        <v>2.3549121452331545</v>
      </c>
      <c r="C7" s="114">
        <f>IF(ISBLANK('In Process Calc.'!K7),"",'In Process Calc.'!K7)</f>
        <v>1655.9157491245273</v>
      </c>
      <c r="D7" s="114">
        <f>IF(ISBLANK('In Process Calc.'!L7),"",'In Process Calc.'!L7)</f>
        <v>0</v>
      </c>
      <c r="E7" s="114">
        <f>IF(ISBLANK('In Process Calc.'!M7),"",'In Process Calc.'!M7)</f>
        <v>103.45620000000001</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6.2791666666666641</v>
      </c>
      <c r="L7" s="114">
        <f>IF(ISBLANK('In Process Calc.'!T7),"",'In Process Calc.'!T7)</f>
        <v>-0.14304999999999995</v>
      </c>
      <c r="M7" s="114">
        <f>IF(ISBLANK('In Process Calc.'!U7),"",'In Process Calc.'!U7)</f>
        <v>-0.11932999999999995</v>
      </c>
      <c r="N7" s="114" t="str">
        <f>IF(ISBLANK('In Process Calc.'!V7),"",'In Process Calc.'!V7)</f>
        <v/>
      </c>
      <c r="O7" s="114" t="str">
        <f>IF(ISBLANK('In Process Calc.'!W7),"",'In Process Calc.'!W7)</f>
        <v/>
      </c>
      <c r="P7" s="114" t="str">
        <f>IF(ISBLANK('In Process Calc.'!X7),"",'In Process Calc.'!X7)</f>
        <v/>
      </c>
      <c r="Q7" s="114">
        <f>IF(ISBLANK('In Process Calc.'!Y7),"",'In Process Calc.'!Y7)</f>
        <v>2.177952930728241</v>
      </c>
      <c r="R7" s="114" t="str">
        <f>IF(ISBLANK('In Process Calc.'!Z7),"",'In Process Calc.'!Z7)</f>
        <v/>
      </c>
      <c r="S7" s="114" t="str">
        <f>IF(ISBLANK('In Process Calc.'!AA7),"",'In Process Calc.'!AA7)</f>
        <v/>
      </c>
      <c r="T7" s="114" t="str">
        <f>IF(ISBLANK('In Process Calc.'!AB7),"",'In Process Calc.'!AB7)</f>
        <v/>
      </c>
      <c r="U7" s="114">
        <f>IF(ISBLANK('In Process Calc.'!AC7),"",'In Process Calc.'!AC7)</f>
        <v>2.29223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188.32250000000931</v>
      </c>
      <c r="AI7" s="114">
        <f>IF(ISBLANK('Measured Data'!H15),"",'Measured Data'!H15)</f>
        <v>4.0579069686889646</v>
      </c>
      <c r="AJ7" s="114">
        <f>IF(ISBLANK('In Process Calc.'!K11),"",'In Process Calc.'!K11)</f>
        <v>3167.1637920957178</v>
      </c>
      <c r="AK7" s="114">
        <f>IF(ISBLANK('In Process Calc.'!L11),"",'In Process Calc.'!L11)</f>
        <v>0</v>
      </c>
      <c r="AL7" s="114">
        <f>IF(ISBLANK('In Process Calc.'!M11),"",'In Process Calc.'!M11)</f>
        <v>376.86840999999998</v>
      </c>
      <c r="AM7" s="114">
        <f>IF(ISBLANK('In Process Calc.'!N11),"",'In Process Calc.'!N11)</f>
        <v>-0.18766640475923213</v>
      </c>
      <c r="AN7" s="114">
        <f>IF(ISBLANK('In Process Calc.'!O11),"",'In Process Calc.'!O11)</f>
        <v>0.46356038863375398</v>
      </c>
      <c r="AO7" s="114">
        <f>IF(ISBLANK('In Process Calc.'!P11),"",'In Process Calc.'!P11)</f>
        <v>4.8149995458673924</v>
      </c>
      <c r="AP7" s="114">
        <f>IF(ISBLANK('In Process Calc.'!Q11),"",'In Process Calc.'!Q11)</f>
        <v>2.0988164675832013</v>
      </c>
      <c r="AQ7" s="114">
        <f>IF(ISBLANK('In Process Calc.'!R11),"",'In Process Calc.'!R11)</f>
        <v>0.77492615131578968</v>
      </c>
      <c r="AR7" s="114">
        <f>IF(ISBLANK('In Process Calc.'!S11),"",'In Process Calc.'!S11)</f>
        <v>15.393833333333339</v>
      </c>
      <c r="AS7" s="114">
        <f>IF(ISBLANK('In Process Calc.'!T11),"",'In Process Calc.'!T11)</f>
        <v>-0.18362799999999996</v>
      </c>
      <c r="AT7" s="114">
        <f>IF(ISBLANK('In Process Calc.'!U11),"",'In Process Calc.'!U11)</f>
        <v>-0.70326399999999978</v>
      </c>
      <c r="AU7" s="114">
        <f>IF(ISBLANK('In Process Calc.'!V11),"",'In Process Calc.'!V11)</f>
        <v>-1.7087233248967628</v>
      </c>
      <c r="AV7" s="114">
        <f>IF(ISBLANK('In Process Calc.'!W11),"",'In Process Calc.'!W11)</f>
        <v>-5.211576066707635E-4</v>
      </c>
      <c r="AW7" s="114">
        <f>IF(ISBLANK('In Process Calc.'!X11),"",'In Process Calc.'!X11)</f>
        <v>0.91864298238926656</v>
      </c>
      <c r="AX7" s="114">
        <f>IF(ISBLANK('In Process Calc.'!Y11),"",'In Process Calc.'!Y11)</f>
        <v>-0.62120337477797549</v>
      </c>
      <c r="AY7" s="114">
        <f>IF(ISBLANK('In Process Calc.'!Z11),"",'In Process Calc.'!Z11)</f>
        <v>1.7551182435008008</v>
      </c>
      <c r="AZ7" s="114">
        <f>IF(ISBLANK('In Process Calc.'!AA11),"",'In Process Calc.'!AA11)</f>
        <v>0.80405622819618294</v>
      </c>
      <c r="BA7" s="114">
        <f>IF(ISBLANK('In Process Calc.'!AB11),"",'In Process Calc.'!AB11)</f>
        <v>0.28016285771731086</v>
      </c>
      <c r="BB7" s="114">
        <f>IF(ISBLANK('In Process Calc.'!AC11),"",'In Process Calc.'!AC11)</f>
        <v>4.5117219999999998</v>
      </c>
      <c r="BC7" s="114">
        <f>IF(ISBLANK('In Process Calc.'!AD11),"",'In Process Calc.'!AD11)</f>
        <v>0.4403702403293176</v>
      </c>
      <c r="BD7" s="114">
        <f>IF(ISBLANK('In Process Calc.'!AE11),"",'In Process Calc.'!AE11)</f>
        <v>0.63488439155736909</v>
      </c>
      <c r="BE7" s="114">
        <f>IF(ISBLANK('In Process Calc.'!AF11),"",'In Process Calc.'!AF11)</f>
        <v>2.9133856694262055</v>
      </c>
      <c r="BF7" s="114">
        <f>IF(ISBLANK('In Process Calc.'!AG11),"",'In Process Calc.'!AG11)</f>
        <v>0.67745802552048329</v>
      </c>
      <c r="BG7" s="114">
        <f>IF(ISBLANK('In Process Calc.'!AH11),"",'In Process Calc.'!AH11)</f>
        <v>0.22308289673407439</v>
      </c>
      <c r="BH7" s="114">
        <f>IF(ISBLANK('In Process Calc.'!AI11),"",'In Process Calc.'!AI11)</f>
        <v>0.24793498537446895</v>
      </c>
      <c r="BI7" s="114">
        <f>IF(ISBLANK('In Process Calc.'!AJ11),"",'In Process Calc.'!AJ11)</f>
        <v>1.0558752027315408</v>
      </c>
      <c r="BJ7" s="114">
        <f>IF(ISBLANK('In Process Calc.'!AK11),"",'In Process Calc.'!AK11)</f>
        <v>0</v>
      </c>
      <c r="BK7" s="114">
        <f>IF(ISBLANK('In Process Calc.'!AL11),"",'In Process Calc.'!AL11)</f>
        <v>18.630825062415859</v>
      </c>
      <c r="BL7" s="114">
        <f>IF(ISBLANK('In Process Calc.'!AM11),"",'In Process Calc.'!AM11)</f>
        <v>22.954880657656627</v>
      </c>
      <c r="BM7" s="114">
        <f>IF(ISBLANK('In Process Calc.'!AN11),"",'In Process Calc.'!AN11)</f>
        <v>78.614313902661848</v>
      </c>
      <c r="BO7" s="54" t="s">
        <v>108</v>
      </c>
      <c r="BP7" s="56">
        <f t="array" ref="BP7:BS7">LINEST($E3:INDEX($E:$E,COUNT($E:$E)+2),$A$3:INDEX($A:$A,COUNT($A:$A)+2)^{1,2,3},TRUE,TRUE)</f>
        <v>-1.4935912060086496E-5</v>
      </c>
      <c r="BQ7" s="56">
        <v>1.0776211103683205E-2</v>
      </c>
      <c r="BR7" s="56">
        <v>0.43365336100654622</v>
      </c>
      <c r="BS7" s="56">
        <v>-2.104511361558707</v>
      </c>
      <c r="BT7" s="56">
        <f t="array" ref="BT7:BX7">LINEST($E3:INDEX($E:$E,COUNT($E:$E)+2),$A$3:INDEX($A:$A,COUNT($A:$A)+2)^{1,2,3,4},TRUE,TRUE)</f>
        <v>9.6146554943959977E-8</v>
      </c>
      <c r="BU7" s="56">
        <v>-7.9621558790447198E-5</v>
      </c>
      <c r="BV7" s="56">
        <v>2.4486872354326002E-2</v>
      </c>
      <c r="BW7" s="56">
        <v>-0.51654771237866348</v>
      </c>
      <c r="BX7" s="56">
        <v>8.8244267616582874</v>
      </c>
      <c r="BY7" s="57">
        <f>IF('Cumulative Curves'!$B$5=6,#REF!,IF('Cumulative Curves'!$B$5=5,#REF!, IF( 'Cumulative Curves'!$B$5=4, BX7,IF('Cumulative Curves'!$B$5=3, BS7, 0))))</f>
        <v>-2.104511361558707</v>
      </c>
      <c r="BZ7" s="57">
        <f>IF('Cumulative Curves'!$B$5=6,#REF!,IF('Cumulative Curves'!$B$5=5,#REF!, IF( 'Cumulative Curves'!$B$5=4, BW7,IF('Cumulative Curves'!$B$5=3, BR7, 0))))</f>
        <v>0.43365336100654622</v>
      </c>
      <c r="CA7" s="57">
        <f>IF('Cumulative Curves'!$B$5=6,#REF!,IF('Cumulative Curves'!$B$5=5,#REF!, IF( 'Cumulative Curves'!$B$5=4, BV7,IF('Cumulative Curves'!$B$5=3, BQ7, 0))))</f>
        <v>1.0776211103683205E-2</v>
      </c>
      <c r="CB7" s="57">
        <f>IF('Cumulative Curves'!$B$5=6,#REF!,IF('Cumulative Curves'!$B$5=5,#REF!, IF( 'Cumulative Curves'!$B$5=4, BU7,IF('Cumulative Curves'!$B$5=3, BP7, 0))))</f>
        <v>-1.4935912060086496E-5</v>
      </c>
      <c r="CC7" s="57">
        <f>IF('Cumulative Curves'!$B$5=6,#REF!,IF('Cumulative Curves'!$B$5=5,#REF!, IF( 'Cumulative Curves'!$B$5=4,BT7, 0)))</f>
        <v>0</v>
      </c>
      <c r="CD7" s="57">
        <f>IF('Cumulative Curves'!$B$5=6,#REF!,IF('Cumulative Curves'!$B$5=5,#REF!, 0))</f>
        <v>0</v>
      </c>
      <c r="CE7" s="57">
        <f>IF('Cumulative Curves'!$B$5=6,#REF!,0)</f>
        <v>0</v>
      </c>
      <c r="CF7" s="49"/>
      <c r="CG7" s="76">
        <f>CG6+MAX('In Process Calc.'!$C$3:$C$96)/20</f>
        <v>67.181166666664652</v>
      </c>
      <c r="CH7" s="76">
        <f t="shared" si="0"/>
        <v>1.6576760328402149</v>
      </c>
      <c r="CI7" s="76">
        <f t="shared" si="1"/>
        <v>1215.0057951310152</v>
      </c>
      <c r="CJ7" s="76">
        <f t="shared" si="2"/>
        <v>0</v>
      </c>
      <c r="CK7" s="76">
        <f t="shared" si="3"/>
        <v>71.13649103303311</v>
      </c>
      <c r="CL7" s="76">
        <f t="shared" si="4"/>
        <v>-0.33614086561300932</v>
      </c>
      <c r="CM7" s="76">
        <f t="shared" si="5"/>
        <v>0.12523992588707997</v>
      </c>
      <c r="CN7" s="76">
        <f t="shared" si="6"/>
        <v>1.8830232535264479</v>
      </c>
      <c r="CO7" s="76">
        <f t="shared" si="7"/>
        <v>0.17322971676588633</v>
      </c>
      <c r="CP7" s="76">
        <f t="shared" si="8"/>
        <v>0.28087895061560098</v>
      </c>
      <c r="CQ7" s="76">
        <f t="shared" si="9"/>
        <v>4.1022124544864917</v>
      </c>
      <c r="CR7" s="76">
        <f t="shared" si="10"/>
        <v>-0.10722881250781245</v>
      </c>
      <c r="CS7" s="76">
        <f t="shared" si="11"/>
        <v>-0.18562764889448868</v>
      </c>
      <c r="CT7" s="76">
        <f t="shared" si="12"/>
        <v>-0.45164067947683761</v>
      </c>
      <c r="CU7" s="76">
        <f t="shared" si="13"/>
        <v>9.7641152209389181E-2</v>
      </c>
      <c r="CV7" s="76">
        <f t="shared" si="14"/>
        <v>0.28460106857141959</v>
      </c>
      <c r="CW7" s="76">
        <f t="shared" si="15"/>
        <v>2.2053617131320067</v>
      </c>
      <c r="CX7" s="76">
        <f t="shared" si="16"/>
        <v>0.41900355482804219</v>
      </c>
      <c r="CY7" s="76">
        <f t="shared" si="17"/>
        <v>0.18506842967092033</v>
      </c>
      <c r="CZ7" s="76">
        <f t="shared" si="18"/>
        <v>9.2171987534726732E-2</v>
      </c>
      <c r="DA7" s="76">
        <f t="shared" si="19"/>
        <v>1.3887349779585119</v>
      </c>
      <c r="DB7" s="76">
        <f t="shared" si="20"/>
        <v>0.10464272178014063</v>
      </c>
      <c r="DC7" s="76">
        <f t="shared" si="21"/>
        <v>0.15498771312919435</v>
      </c>
      <c r="DD7" s="76">
        <f t="shared" si="22"/>
        <v>0.79104254725178724</v>
      </c>
      <c r="DE7" s="76">
        <f t="shared" si="23"/>
        <v>0.15000585803745631</v>
      </c>
      <c r="DF7" s="76">
        <f t="shared" si="24"/>
        <v>5.8181656685806542E-2</v>
      </c>
      <c r="DG7" s="76">
        <f t="shared" si="25"/>
        <v>0.16677730138576538</v>
      </c>
      <c r="DH7" s="76">
        <f t="shared" si="26"/>
        <v>0.25107335843250306</v>
      </c>
      <c r="DI7" s="76">
        <f t="shared" si="27"/>
        <v>0</v>
      </c>
      <c r="DJ7" s="76">
        <f t="shared" si="28"/>
        <v>5.7756129375038761</v>
      </c>
      <c r="DK7" s="76">
        <f t="shared" si="29"/>
        <v>6.7574805758966487</v>
      </c>
      <c r="DL7" s="76">
        <f t="shared" si="30"/>
        <v>23.762626695832726</v>
      </c>
    </row>
    <row r="8" spans="1:116" s="48" customFormat="1" ht="12" x14ac:dyDescent="0.15">
      <c r="A8" s="114">
        <f>IF(ISBLANK('In Process Calc.'!C8),"",'In Process Calc.'!C8)</f>
        <v>114.67250000004424</v>
      </c>
      <c r="B8" s="114">
        <f>IF(ISBLANK('Measured Data'!H12),"",'Measured Data'!H12)</f>
        <v>2.7423025203704836</v>
      </c>
      <c r="C8" s="114">
        <f>IF(ISBLANK('In Process Calc.'!K8),"",'In Process Calc.'!K8)</f>
        <v>1968.5397818603517</v>
      </c>
      <c r="D8" s="114">
        <f>IF(ISBLANK('In Process Calc.'!L8),"",'In Process Calc.'!L8)</f>
        <v>0</v>
      </c>
      <c r="E8" s="114">
        <f>IF(ISBLANK('In Process Calc.'!M8),"",'In Process Calc.'!M8)</f>
        <v>151.99724999999998</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7.8931666666666658</v>
      </c>
      <c r="L8" s="114">
        <f>IF(ISBLANK('In Process Calc.'!T8),"",'In Process Calc.'!T8)</f>
        <v>-0.15918999999999997</v>
      </c>
      <c r="M8" s="114">
        <f>IF(ISBLANK('In Process Calc.'!U8),"",'In Process Calc.'!U8)</f>
        <v>-0.50669000000000008</v>
      </c>
      <c r="N8" s="114" t="str">
        <f>IF(ISBLANK('In Process Calc.'!V8),"",'In Process Calc.'!V8)</f>
        <v/>
      </c>
      <c r="O8" s="114" t="str">
        <f>IF(ISBLANK('In Process Calc.'!W8),"",'In Process Calc.'!W8)</f>
        <v/>
      </c>
      <c r="P8" s="114" t="str">
        <f>IF(ISBLANK('In Process Calc.'!X8),"",'In Process Calc.'!X8)</f>
        <v/>
      </c>
      <c r="Q8" s="114">
        <f>IF(ISBLANK('In Process Calc.'!Y8),"",'In Process Calc.'!Y8)</f>
        <v>1.3716696269982231</v>
      </c>
      <c r="R8" s="114" t="str">
        <f>IF(ISBLANK('In Process Calc.'!Z8),"",'In Process Calc.'!Z8)</f>
        <v/>
      </c>
      <c r="S8" s="114" t="str">
        <f>IF(ISBLANK('In Process Calc.'!AA8),"",'In Process Calc.'!AA8)</f>
        <v/>
      </c>
      <c r="T8" s="114" t="str">
        <f>IF(ISBLANK('In Process Calc.'!AB8),"",'In Process Calc.'!AB8)</f>
        <v/>
      </c>
      <c r="U8" s="114">
        <f>IF(ISBLANK('In Process Calc.'!AC8),"",'In Process Calc.'!AC8)</f>
        <v>2.7602899999999999</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212.50583333341638</v>
      </c>
      <c r="AI8" s="114">
        <f>IF(ISBLANK('Measured Data'!H16),"",'Measured Data'!H16)</f>
        <v>4.0274380279541013</v>
      </c>
      <c r="AJ8" s="114">
        <f>IF(ISBLANK('In Process Calc.'!K12),"",'In Process Calc.'!K12)</f>
        <v>3144.7813082318876</v>
      </c>
      <c r="AK8" s="114">
        <f>IF(ISBLANK('In Process Calc.'!L12),"",'In Process Calc.'!L12)</f>
        <v>0</v>
      </c>
      <c r="AL8" s="114">
        <f>IF(ISBLANK('In Process Calc.'!M12),"",'In Process Calc.'!M12)</f>
        <v>442.79875999999996</v>
      </c>
      <c r="AM8" s="114">
        <f>IF(ISBLANK('In Process Calc.'!N12),"",'In Process Calc.'!N12)</f>
        <v>4.6508474576271303E-2</v>
      </c>
      <c r="AN8" s="114">
        <f>IF(ISBLANK('In Process Calc.'!O12),"",'In Process Calc.'!O12)</f>
        <v>0.55928610619977026</v>
      </c>
      <c r="AO8" s="114">
        <f>IF(ISBLANK('In Process Calc.'!P12),"",'In Process Calc.'!P12)</f>
        <v>4.8149995458673924</v>
      </c>
      <c r="AP8" s="114">
        <f>IF(ISBLANK('In Process Calc.'!Q12),"",'In Process Calc.'!Q12)</f>
        <v>2.8300500338066259</v>
      </c>
      <c r="AQ8" s="114">
        <f>IF(ISBLANK('In Process Calc.'!R12),"",'In Process Calc.'!R12)</f>
        <v>0.91447598684210551</v>
      </c>
      <c r="AR8" s="114">
        <f>IF(ISBLANK('In Process Calc.'!S12),"",'In Process Calc.'!S12)</f>
        <v>18.495477777777779</v>
      </c>
      <c r="AS8" s="114">
        <f>IF(ISBLANK('In Process Calc.'!T12),"",'In Process Calc.'!T12)</f>
        <v>-0.14689799999999997</v>
      </c>
      <c r="AT8" s="114">
        <f>IF(ISBLANK('In Process Calc.'!U12),"",'In Process Calc.'!U12)</f>
        <v>-0.67387999999999981</v>
      </c>
      <c r="AU8" s="114">
        <f>IF(ISBLANK('In Process Calc.'!V12),"",'In Process Calc.'!V12)</f>
        <v>-1.8643133075795923</v>
      </c>
      <c r="AV8" s="114">
        <f>IF(ISBLANK('In Process Calc.'!W12),"",'In Process Calc.'!W12)</f>
        <v>4.9665946095056444E-2</v>
      </c>
      <c r="AW8" s="114">
        <f>IF(ISBLANK('In Process Calc.'!X12),"",'In Process Calc.'!X12)</f>
        <v>1.0715329724784644</v>
      </c>
      <c r="AX8" s="114">
        <f>IF(ISBLANK('In Process Calc.'!Y12),"",'In Process Calc.'!Y12)</f>
        <v>-1.1920515097690947</v>
      </c>
      <c r="AY8" s="114">
        <f>IF(ISBLANK('In Process Calc.'!Z12),"",'In Process Calc.'!Z12)</f>
        <v>2.036816650148662</v>
      </c>
      <c r="AZ8" s="114">
        <f>IF(ISBLANK('In Process Calc.'!AA12),"",'In Process Calc.'!AA12)</f>
        <v>0.93169040290033489</v>
      </c>
      <c r="BA8" s="114">
        <f>IF(ISBLANK('In Process Calc.'!AB12),"",'In Process Calc.'!AB12)</f>
        <v>0.32890315662489078</v>
      </c>
      <c r="BB8" s="114">
        <f>IF(ISBLANK('In Process Calc.'!AC12),"",'In Process Calc.'!AC12)</f>
        <v>5.1140939999999997</v>
      </c>
      <c r="BC8" s="114">
        <f>IF(ISBLANK('In Process Calc.'!AD12),"",'In Process Calc.'!AD12)</f>
        <v>0.51107754706701347</v>
      </c>
      <c r="BD8" s="114">
        <f>IF(ISBLANK('In Process Calc.'!AE12),"",'In Process Calc.'!AE12)</f>
        <v>0.76122053331017037</v>
      </c>
      <c r="BE8" s="114">
        <f>IF(ISBLANK('In Process Calc.'!AF12),"",'In Process Calc.'!AF12)</f>
        <v>3.3223123037396514</v>
      </c>
      <c r="BF8" s="114">
        <f>IF(ISBLANK('In Process Calc.'!AG12),"",'In Process Calc.'!AG12)</f>
        <v>0.8162130624580255</v>
      </c>
      <c r="BG8" s="114">
        <f>IF(ISBLANK('In Process Calc.'!AH12),"",'In Process Calc.'!AH12)</f>
        <v>0.26156999461391578</v>
      </c>
      <c r="BH8" s="114">
        <f>IF(ISBLANK('In Process Calc.'!AI12),"",'In Process Calc.'!AI12)</f>
        <v>0.38618687565538956</v>
      </c>
      <c r="BI8" s="114">
        <f>IF(ISBLANK('In Process Calc.'!AJ12),"",'In Process Calc.'!AJ12)</f>
        <v>1.250263593683312</v>
      </c>
      <c r="BJ8" s="114">
        <f>IF(ISBLANK('In Process Calc.'!AK12),"",'In Process Calc.'!AK12)</f>
        <v>0</v>
      </c>
      <c r="BK8" s="114">
        <f>IF(ISBLANK('In Process Calc.'!AL12),"",'In Process Calc.'!AL12)</f>
        <v>21.646616019500634</v>
      </c>
      <c r="BL8" s="114">
        <f>IF(ISBLANK('In Process Calc.'!AM12),"",'In Process Calc.'!AM12)</f>
        <v>26.807218494076906</v>
      </c>
      <c r="BM8" s="114">
        <f>IF(ISBLANK('In Process Calc.'!AN12),"",'In Process Calc.'!AN12)</f>
        <v>91.875339992192039</v>
      </c>
      <c r="BO8" s="54" t="s">
        <v>295</v>
      </c>
      <c r="BP8" s="56">
        <f t="array" ref="BP8:BS8">LINEST($AM3:INDEX($AM:$AM,COUNT($AM:$AM)+2),$AH$3:INDEX($AH:$AH,COUNT($AH:$AH)+2)^{1,2,3},TRUE,TRUE)</f>
        <v>-8.353682436456969E-8</v>
      </c>
      <c r="BQ8" s="56">
        <v>6.0045305085659303E-5</v>
      </c>
      <c r="BR8" s="56">
        <v>-9.7520283995302659E-3</v>
      </c>
      <c r="BS8" s="56">
        <v>7.3337902760982954E-2</v>
      </c>
      <c r="BT8" s="56">
        <f t="array" ref="BT8:BX8">LINEST($AM3:INDEX($AM:$AM,COUNT($AM:$AM)+2),$AH$3:INDEX($AH:$AH,COUNT($AH:$AH)+2)^{1,2,3,4},TRUE,TRUE)</f>
        <v>-2.3778759019378675E-9</v>
      </c>
      <c r="BU8" s="56">
        <v>1.3771798164715703E-6</v>
      </c>
      <c r="BV8" s="56">
        <v>-2.0297087601813942E-4</v>
      </c>
      <c r="BW8" s="56">
        <v>4.0846151693582815E-3</v>
      </c>
      <c r="BX8" s="56">
        <v>-4.6357156120722109E-3</v>
      </c>
      <c r="BY8" s="57">
        <f>IF('Cumulative Curves'!$B$4=6,#REF!,IF('Cumulative Curves'!$B$4=5,#REF!, IF( 'Cumulative Curves'!$B$4=4, BX8,IF('Cumulative Curves'!$B$4=3, BS8, 0))))</f>
        <v>7.3337902760982954E-2</v>
      </c>
      <c r="BZ8" s="57">
        <f>IF('Cumulative Curves'!$B$4=6,#REF!,IF('Cumulative Curves'!$B$4=5,#REF!, IF( 'Cumulative Curves'!$B$4=4, BW8,IF('Cumulative Curves'!$B$4=3, BR8, 0))))</f>
        <v>-9.7520283995302659E-3</v>
      </c>
      <c r="CA8" s="57">
        <f>IF('Cumulative Curves'!$B$4=6,#REF!,IF('Cumulative Curves'!$B$4=5,#REF!, IF( 'Cumulative Curves'!$B$4=4, BV8,IF('Cumulative Curves'!$B$4=3, BQ8, 0))))</f>
        <v>6.0045305085659303E-5</v>
      </c>
      <c r="CB8" s="57">
        <f>IF('Cumulative Curves'!$B$4=6,#REF!,IF('Cumulative Curves'!$B$4=5,#REF!, IF( 'Cumulative Curves'!$B$4=4, BU8,IF('Cumulative Curves'!$B$4=3, BP8, 0))))</f>
        <v>-8.353682436456969E-8</v>
      </c>
      <c r="CC8" s="57">
        <f>IF('Cumulative Curves'!$B$4=6,#REF!,IF('Cumulative Curves'!$B$4=5,#REF!, IF( 'Cumulative Curves'!$B$4=4,BT8, 0)))</f>
        <v>0</v>
      </c>
      <c r="CD8" s="57">
        <f>IF('Cumulative Curves'!$B$4=6,#REF!,IF('Cumulative Curves'!$B$4=5,#REF!, 0))</f>
        <v>0</v>
      </c>
      <c r="CE8" s="57">
        <f>IF('Cumulative Curves'!$B$4=6,#REF!,0)</f>
        <v>0</v>
      </c>
      <c r="CF8" s="49"/>
      <c r="CG8" s="76">
        <f>CG7+MAX('In Process Calc.'!$C$3:$C$96)/20</f>
        <v>83.976458333330811</v>
      </c>
      <c r="CH8" s="76">
        <f t="shared" si="0"/>
        <v>2.0950223146582143</v>
      </c>
      <c r="CI8" s="76">
        <f t="shared" si="1"/>
        <v>1523.7010532456736</v>
      </c>
      <c r="CJ8" s="76">
        <f t="shared" si="2"/>
        <v>0</v>
      </c>
      <c r="CK8" s="76">
        <f t="shared" si="3"/>
        <v>101.46135975069774</v>
      </c>
      <c r="CL8" s="76">
        <f t="shared" si="4"/>
        <v>-0.37163166972537282</v>
      </c>
      <c r="CM8" s="76">
        <f t="shared" si="5"/>
        <v>0.16787074237231933</v>
      </c>
      <c r="CN8" s="76">
        <f t="shared" si="6"/>
        <v>2.4422437647778397</v>
      </c>
      <c r="CO8" s="76">
        <f t="shared" si="7"/>
        <v>0.30216675560618528</v>
      </c>
      <c r="CP8" s="76">
        <f t="shared" si="8"/>
        <v>0.3581058288079782</v>
      </c>
      <c r="CQ8" s="76">
        <f t="shared" si="9"/>
        <v>5.2581216426741104</v>
      </c>
      <c r="CR8" s="76">
        <f t="shared" si="10"/>
        <v>-0.1274559720635664</v>
      </c>
      <c r="CS8" s="76">
        <f t="shared" si="11"/>
        <v>-0.26336634937017739</v>
      </c>
      <c r="CT8" s="76">
        <f t="shared" si="12"/>
        <v>-0.6019773899988442</v>
      </c>
      <c r="CU8" s="76">
        <f t="shared" si="13"/>
        <v>9.2716364528889331E-2</v>
      </c>
      <c r="CV8" s="76">
        <f t="shared" si="14"/>
        <v>0.36935783885880286</v>
      </c>
      <c r="CW8" s="76">
        <f t="shared" si="15"/>
        <v>2.1001710572463623</v>
      </c>
      <c r="CX8" s="76">
        <f t="shared" si="16"/>
        <v>0.57595199462858782</v>
      </c>
      <c r="CY8" s="76">
        <f t="shared" si="17"/>
        <v>0.25677510502062628</v>
      </c>
      <c r="CZ8" s="76">
        <f t="shared" si="18"/>
        <v>0.11871102886191637</v>
      </c>
      <c r="DA8" s="76">
        <f t="shared" si="19"/>
        <v>1.8050155990791139</v>
      </c>
      <c r="DB8" s="76">
        <f t="shared" si="20"/>
        <v>0.14533623185542638</v>
      </c>
      <c r="DC8" s="76">
        <f t="shared" si="21"/>
        <v>0.21248796571957668</v>
      </c>
      <c r="DD8" s="76">
        <f t="shared" si="22"/>
        <v>1.0591139248631039</v>
      </c>
      <c r="DE8" s="76">
        <f t="shared" si="23"/>
        <v>0.21009987790696583</v>
      </c>
      <c r="DF8" s="76">
        <f t="shared" si="24"/>
        <v>7.8794562105830412E-2</v>
      </c>
      <c r="DG8" s="76">
        <f t="shared" si="25"/>
        <v>0.20117586459041134</v>
      </c>
      <c r="DH8" s="76">
        <f t="shared" si="26"/>
        <v>0.34447009795390415</v>
      </c>
      <c r="DI8" s="76">
        <f t="shared" si="27"/>
        <v>0</v>
      </c>
      <c r="DJ8" s="76">
        <f t="shared" si="28"/>
        <v>7.4965611765413858</v>
      </c>
      <c r="DK8" s="76">
        <f t="shared" si="29"/>
        <v>8.8408090152564061</v>
      </c>
      <c r="DL8" s="76">
        <f t="shared" si="30"/>
        <v>31.056890934812245</v>
      </c>
    </row>
    <row r="9" spans="1:116" s="48" customFormat="1" ht="12" x14ac:dyDescent="0.15">
      <c r="A9" s="114">
        <f>IF(ISBLANK('In Process Calc.'!C9),"",'In Process Calc.'!C9)</f>
        <v>144.62250000005588</v>
      </c>
      <c r="B9" s="114">
        <f>IF(ISBLANK('Measured Data'!H13),"",'Measured Data'!H13)</f>
        <v>3.5214363170623781</v>
      </c>
      <c r="C9" s="114">
        <f>IF(ISBLANK('In Process Calc.'!K9),"",'In Process Calc.'!K9)</f>
        <v>2589.5094178237914</v>
      </c>
      <c r="D9" s="114">
        <f>IF(ISBLANK('In Process Calc.'!L9),"",'In Process Calc.'!L9)</f>
        <v>0</v>
      </c>
      <c r="E9" s="114">
        <f>IF(ISBLANK('In Process Calc.'!M9),"",'In Process Calc.'!M9)</f>
        <v>245.96355</v>
      </c>
      <c r="F9" s="114">
        <f>IF(ISBLANK('In Process Calc.'!N9),"",'In Process Calc.'!N9)</f>
        <v>-0.56874621169603778</v>
      </c>
      <c r="G9" s="114">
        <f>IF(ISBLANK('In Process Calc.'!O9),"",'In Process Calc.'!O9)</f>
        <v>0.36655671469575168</v>
      </c>
      <c r="H9" s="114">
        <f>IF(ISBLANK('In Process Calc.'!P9),"",'In Process Calc.'!P9)</f>
        <v>4.0534445958219791</v>
      </c>
      <c r="I9" s="114">
        <f>IF(ISBLANK('In Process Calc.'!Q9),"",'In Process Calc.'!Q9)</f>
        <v>1.1736616332356697</v>
      </c>
      <c r="J9" s="114">
        <f>IF(ISBLANK('In Process Calc.'!R9),"",'In Process Calc.'!R9)</f>
        <v>0.6277129934210528</v>
      </c>
      <c r="K9" s="114">
        <f>IF(ISBLANK('In Process Calc.'!S9),"",'In Process Calc.'!S9)</f>
        <v>10.99261111111111</v>
      </c>
      <c r="L9" s="114">
        <f>IF(ISBLANK('In Process Calc.'!T9),"",'In Process Calc.'!T9)</f>
        <v>-0.18309999999999996</v>
      </c>
      <c r="M9" s="114">
        <f>IF(ISBLANK('In Process Calc.'!U9),"",'In Process Calc.'!U9)</f>
        <v>-0.54654000000000003</v>
      </c>
      <c r="N9" s="114">
        <f>IF(ISBLANK('In Process Calc.'!V9),"",'In Process Calc.'!V9)</f>
        <v>-1.1989143466098307</v>
      </c>
      <c r="O9" s="114">
        <f>IF(ISBLANK('In Process Calc.'!W9),"",'In Process Calc.'!W9)</f>
        <v>-3.7322129024856321E-2</v>
      </c>
      <c r="P9" s="114">
        <f>IF(ISBLANK('In Process Calc.'!X9),"",'In Process Calc.'!X9)</f>
        <v>0.71569871159563991</v>
      </c>
      <c r="Q9" s="114">
        <f>IF(ISBLANK('In Process Calc.'!Y9),"",'In Process Calc.'!Y9)</f>
        <v>-0.57482238010657238</v>
      </c>
      <c r="R9" s="114">
        <f>IF(ISBLANK('In Process Calc.'!Z9),"",'In Process Calc.'!Z9)</f>
        <v>1.2574635968590377</v>
      </c>
      <c r="S9" s="114">
        <f>IF(ISBLANK('In Process Calc.'!AA9),"",'In Process Calc.'!AA9)</f>
        <v>0.58343320336548321</v>
      </c>
      <c r="T9" s="114">
        <f>IF(ISBLANK('In Process Calc.'!AB9),"",'In Process Calc.'!AB9)</f>
        <v>0.23103612358420991</v>
      </c>
      <c r="U9" s="114">
        <f>IF(ISBLANK('In Process Calc.'!AC9),"",'In Process Calc.'!AC9)</f>
        <v>3.0790899999999999</v>
      </c>
      <c r="V9" s="114">
        <f>IF(ISBLANK('In Process Calc.'!AD9),"",'In Process Calc.'!AD9)</f>
        <v>0.32546401113868861</v>
      </c>
      <c r="W9" s="114">
        <f>IF(ISBLANK('In Process Calc.'!AE9),"",'In Process Calc.'!AE9)</f>
        <v>0.47470685312255634</v>
      </c>
      <c r="X9" s="114">
        <f>IF(ISBLANK('In Process Calc.'!AF9),"",'In Process Calc.'!AF9)</f>
        <v>2.2232115329717379</v>
      </c>
      <c r="Y9" s="114">
        <f>IF(ISBLANK('In Process Calc.'!AG9),"",'In Process Calc.'!AG9)</f>
        <v>0.4960879785090665</v>
      </c>
      <c r="Z9" s="114">
        <f>IF(ISBLANK('In Process Calc.'!AH9),"",'In Process Calc.'!AH9)</f>
        <v>0.16565587817656563</v>
      </c>
      <c r="AA9" s="114">
        <f>IF(ISBLANK('In Process Calc.'!AI9),"",'In Process Calc.'!AI9)</f>
        <v>0.34843589602075187</v>
      </c>
      <c r="AB9" s="114">
        <f>IF(ISBLANK('In Process Calc.'!AJ9),"",'In Process Calc.'!AJ9)</f>
        <v>0.77068288518992767</v>
      </c>
      <c r="AC9" s="114">
        <f>IF(ISBLANK('In Process Calc.'!AK9),"",'In Process Calc.'!AK9)</f>
        <v>0</v>
      </c>
      <c r="AD9" s="114">
        <f>IF(ISBLANK('In Process Calc.'!AL9),"",'In Process Calc.'!AL9)</f>
        <v>14.471712477200017</v>
      </c>
      <c r="AE9" s="114">
        <f>IF(ISBLANK('In Process Calc.'!AM9),"",'In Process Calc.'!AM9)</f>
        <v>16.982056265503978</v>
      </c>
      <c r="AF9" s="114">
        <f>IF(ISBLANK('In Process Calc.'!AN9),"",'In Process Calc.'!AN9)</f>
        <v>61.573323050383834</v>
      </c>
      <c r="AH9" s="114">
        <f>IF(ISBLANK('In Process Calc.'!C17),"",'In Process Calc.'!C17)</f>
        <v>335.90583333332324</v>
      </c>
      <c r="AI9" s="114">
        <f>IF(ISBLANK('Measured Data'!H21),"",'Measured Data'!H21)</f>
        <v>3.5965205265045168</v>
      </c>
      <c r="AJ9" s="114">
        <f>IF(ISBLANK('In Process Calc.'!K17),"",'In Process Calc.'!K17)</f>
        <v>3000.5115133017798</v>
      </c>
      <c r="AK9" s="114">
        <f>IF(ISBLANK('In Process Calc.'!L17),"",'In Process Calc.'!L17)</f>
        <v>0</v>
      </c>
      <c r="AL9" s="114">
        <f>IF(ISBLANK('In Process Calc.'!M17),"",'In Process Calc.'!M17)</f>
        <v>825.91935399999977</v>
      </c>
      <c r="AM9" s="114">
        <f>IF(ISBLANK('In Process Calc.'!N17),"",'In Process Calc.'!N17)</f>
        <v>0.38924983724323725</v>
      </c>
      <c r="AN9" s="114">
        <f>IF(ISBLANK('In Process Calc.'!O17),"",'In Process Calc.'!O17)</f>
        <v>0.83949688691159552</v>
      </c>
      <c r="AO9" s="114">
        <f>IF(ISBLANK('In Process Calc.'!P17),"",'In Process Calc.'!P17)</f>
        <v>5.4329320466242805</v>
      </c>
      <c r="AP9" s="114">
        <f>IF(ISBLANK('In Process Calc.'!Q17),"",'In Process Calc.'!Q17)</f>
        <v>5.3964789121778969</v>
      </c>
      <c r="AQ9" s="114">
        <f>IF(ISBLANK('In Process Calc.'!R17),"",'In Process Calc.'!R17)</f>
        <v>0.96163256578947398</v>
      </c>
      <c r="AR9" s="114">
        <f>IF(ISBLANK('In Process Calc.'!S17),"",'In Process Calc.'!S17)</f>
        <v>37.416355555555548</v>
      </c>
      <c r="AS9" s="114">
        <f>IF(ISBLANK('In Process Calc.'!T17),"",'In Process Calc.'!T17)</f>
        <v>-0.10783379999999998</v>
      </c>
      <c r="AT9" s="114">
        <f>IF(ISBLANK('In Process Calc.'!U17),"",'In Process Calc.'!U17)</f>
        <v>-0.3243472000000005</v>
      </c>
      <c r="AU9" s="114">
        <f>IF(ISBLANK('In Process Calc.'!V17),"",'In Process Calc.'!V17)</f>
        <v>-2.6549005461569197</v>
      </c>
      <c r="AV9" s="114">
        <f>IF(ISBLANK('In Process Calc.'!W17),"",'In Process Calc.'!W17)</f>
        <v>8.1080444923966488E-2</v>
      </c>
      <c r="AW9" s="114">
        <f>IF(ISBLANK('In Process Calc.'!X17),"",'In Process Calc.'!X17)</f>
        <v>1.6802795761225904</v>
      </c>
      <c r="AX9" s="114">
        <f>IF(ISBLANK('In Process Calc.'!Y17),"",'In Process Calc.'!Y17)</f>
        <v>-0.76366563055062198</v>
      </c>
      <c r="AY9" s="114">
        <f>IF(ISBLANK('In Process Calc.'!Z17),"",'In Process Calc.'!Z17)</f>
        <v>3.0707022642372497</v>
      </c>
      <c r="AZ9" s="114">
        <f>IF(ISBLANK('In Process Calc.'!AA17),"",'In Process Calc.'!AA17)</f>
        <v>1.425919994527669</v>
      </c>
      <c r="BA9" s="114">
        <f>IF(ISBLANK('In Process Calc.'!AB17),"",'In Process Calc.'!AB17)</f>
        <v>0.47493969573084882</v>
      </c>
      <c r="BB9" s="114">
        <f>IF(ISBLANK('In Process Calc.'!AC17),"",'In Process Calc.'!AC17)</f>
        <v>7.2739779999999996</v>
      </c>
      <c r="BC9" s="114">
        <f>IF(ISBLANK('In Process Calc.'!AD17),"",'In Process Calc.'!AD17)</f>
        <v>0.7249963920334157</v>
      </c>
      <c r="BD9" s="114">
        <f>IF(ISBLANK('In Process Calc.'!AE17),"",'In Process Calc.'!AE17)</f>
        <v>1.1285446017545377</v>
      </c>
      <c r="BE9" s="114">
        <f>IF(ISBLANK('In Process Calc.'!AF17),"",'In Process Calc.'!AF17)</f>
        <v>4.5391126843657812</v>
      </c>
      <c r="BF9" s="114">
        <f>IF(ISBLANK('In Process Calc.'!AG17),"",'In Process Calc.'!AG17)</f>
        <v>1.325276091336467</v>
      </c>
      <c r="BG9" s="114">
        <f>IF(ISBLANK('In Process Calc.'!AH17),"",'In Process Calc.'!AH17)</f>
        <v>0.38054782353229211</v>
      </c>
      <c r="BH9" s="114">
        <f>IF(ISBLANK('In Process Calc.'!AI17),"",'In Process Calc.'!AI17)</f>
        <v>0.25801384182350029</v>
      </c>
      <c r="BI9" s="114">
        <f>IF(ISBLANK('In Process Calc.'!AJ17),"",'In Process Calc.'!AJ17)</f>
        <v>1.9520533162612037</v>
      </c>
      <c r="BJ9" s="114">
        <f>IF(ISBLANK('In Process Calc.'!AK17),"",'In Process Calc.'!AK17)</f>
        <v>0</v>
      </c>
      <c r="BK9" s="114">
        <f>IF(ISBLANK('In Process Calc.'!AL17),"",'In Process Calc.'!AL17)</f>
        <v>30.474047610295521</v>
      </c>
      <c r="BL9" s="114">
        <f>IF(ISBLANK('In Process Calc.'!AM17),"",'In Process Calc.'!AM17)</f>
        <v>38.137275447538755</v>
      </c>
      <c r="BM9" s="114">
        <f>IF(ISBLANK('In Process Calc.'!AN17),"",'In Process Calc.'!AN17)</f>
        <v>132.76310727698404</v>
      </c>
      <c r="BO9" s="54" t="s">
        <v>56</v>
      </c>
      <c r="BP9" s="56">
        <f t="array" ref="BP9:BS9">LINEST($AN3:INDEX($AN:$AN,COUNT($AN:$AN)+2),$AH$3:INDEX($AH:$AH,COUNT($AH:$AH)+2)^{1,2,3},TRUE,TRUE)</f>
        <v>-2.2660694513874748E-8</v>
      </c>
      <c r="BQ9" s="56">
        <v>1.1506349072464661E-5</v>
      </c>
      <c r="BR9" s="56">
        <v>1.1889099396027549E-3</v>
      </c>
      <c r="BS9" s="56">
        <v>3.0679348729853451E-4</v>
      </c>
      <c r="BT9" s="56">
        <f t="array" ref="BT9:BX9">LINEST($AN3:INDEX($AN:$AN,COUNT($AN:$AN)+2),$AH$3:INDEX($AH:$AH,COUNT($AH:$AH)+2)^{1,2,3,4},TRUE,TRUE)</f>
        <v>6.271338863900483E-11</v>
      </c>
      <c r="BU9" s="56">
        <v>-6.1185198805105139E-8</v>
      </c>
      <c r="BV9" s="56">
        <v>1.8443059255896471E-5</v>
      </c>
      <c r="BW9" s="56">
        <v>8.2398643586232417E-4</v>
      </c>
      <c r="BX9" s="56">
        <v>2.3632464033795098E-3</v>
      </c>
      <c r="BY9" s="57">
        <f>IF('Cumulative Curves'!$B$6=6,#REF!,IF('Cumulative Curves'!$B$6=5,#REF!, IF( 'Cumulative Curves'!$B$6=4, BX9,IF('Cumulative Curves'!$B$6=3, BS9, 0))))</f>
        <v>3.0679348729853451E-4</v>
      </c>
      <c r="BZ9" s="57">
        <f>IF('Cumulative Curves'!$B$6=6,#REF!,IF('Cumulative Curves'!$B$6=5,#REF!, IF( 'Cumulative Curves'!$B$6=4, BW9,IF('Cumulative Curves'!$B$6=3, BR9, 0))))</f>
        <v>1.1889099396027549E-3</v>
      </c>
      <c r="CA9" s="57">
        <f>IF('Cumulative Curves'!$B$6=6,#REF!,IF('Cumulative Curves'!$B$6=5,#REF!, IF( 'Cumulative Curves'!$B$6=4, BV9,IF('Cumulative Curves'!$B$6=3, BQ9, 0))))</f>
        <v>1.1506349072464661E-5</v>
      </c>
      <c r="CB9" s="57">
        <f>IF('Cumulative Curves'!$B$6=6,#REF!,IF('Cumulative Curves'!$B$6=5,#REF!, IF( 'Cumulative Curves'!$B$6=4, BU9,IF('Cumulative Curves'!$B$6=3, BP9, 0))))</f>
        <v>-2.2660694513874748E-8</v>
      </c>
      <c r="CC9" s="57">
        <f>IF('Cumulative Curves'!$B$6=6,#REF!,IF('Cumulative Curves'!$B$6=5,#REF!, IF( 'Cumulative Curves'!$B$6=4,BT9, 0)))</f>
        <v>0</v>
      </c>
      <c r="CD9" s="57">
        <f>IF('Cumulative Curves'!$B$6=6,#REF!,IF('Cumulative Curves'!$B$6=5,#REF!, 0))</f>
        <v>0</v>
      </c>
      <c r="CE9" s="57">
        <f>IF('Cumulative Curves'!$B$6=6,#REF!,0)</f>
        <v>0</v>
      </c>
      <c r="CF9" s="49"/>
      <c r="CG9" s="76">
        <f>CG8+MAX('In Process Calc.'!$C$3:$C$96)/20</f>
        <v>100.77174999999697</v>
      </c>
      <c r="CH9" s="76">
        <f t="shared" si="0"/>
        <v>2.524556465596703</v>
      </c>
      <c r="CI9" s="76">
        <f t="shared" si="1"/>
        <v>1811.7174294126771</v>
      </c>
      <c r="CJ9" s="76">
        <f t="shared" si="2"/>
        <v>0</v>
      </c>
      <c r="CK9" s="76">
        <f t="shared" si="3"/>
        <v>135.74294286210929</v>
      </c>
      <c r="CL9" s="76">
        <f t="shared" si="4"/>
        <v>-0.38512013394527245</v>
      </c>
      <c r="CM9" s="76">
        <f t="shared" si="5"/>
        <v>0.21377227189726622</v>
      </c>
      <c r="CN9" s="76">
        <f t="shared" si="6"/>
        <v>2.9758314661585734</v>
      </c>
      <c r="CO9" s="76">
        <f t="shared" si="7"/>
        <v>0.47716507185946888</v>
      </c>
      <c r="CP9" s="76">
        <f t="shared" si="8"/>
        <v>0.43583809312080113</v>
      </c>
      <c r="CQ9" s="76">
        <f t="shared" si="9"/>
        <v>6.5182641451462553</v>
      </c>
      <c r="CR9" s="76">
        <f t="shared" si="10"/>
        <v>-0.14352959821477157</v>
      </c>
      <c r="CS9" s="76">
        <f t="shared" si="11"/>
        <v>-0.34624924132446627</v>
      </c>
      <c r="CT9" s="76">
        <f t="shared" si="12"/>
        <v>-0.76227755008993192</v>
      </c>
      <c r="CU9" s="76">
        <f t="shared" si="13"/>
        <v>8.3354187305144656E-2</v>
      </c>
      <c r="CV9" s="76">
        <f t="shared" si="14"/>
        <v>0.45689045470952994</v>
      </c>
      <c r="CW9" s="76">
        <f t="shared" si="15"/>
        <v>1.6667476060720028</v>
      </c>
      <c r="CX9" s="76">
        <f t="shared" si="16"/>
        <v>0.74715998555376972</v>
      </c>
      <c r="CY9" s="76">
        <f t="shared" si="17"/>
        <v>0.33550314526801339</v>
      </c>
      <c r="CZ9" s="76">
        <f t="shared" si="18"/>
        <v>0.14591019936356717</v>
      </c>
      <c r="DA9" s="76">
        <f t="shared" si="19"/>
        <v>2.2371499288498615</v>
      </c>
      <c r="DB9" s="76">
        <f t="shared" si="20"/>
        <v>0.18955055841772159</v>
      </c>
      <c r="DC9" s="76">
        <f t="shared" si="21"/>
        <v>0.27548954119738928</v>
      </c>
      <c r="DD9" s="76">
        <f t="shared" si="22"/>
        <v>1.3448859065911722</v>
      </c>
      <c r="DE9" s="76">
        <f t="shared" si="23"/>
        <v>0.27689238782777853</v>
      </c>
      <c r="DF9" s="76">
        <f t="shared" si="24"/>
        <v>0.10086312225910153</v>
      </c>
      <c r="DG9" s="76">
        <f t="shared" si="25"/>
        <v>0.23198800780334997</v>
      </c>
      <c r="DH9" s="76">
        <f t="shared" si="26"/>
        <v>0.44718616433530634</v>
      </c>
      <c r="DI9" s="76">
        <f t="shared" si="27"/>
        <v>0</v>
      </c>
      <c r="DJ9" s="76">
        <f t="shared" si="28"/>
        <v>9.2875518326176056</v>
      </c>
      <c r="DK9" s="76">
        <f t="shared" si="29"/>
        <v>11.036468433452844</v>
      </c>
      <c r="DL9" s="76">
        <f t="shared" si="30"/>
        <v>38.676771798725028</v>
      </c>
    </row>
    <row r="10" spans="1:116" s="48" customFormat="1" ht="12" x14ac:dyDescent="0.15">
      <c r="A10" s="114">
        <f>IF(ISBLANK('In Process Calc.'!C10),"",'In Process Calc.'!C10)</f>
        <v>165.22249999997439</v>
      </c>
      <c r="B10" s="114">
        <f>IF(ISBLANK('Measured Data'!H14),"",'Measured Data'!H14)</f>
        <v>3.8065384460449221</v>
      </c>
      <c r="C10" s="114">
        <f>IF(ISBLANK('In Process Calc.'!K10),"",'In Process Calc.'!K10)</f>
        <v>2973.2078400235746</v>
      </c>
      <c r="D10" s="114">
        <f>IF(ISBLANK('In Process Calc.'!L10),"",'In Process Calc.'!L10)</f>
        <v>0</v>
      </c>
      <c r="E10" s="114">
        <f>IF(ISBLANK('In Process Calc.'!M10),"",'In Process Calc.'!M10)</f>
        <v>301.83031</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12.393166666666671</v>
      </c>
      <c r="L10" s="114">
        <f>IF(ISBLANK('In Process Calc.'!T10),"",'In Process Calc.'!T10)</f>
        <v>-0.19905999999999993</v>
      </c>
      <c r="M10" s="114">
        <f>IF(ISBLANK('In Process Calc.'!U10),"",'In Process Calc.'!U10)</f>
        <v>-0.74184400000000017</v>
      </c>
      <c r="N10" s="114" t="str">
        <f>IF(ISBLANK('In Process Calc.'!V10),"",'In Process Calc.'!V10)</f>
        <v/>
      </c>
      <c r="O10" s="114" t="str">
        <f>IF(ISBLANK('In Process Calc.'!W10),"",'In Process Calc.'!W10)</f>
        <v/>
      </c>
      <c r="P10" s="114" t="str">
        <f>IF(ISBLANK('In Process Calc.'!X10),"",'In Process Calc.'!X10)</f>
        <v/>
      </c>
      <c r="Q10" s="114">
        <f>IF(ISBLANK('In Process Calc.'!Y10),"",'In Process Calc.'!Y10)</f>
        <v>-0.62120337477797549</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3.8327139999999997</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-7.3055407463258831E-8</v>
      </c>
      <c r="BQ10" s="56">
        <v>-2.2750070129895066E-5</v>
      </c>
      <c r="BR10" s="56">
        <v>3.227002746339009E-2</v>
      </c>
      <c r="BS10" s="56">
        <v>-9.1803959827411741E-2</v>
      </c>
      <c r="BT10" s="56">
        <f t="array" ref="BT10:BX10">LINEST($AO3:INDEX($AO:$AO,COUNT($AO:$AO)+2),$AH$3:INDEX($AH:$AH,COUNT($AH:$AH)+2)^{1,2,3,4},TRUE,TRUE)</f>
        <v>2.7528590167710526E-9</v>
      </c>
      <c r="BU10" s="56">
        <v>-1.7641222004763966E-6</v>
      </c>
      <c r="BV10" s="56">
        <v>2.8174288726885477E-4</v>
      </c>
      <c r="BW10" s="56">
        <v>1.6251391259784993E-2</v>
      </c>
      <c r="BX10" s="56">
        <v>-1.5341613767887452E-3</v>
      </c>
      <c r="BY10" s="57">
        <f>IF('Cumulative Curves'!$B$7=6,#REF!,IF('Cumulative Curves'!$B$7=5,#REF!, IF( 'Cumulative Curves'!$B$7=4, BX10,IF('Cumulative Curves'!$B$7=3, BS10, 0))))</f>
        <v>-1.5341613767887452E-3</v>
      </c>
      <c r="BZ10" s="57">
        <f>IF('Cumulative Curves'!$B$7=6,#REF!,IF('Cumulative Curves'!$B$7=5,#REF!, IF( 'Cumulative Curves'!$B$7=4, BW10,IF('Cumulative Curves'!$B$7=3, BR10, 0))))</f>
        <v>1.6251391259784993E-2</v>
      </c>
      <c r="CA10" s="57">
        <f>IF('Cumulative Curves'!$B$7=6,#REF!,IF('Cumulative Curves'!$B$7=5,#REF!, IF( 'Cumulative Curves'!$B$7=4, BV10,IF('Cumulative Curves'!$B$7=3, BQ10, 0))))</f>
        <v>2.8174288726885477E-4</v>
      </c>
      <c r="CB10" s="57">
        <f>IF('Cumulative Curves'!$B$7=6,#REF!,IF('Cumulative Curves'!$B$7=5,#REF!, IF( 'Cumulative Curves'!$B$7=4, BU10,IF('Cumulative Curves'!$B$7=3, BP10, 0))))</f>
        <v>-1.7641222004763966E-6</v>
      </c>
      <c r="CC10" s="57">
        <f>IF('Cumulative Curves'!$B$7=6,#REF!,IF('Cumulative Curves'!$B$7=5,#REF!, IF( 'Cumulative Curves'!$B$7=4,BT10, 0)))</f>
        <v>2.7528590167710526E-9</v>
      </c>
      <c r="CD10" s="57">
        <f>IF('Cumulative Curves'!$B$7=6,#REF!,IF('Cumulative Curves'!$B$7=5,#REF!, 0))</f>
        <v>0</v>
      </c>
      <c r="CE10" s="57">
        <f>IF('Cumulative Curves'!$B$7=6,#REF!,0)</f>
        <v>0</v>
      </c>
      <c r="CF10" s="49"/>
      <c r="CG10" s="76">
        <f>CG9+MAX('In Process Calc.'!$C$3:$C$96)/20</f>
        <v>117.56704166666313</v>
      </c>
      <c r="CH10" s="76">
        <f t="shared" si="0"/>
        <v>2.9227849803141916</v>
      </c>
      <c r="CI10" s="76">
        <f t="shared" si="1"/>
        <v>2077.4843983649939</v>
      </c>
      <c r="CJ10" s="76">
        <f t="shared" si="2"/>
        <v>0</v>
      </c>
      <c r="CK10" s="76">
        <f t="shared" si="3"/>
        <v>173.55667394033787</v>
      </c>
      <c r="CL10" s="76">
        <f t="shared" si="4"/>
        <v>-0.37898086592270319</v>
      </c>
      <c r="CM10" s="76">
        <f t="shared" si="5"/>
        <v>0.26230036430471554</v>
      </c>
      <c r="CN10" s="76">
        <f t="shared" si="6"/>
        <v>3.4625536287422025</v>
      </c>
      <c r="CO10" s="76">
        <f t="shared" si="7"/>
        <v>0.7009434833857715</v>
      </c>
      <c r="CP10" s="76">
        <f t="shared" si="8"/>
        <v>0.51297940900477335</v>
      </c>
      <c r="CQ10" s="76">
        <f t="shared" si="9"/>
        <v>7.9071863182430775</v>
      </c>
      <c r="CR10" s="76">
        <f t="shared" si="10"/>
        <v>-0.15574853897964908</v>
      </c>
      <c r="CS10" s="76">
        <f t="shared" si="11"/>
        <v>-0.42980799833153355</v>
      </c>
      <c r="CT10" s="76">
        <f t="shared" si="12"/>
        <v>-0.93004260807669681</v>
      </c>
      <c r="CU10" s="76">
        <f t="shared" si="13"/>
        <v>7.0631160403976614E-2</v>
      </c>
      <c r="CV10" s="76">
        <f t="shared" si="14"/>
        <v>0.54667224913702817</v>
      </c>
      <c r="CW10" s="76">
        <f t="shared" si="15"/>
        <v>1.0291930382882351</v>
      </c>
      <c r="CX10" s="76">
        <f t="shared" si="16"/>
        <v>0.92982053477516358</v>
      </c>
      <c r="CY10" s="76">
        <f t="shared" si="17"/>
        <v>0.41991290521786628</v>
      </c>
      <c r="CZ10" s="76">
        <f t="shared" si="18"/>
        <v>0.17355249032948972</v>
      </c>
      <c r="DA10" s="76">
        <f t="shared" si="19"/>
        <v>2.6802640826395212</v>
      </c>
      <c r="DB10" s="76">
        <f t="shared" si="20"/>
        <v>0.23647499314109907</v>
      </c>
      <c r="DC10" s="76">
        <f t="shared" si="21"/>
        <v>0.34290907430313272</v>
      </c>
      <c r="DD10" s="76">
        <f t="shared" si="22"/>
        <v>1.6435920776892943</v>
      </c>
      <c r="DE10" s="76">
        <f t="shared" si="23"/>
        <v>0.34932862736560799</v>
      </c>
      <c r="DF10" s="76">
        <f t="shared" si="24"/>
        <v>0.1240617647590833</v>
      </c>
      <c r="DG10" s="76">
        <f t="shared" si="25"/>
        <v>0.25916313260608587</v>
      </c>
      <c r="DH10" s="76">
        <f t="shared" si="26"/>
        <v>0.55759285543135551</v>
      </c>
      <c r="DI10" s="76">
        <f t="shared" si="27"/>
        <v>0</v>
      </c>
      <c r="DJ10" s="76">
        <f t="shared" si="28"/>
        <v>11.128505493779356</v>
      </c>
      <c r="DK10" s="76">
        <f t="shared" si="29"/>
        <v>13.31694370022668</v>
      </c>
      <c r="DL10" s="76">
        <f t="shared" si="30"/>
        <v>46.53861368752888</v>
      </c>
    </row>
    <row r="11" spans="1:116" s="48" customFormat="1" ht="12" x14ac:dyDescent="0.15">
      <c r="A11" s="114">
        <f>IF(ISBLANK('In Process Calc.'!C11),"",'In Process Calc.'!C11)</f>
        <v>188.32250000000931</v>
      </c>
      <c r="B11" s="114">
        <f>IF(ISBLANK('Measured Data'!H15),"",'Measured Data'!H15)</f>
        <v>4.0579069686889646</v>
      </c>
      <c r="C11" s="114">
        <f>IF(ISBLANK('In Process Calc.'!K11),"",'In Process Calc.'!K11)</f>
        <v>3167.1637920957178</v>
      </c>
      <c r="D11" s="114">
        <f>IF(ISBLANK('In Process Calc.'!L11),"",'In Process Calc.'!L11)</f>
        <v>0</v>
      </c>
      <c r="E11" s="114">
        <f>IF(ISBLANK('In Process Calc.'!M11),"",'In Process Calc.'!M11)</f>
        <v>376.86840999999998</v>
      </c>
      <c r="F11" s="114">
        <f>IF(ISBLANK('In Process Calc.'!N11),"",'In Process Calc.'!N11)</f>
        <v>-0.18766640475923213</v>
      </c>
      <c r="G11" s="114">
        <f>IF(ISBLANK('In Process Calc.'!O11),"",'In Process Calc.'!O11)</f>
        <v>0.46356038863375398</v>
      </c>
      <c r="H11" s="114">
        <f>IF(ISBLANK('In Process Calc.'!P11),"",'In Process Calc.'!P11)</f>
        <v>4.8149995458673924</v>
      </c>
      <c r="I11" s="114">
        <f>IF(ISBLANK('In Process Calc.'!Q11),"",'In Process Calc.'!Q11)</f>
        <v>2.0988164675832013</v>
      </c>
      <c r="J11" s="114">
        <f>IF(ISBLANK('In Process Calc.'!R11),"",'In Process Calc.'!R11)</f>
        <v>0.77492615131578968</v>
      </c>
      <c r="K11" s="114">
        <f>IF(ISBLANK('In Process Calc.'!S11),"",'In Process Calc.'!S11)</f>
        <v>15.393833333333339</v>
      </c>
      <c r="L11" s="114">
        <f>IF(ISBLANK('In Process Calc.'!T11),"",'In Process Calc.'!T11)</f>
        <v>-0.18362799999999996</v>
      </c>
      <c r="M11" s="114">
        <f>IF(ISBLANK('In Process Calc.'!U11),"",'In Process Calc.'!U11)</f>
        <v>-0.70326399999999978</v>
      </c>
      <c r="N11" s="114">
        <f>IF(ISBLANK('In Process Calc.'!V11),"",'In Process Calc.'!V11)</f>
        <v>-1.7087233248967628</v>
      </c>
      <c r="O11" s="114">
        <f>IF(ISBLANK('In Process Calc.'!W11),"",'In Process Calc.'!W11)</f>
        <v>-5.211576066707635E-4</v>
      </c>
      <c r="P11" s="114">
        <f>IF(ISBLANK('In Process Calc.'!X11),"",'In Process Calc.'!X11)</f>
        <v>0.91864298238926656</v>
      </c>
      <c r="Q11" s="114">
        <f>IF(ISBLANK('In Process Calc.'!Y11),"",'In Process Calc.'!Y11)</f>
        <v>-0.62120337477797549</v>
      </c>
      <c r="R11" s="114">
        <f>IF(ISBLANK('In Process Calc.'!Z11),"",'In Process Calc.'!Z11)</f>
        <v>1.7551182435008008</v>
      </c>
      <c r="S11" s="114">
        <f>IF(ISBLANK('In Process Calc.'!AA11),"",'In Process Calc.'!AA11)</f>
        <v>0.80405622819618294</v>
      </c>
      <c r="T11" s="114">
        <f>IF(ISBLANK('In Process Calc.'!AB11),"",'In Process Calc.'!AB11)</f>
        <v>0.28016285771731086</v>
      </c>
      <c r="U11" s="114">
        <f>IF(ISBLANK('In Process Calc.'!AC11),"",'In Process Calc.'!AC11)</f>
        <v>4.5117219999999998</v>
      </c>
      <c r="V11" s="114">
        <f>IF(ISBLANK('In Process Calc.'!AD11),"",'In Process Calc.'!AD11)</f>
        <v>0.4403702403293176</v>
      </c>
      <c r="W11" s="114">
        <f>IF(ISBLANK('In Process Calc.'!AE11),"",'In Process Calc.'!AE11)</f>
        <v>0.63488439155736909</v>
      </c>
      <c r="X11" s="114">
        <f>IF(ISBLANK('In Process Calc.'!AF11),"",'In Process Calc.'!AF11)</f>
        <v>2.9133856694262055</v>
      </c>
      <c r="Y11" s="114">
        <f>IF(ISBLANK('In Process Calc.'!AG11),"",'In Process Calc.'!AG11)</f>
        <v>0.67745802552048329</v>
      </c>
      <c r="Z11" s="114">
        <f>IF(ISBLANK('In Process Calc.'!AH11),"",'In Process Calc.'!AH11)</f>
        <v>0.22308289673407439</v>
      </c>
      <c r="AA11" s="114">
        <f>IF(ISBLANK('In Process Calc.'!AI11),"",'In Process Calc.'!AI11)</f>
        <v>0.24793498537446895</v>
      </c>
      <c r="AB11" s="114">
        <f>IF(ISBLANK('In Process Calc.'!AJ11),"",'In Process Calc.'!AJ11)</f>
        <v>1.0558752027315408</v>
      </c>
      <c r="AC11" s="114">
        <f>IF(ISBLANK('In Process Calc.'!AK11),"",'In Process Calc.'!AK11)</f>
        <v>0</v>
      </c>
      <c r="AD11" s="114">
        <f>IF(ISBLANK('In Process Calc.'!AL11),"",'In Process Calc.'!AL11)</f>
        <v>18.630825062415859</v>
      </c>
      <c r="AE11" s="114">
        <f>IF(ISBLANK('In Process Calc.'!AM11),"",'In Process Calc.'!AM11)</f>
        <v>22.954880657656627</v>
      </c>
      <c r="AF11" s="114">
        <f>IF(ISBLANK('In Process Calc.'!AN11),"",'In Process Calc.'!AN11)</f>
        <v>78.614313902661848</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-1.7823408010107788E-7</v>
      </c>
      <c r="BQ11" s="56">
        <v>1.2480811752270274E-4</v>
      </c>
      <c r="BR11" s="56">
        <v>-5.7962937913961197E-3</v>
      </c>
      <c r="BS11" s="56">
        <v>2.5625535754420392E-2</v>
      </c>
      <c r="BT11" s="56">
        <f t="array" ref="BT11:BX11">LINEST($AP3:INDEX($AP:$AP,COUNT($AP:$AP)+2),$AH$3:INDEX($AH:$AH,COUNT($AH:$AH)+2)^{1,2,3,4},TRUE,TRUE)</f>
        <v>-1.1187983356045214E-9</v>
      </c>
      <c r="BU11" s="56">
        <v>5.0903784406681488E-7</v>
      </c>
      <c r="BV11" s="56">
        <v>1.0581499923633572E-6</v>
      </c>
      <c r="BW11" s="56">
        <v>7.1389195152244376E-4</v>
      </c>
      <c r="BX11" s="56">
        <v>-1.1061304961590857E-2</v>
      </c>
      <c r="BY11" s="57">
        <f>IF('Cumulative Curves'!$B$8=6,#REF!,IF('Cumulative Curves'!$B$8=5,#REF!, IF( 'Cumulative Curves'!$B$8=4, BX11,IF('Cumulative Curves'!$B$8=3, BS11, 0))))</f>
        <v>-1.1061304961590857E-2</v>
      </c>
      <c r="BZ11" s="57">
        <f>IF('Cumulative Curves'!$B$8=6,#REF!,IF('Cumulative Curves'!$B$8=5,#REF!, IF( 'Cumulative Curves'!$B$8=4, BW11,IF('Cumulative Curves'!$B$8=3, BR11, 0))))</f>
        <v>7.1389195152244376E-4</v>
      </c>
      <c r="CA11" s="57">
        <f>IF('Cumulative Curves'!$B$8=6,#REF!,IF('Cumulative Curves'!$B$8=5,#REF!, IF( 'Cumulative Curves'!$B$8=4, BV11,IF('Cumulative Curves'!$B$8=3, BQ11, 0))))</f>
        <v>1.0581499923633572E-6</v>
      </c>
      <c r="CB11" s="57">
        <f>IF('Cumulative Curves'!$B$8=6,#REF!,IF('Cumulative Curves'!$B$8=5,#REF!, IF( 'Cumulative Curves'!$B$8=4, BU11,IF('Cumulative Curves'!$B$8=3, BP11, 0))))</f>
        <v>5.0903784406681488E-7</v>
      </c>
      <c r="CC11" s="57">
        <f>IF('Cumulative Curves'!$B$8=6,#REF!,IF('Cumulative Curves'!$B$8=5,#REF!, IF( 'Cumulative Curves'!$B$8=4,BT11, 0)))</f>
        <v>-1.1187983356045214E-9</v>
      </c>
      <c r="CD11" s="57">
        <f>IF('Cumulative Curves'!$B$8=6,#REF!,IF('Cumulative Curves'!$B$8=5,#REF!, 0))</f>
        <v>0</v>
      </c>
      <c r="CE11" s="57">
        <f>IF('Cumulative Curves'!$B$8=6,#REF!,0)</f>
        <v>0</v>
      </c>
      <c r="CF11" s="49"/>
      <c r="CG11" s="76">
        <f>CG10+MAX('In Process Calc.'!$C$3:$C$96)/20</f>
        <v>134.3623333333293</v>
      </c>
      <c r="CH11" s="76">
        <f t="shared" si="0"/>
        <v>3.2711971640121296</v>
      </c>
      <c r="CI11" s="76">
        <f t="shared" si="1"/>
        <v>2319.4314348355929</v>
      </c>
      <c r="CJ11" s="76">
        <f t="shared" si="2"/>
        <v>0</v>
      </c>
      <c r="CK11" s="76">
        <f t="shared" si="3"/>
        <v>214.47798655845369</v>
      </c>
      <c r="CL11" s="76">
        <f t="shared" si="4"/>
        <v>-0.35558847330765997</v>
      </c>
      <c r="CM11" s="76">
        <f t="shared" si="5"/>
        <v>0.31281086943746256</v>
      </c>
      <c r="CN11" s="76">
        <f t="shared" si="6"/>
        <v>3.886434613610279</v>
      </c>
      <c r="CO11" s="76">
        <f t="shared" si="7"/>
        <v>0.97408425709382951</v>
      </c>
      <c r="CP11" s="76">
        <f t="shared" si="8"/>
        <v>0.58843344191059876</v>
      </c>
      <c r="CQ11" s="76">
        <f t="shared" si="9"/>
        <v>9.4432814515253316</v>
      </c>
      <c r="CR11" s="76">
        <f t="shared" si="10"/>
        <v>-0.16441164237642042</v>
      </c>
      <c r="CS11" s="76">
        <f t="shared" si="11"/>
        <v>-0.51001246156519642</v>
      </c>
      <c r="CT11" s="76">
        <f t="shared" si="12"/>
        <v>-1.1027740122857352</v>
      </c>
      <c r="CU11" s="76">
        <f t="shared" si="13"/>
        <v>5.5623823691206623E-2</v>
      </c>
      <c r="CV11" s="76">
        <f t="shared" si="14"/>
        <v>0.63817655515472482</v>
      </c>
      <c r="CW11" s="76">
        <f t="shared" si="15"/>
        <v>0.33176542844136359</v>
      </c>
      <c r="CX11" s="76">
        <f t="shared" si="16"/>
        <v>1.121126649464345</v>
      </c>
      <c r="CY11" s="76">
        <f t="shared" si="17"/>
        <v>0.50866473967496939</v>
      </c>
      <c r="CZ11" s="76">
        <f t="shared" si="18"/>
        <v>0.20142089304949473</v>
      </c>
      <c r="DA11" s="76">
        <f t="shared" si="19"/>
        <v>3.1294841758168617</v>
      </c>
      <c r="DB11" s="76">
        <f t="shared" si="20"/>
        <v>0.28529882769963177</v>
      </c>
      <c r="DC11" s="76">
        <f t="shared" si="21"/>
        <v>0.41366319977730776</v>
      </c>
      <c r="DD11" s="76">
        <f t="shared" si="22"/>
        <v>1.9504660234107727</v>
      </c>
      <c r="DE11" s="76">
        <f t="shared" si="23"/>
        <v>0.42635383608616773</v>
      </c>
      <c r="DF11" s="76">
        <f t="shared" si="24"/>
        <v>0.14806491721923901</v>
      </c>
      <c r="DG11" s="76">
        <f t="shared" si="25"/>
        <v>0.28265064058012362</v>
      </c>
      <c r="DH11" s="76">
        <f t="shared" si="26"/>
        <v>0.67406146909669706</v>
      </c>
      <c r="DI11" s="76">
        <f t="shared" si="27"/>
        <v>0</v>
      </c>
      <c r="DJ11" s="76">
        <f t="shared" si="28"/>
        <v>12.999342748073445</v>
      </c>
      <c r="DK11" s="76">
        <f t="shared" si="29"/>
        <v>15.654719685318621</v>
      </c>
      <c r="DL11" s="76">
        <f t="shared" si="30"/>
        <v>54.558761001181651</v>
      </c>
    </row>
    <row r="12" spans="1:116" s="48" customFormat="1" ht="12" x14ac:dyDescent="0.15">
      <c r="A12" s="114">
        <f>IF(ISBLANK('In Process Calc.'!C12),"",'In Process Calc.'!C12)</f>
        <v>212.50583333341638</v>
      </c>
      <c r="B12" s="114">
        <f>IF(ISBLANK('Measured Data'!H16),"",'Measured Data'!H16)</f>
        <v>4.0274380279541013</v>
      </c>
      <c r="C12" s="114">
        <f>IF(ISBLANK('In Process Calc.'!K12),"",'In Process Calc.'!K12)</f>
        <v>3144.7813082318876</v>
      </c>
      <c r="D12" s="114">
        <f>IF(ISBLANK('In Process Calc.'!L12),"",'In Process Calc.'!L12)</f>
        <v>0</v>
      </c>
      <c r="E12" s="114">
        <f>IF(ISBLANK('In Process Calc.'!M12),"",'In Process Calc.'!M12)</f>
        <v>442.79875999999996</v>
      </c>
      <c r="F12" s="114">
        <f>IF(ISBLANK('In Process Calc.'!N12),"",'In Process Calc.'!N12)</f>
        <v>4.6508474576271303E-2</v>
      </c>
      <c r="G12" s="114">
        <f>IF(ISBLANK('In Process Calc.'!O12),"",'In Process Calc.'!O12)</f>
        <v>0.55928610619977026</v>
      </c>
      <c r="H12" s="114">
        <f>IF(ISBLANK('In Process Calc.'!P12),"",'In Process Calc.'!P12)</f>
        <v>4.8149995458673924</v>
      </c>
      <c r="I12" s="114">
        <f>IF(ISBLANK('In Process Calc.'!Q12),"",'In Process Calc.'!Q12)</f>
        <v>2.8300500338066259</v>
      </c>
      <c r="J12" s="114">
        <f>IF(ISBLANK('In Process Calc.'!R12),"",'In Process Calc.'!R12)</f>
        <v>0.91447598684210551</v>
      </c>
      <c r="K12" s="114">
        <f>IF(ISBLANK('In Process Calc.'!S12),"",'In Process Calc.'!S12)</f>
        <v>18.495477777777779</v>
      </c>
      <c r="L12" s="114">
        <f>IF(ISBLANK('In Process Calc.'!T12),"",'In Process Calc.'!T12)</f>
        <v>-0.14689799999999997</v>
      </c>
      <c r="M12" s="114">
        <f>IF(ISBLANK('In Process Calc.'!U12),"",'In Process Calc.'!U12)</f>
        <v>-0.67387999999999981</v>
      </c>
      <c r="N12" s="114">
        <f>IF(ISBLANK('In Process Calc.'!V12),"",'In Process Calc.'!V12)</f>
        <v>-1.8643133075795923</v>
      </c>
      <c r="O12" s="114">
        <f>IF(ISBLANK('In Process Calc.'!W12),"",'In Process Calc.'!W12)</f>
        <v>4.9665946095056444E-2</v>
      </c>
      <c r="P12" s="114">
        <f>IF(ISBLANK('In Process Calc.'!X12),"",'In Process Calc.'!X12)</f>
        <v>1.0715329724784644</v>
      </c>
      <c r="Q12" s="114">
        <f>IF(ISBLANK('In Process Calc.'!Y12),"",'In Process Calc.'!Y12)</f>
        <v>-1.1920515097690947</v>
      </c>
      <c r="R12" s="114">
        <f>IF(ISBLANK('In Process Calc.'!Z12),"",'In Process Calc.'!Z12)</f>
        <v>2.036816650148662</v>
      </c>
      <c r="S12" s="114">
        <f>IF(ISBLANK('In Process Calc.'!AA12),"",'In Process Calc.'!AA12)</f>
        <v>0.93169040290033489</v>
      </c>
      <c r="T12" s="114">
        <f>IF(ISBLANK('In Process Calc.'!AB12),"",'In Process Calc.'!AB12)</f>
        <v>0.32890315662489078</v>
      </c>
      <c r="U12" s="114">
        <f>IF(ISBLANK('In Process Calc.'!AC12),"",'In Process Calc.'!AC12)</f>
        <v>5.1140939999999997</v>
      </c>
      <c r="V12" s="114">
        <f>IF(ISBLANK('In Process Calc.'!AD12),"",'In Process Calc.'!AD12)</f>
        <v>0.51107754706701347</v>
      </c>
      <c r="W12" s="114">
        <f>IF(ISBLANK('In Process Calc.'!AE12),"",'In Process Calc.'!AE12)</f>
        <v>0.76122053331017037</v>
      </c>
      <c r="X12" s="114">
        <f>IF(ISBLANK('In Process Calc.'!AF12),"",'In Process Calc.'!AF12)</f>
        <v>3.3223123037396514</v>
      </c>
      <c r="Y12" s="114">
        <f>IF(ISBLANK('In Process Calc.'!AG12),"",'In Process Calc.'!AG12)</f>
        <v>0.8162130624580255</v>
      </c>
      <c r="Z12" s="114">
        <f>IF(ISBLANK('In Process Calc.'!AH12),"",'In Process Calc.'!AH12)</f>
        <v>0.26156999461391578</v>
      </c>
      <c r="AA12" s="114">
        <f>IF(ISBLANK('In Process Calc.'!AI12),"",'In Process Calc.'!AI12)</f>
        <v>0.38618687565538956</v>
      </c>
      <c r="AB12" s="114">
        <f>IF(ISBLANK('In Process Calc.'!AJ12),"",'In Process Calc.'!AJ12)</f>
        <v>1.250263593683312</v>
      </c>
      <c r="AC12" s="114">
        <f>IF(ISBLANK('In Process Calc.'!AK12),"",'In Process Calc.'!AK12)</f>
        <v>0</v>
      </c>
      <c r="AD12" s="114">
        <f>IF(ISBLANK('In Process Calc.'!AL12),"",'In Process Calc.'!AL12)</f>
        <v>21.646616019500634</v>
      </c>
      <c r="AE12" s="114">
        <f>IF(ISBLANK('In Process Calc.'!AM12),"",'In Process Calc.'!AM12)</f>
        <v>26.807218494076906</v>
      </c>
      <c r="AF12" s="114">
        <f>IF(ISBLANK('In Process Calc.'!AN12),"",'In Process Calc.'!AN12)</f>
        <v>91.875339992192039</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-3.8568184807104103E-8</v>
      </c>
      <c r="BQ12" s="56">
        <v>1.0612273454744154E-5</v>
      </c>
      <c r="BR12" s="56">
        <v>3.6576430125935208E-3</v>
      </c>
      <c r="BS12" s="56">
        <v>-1.0480099635272189E-3</v>
      </c>
      <c r="BT12" s="56">
        <f t="array" ref="BT12:BX12">LINEST($AQ3:INDEX($AQ:$AQ,COUNT($AQ:$AQ)+2),$AH$3:INDEX($AH:$AH,COUNT($AH:$AH)+2)^{1,2,3,4},TRUE,TRUE)</f>
        <v>-1.363838766038446E-10</v>
      </c>
      <c r="BU12" s="56">
        <v>4.5211712173484341E-8</v>
      </c>
      <c r="BV12" s="56">
        <v>-4.4731085701299755E-6</v>
      </c>
      <c r="BW12" s="56">
        <v>4.4512483843342264E-3</v>
      </c>
      <c r="BX12" s="56">
        <v>-5.5202132176495056E-3</v>
      </c>
      <c r="BY12" s="57">
        <f>IF('Cumulative Curves'!$B$10=6,#REF!,IF('Cumulative Curves'!$B$10=5,#REF!, IF( 'Cumulative Curves'!$B$10=4, BX12,IF('Cumulative Curves'!$B$10=3, BS12, 0))))</f>
        <v>-1.0480099635272189E-3</v>
      </c>
      <c r="BZ12" s="57">
        <f>IF('Cumulative Curves'!$B$10=6,#REF!,IF('Cumulative Curves'!$B$10=5,#REF!, IF( 'Cumulative Curves'!$B$10=4, BW12,IF('Cumulative Curves'!$B$10=3, BR12, 0))))</f>
        <v>3.6576430125935208E-3</v>
      </c>
      <c r="CA12" s="57">
        <f>IF('Cumulative Curves'!$B$10=6,#REF!,IF('Cumulative Curves'!$B$10=5,#REF!, IF( 'Cumulative Curves'!$B$10=4, BV12,IF('Cumulative Curves'!$B$10=3, BQ12, 0))))</f>
        <v>1.0612273454744154E-5</v>
      </c>
      <c r="CB12" s="57">
        <f>IF('Cumulative Curves'!$B$10=6,#REF!,IF('Cumulative Curves'!$B$10=5,#REF!, IF( 'Cumulative Curves'!$B$10=4, BU12,IF('Cumulative Curves'!$B$10=3, BP12, 0))))</f>
        <v>-3.8568184807104103E-8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151.15762499999548</v>
      </c>
      <c r="CH12" s="76">
        <f t="shared" si="0"/>
        <v>3.5562651324348993</v>
      </c>
      <c r="CI12" s="76">
        <f t="shared" si="1"/>
        <v>2535.9880135574413</v>
      </c>
      <c r="CJ12" s="76">
        <f t="shared" si="2"/>
        <v>0</v>
      </c>
      <c r="CK12" s="76">
        <f t="shared" si="3"/>
        <v>258.08231428952678</v>
      </c>
      <c r="CL12" s="76">
        <f t="shared" si="4"/>
        <v>-0.31731756375013809</v>
      </c>
      <c r="CM12" s="76">
        <f t="shared" si="5"/>
        <v>0.36465963713830185</v>
      </c>
      <c r="CN12" s="76">
        <f t="shared" si="6"/>
        <v>4.2367558718523526</v>
      </c>
      <c r="CO12" s="76">
        <f t="shared" si="7"/>
        <v>1.2950331089410811</v>
      </c>
      <c r="CP12" s="76">
        <f t="shared" si="8"/>
        <v>0.66110385728898091</v>
      </c>
      <c r="CQ12" s="76">
        <f t="shared" si="9"/>
        <v>11.138789767774382</v>
      </c>
      <c r="CR12" s="76">
        <f t="shared" si="10"/>
        <v>-0.1698177564233069</v>
      </c>
      <c r="CS12" s="76">
        <f t="shared" si="11"/>
        <v>-0.58327063979890936</v>
      </c>
      <c r="CT12" s="76">
        <f t="shared" si="12"/>
        <v>-1.2779732110436435</v>
      </c>
      <c r="CU12" s="76">
        <f t="shared" si="13"/>
        <v>3.9408717032656276E-2</v>
      </c>
      <c r="CV12" s="76">
        <f t="shared" si="14"/>
        <v>0.73087670577604724</v>
      </c>
      <c r="CW12" s="76">
        <f t="shared" si="15"/>
        <v>-0.29289629478803558</v>
      </c>
      <c r="CX12" s="76">
        <f t="shared" si="16"/>
        <v>1.3182713367928898</v>
      </c>
      <c r="CY12" s="76">
        <f t="shared" si="17"/>
        <v>0.60041900344410726</v>
      </c>
      <c r="CZ12" s="76">
        <f t="shared" si="18"/>
        <v>0.22929839881339273</v>
      </c>
      <c r="DA12" s="76">
        <f t="shared" si="19"/>
        <v>3.5799363237506459</v>
      </c>
      <c r="DB12" s="76">
        <f t="shared" si="20"/>
        <v>0.33521135376739247</v>
      </c>
      <c r="DC12" s="76">
        <f t="shared" si="21"/>
        <v>0.48666855236041451</v>
      </c>
      <c r="DD12" s="76">
        <f t="shared" si="22"/>
        <v>2.2607413290089102</v>
      </c>
      <c r="DE12" s="76">
        <f t="shared" si="23"/>
        <v>0.50691325355517125</v>
      </c>
      <c r="DF12" s="76">
        <f t="shared" si="24"/>
        <v>0.17254700725303201</v>
      </c>
      <c r="DG12" s="76">
        <f t="shared" si="25"/>
        <v>0.30239993330696802</v>
      </c>
      <c r="DH12" s="76">
        <f t="shared" si="26"/>
        <v>0.79496330318597663</v>
      </c>
      <c r="DI12" s="76">
        <f t="shared" si="27"/>
        <v>0</v>
      </c>
      <c r="DJ12" s="76">
        <f t="shared" si="28"/>
        <v>14.879984183546689</v>
      </c>
      <c r="DK12" s="76">
        <f t="shared" si="29"/>
        <v>18.022281258469388</v>
      </c>
      <c r="DL12" s="76">
        <f t="shared" si="30"/>
        <v>62.653558139641127</v>
      </c>
    </row>
    <row r="13" spans="1:116" s="48" customFormat="1" ht="12" x14ac:dyDescent="0.15">
      <c r="A13" s="114">
        <f>IF(ISBLANK('In Process Calc.'!C13),"",'In Process Calc.'!C13)</f>
        <v>238.48916666675359</v>
      </c>
      <c r="B13" s="114">
        <f>IF(ISBLANK('Measured Data'!H17),"",'Measured Data'!H17)</f>
        <v>3.5421117378234865</v>
      </c>
      <c r="C13" s="114">
        <f>IF(ISBLANK('In Process Calc.'!K13),"",'In Process Calc.'!K13)</f>
        <v>2928.5399493138889</v>
      </c>
      <c r="D13" s="114">
        <f>IF(ISBLANK('In Process Calc.'!L13),"",'In Process Calc.'!L13)</f>
        <v>0</v>
      </c>
      <c r="E13" s="114">
        <f>IF(ISBLANK('In Process Calc.'!M13),"",'In Process Calc.'!M13)</f>
        <v>518.64997999999991</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22.232722222222222</v>
      </c>
      <c r="L13" s="114">
        <f>IF(ISBLANK('In Process Calc.'!T13),"",'In Process Calc.'!T13)</f>
        <v>-0.13467999999999997</v>
      </c>
      <c r="M13" s="114">
        <f>IF(ISBLANK('In Process Calc.'!U13),"",'In Process Calc.'!U13)</f>
        <v>-0.77365400000000017</v>
      </c>
      <c r="N13" s="114" t="str">
        <f>IF(ISBLANK('In Process Calc.'!V13),"",'In Process Calc.'!V13)</f>
        <v/>
      </c>
      <c r="O13" s="114" t="str">
        <f>IF(ISBLANK('In Process Calc.'!W13),"",'In Process Calc.'!W13)</f>
        <v/>
      </c>
      <c r="P13" s="114" t="str">
        <f>IF(ISBLANK('In Process Calc.'!X13),"",'In Process Calc.'!X13)</f>
        <v/>
      </c>
      <c r="Q13" s="114">
        <f>IF(ISBLANK('In Process Calc.'!Y13),"",'In Process Calc.'!Y13)</f>
        <v>-0.60721580817051557</v>
      </c>
      <c r="R13" s="114" t="str">
        <f>IF(ISBLANK('In Process Calc.'!Z13),"",'In Process Calc.'!Z13)</f>
        <v/>
      </c>
      <c r="S13" s="114" t="str">
        <f>IF(ISBLANK('In Process Calc.'!AA13),"",'In Process Calc.'!AA13)</f>
        <v/>
      </c>
      <c r="T13" s="114" t="str">
        <f>IF(ISBLANK('In Process Calc.'!AB13),"",'In Process Calc.'!AB13)</f>
        <v/>
      </c>
      <c r="U13" s="114">
        <f>IF(ISBLANK('In Process Calc.'!AC13),"",'In Process Calc.'!AC13)</f>
        <v>6.0728939999999998</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-1.1367432392685873E-7</v>
      </c>
      <c r="BQ13" s="56">
        <v>2.6398933040840019E-4</v>
      </c>
      <c r="BR13" s="56">
        <v>3.6817263947023997E-2</v>
      </c>
      <c r="BS13" s="56">
        <v>0.18087167536280591</v>
      </c>
      <c r="BT13" s="56">
        <f t="array" ref="BT13:BX13">LINEST($K3:INDEX($K:$K,COUNT($K:$K)+2),$A$3:INDEX($A:$A,COUNT($A:$A)+2)^{1,2,3,4},TRUE,TRUE)</f>
        <v>-3.2220344979205371E-9</v>
      </c>
      <c r="BU13" s="56">
        <v>2.0540516586317686E-6</v>
      </c>
      <c r="BV13" s="56">
        <v>-1.9547823517023007E-4</v>
      </c>
      <c r="BW13" s="56">
        <v>6.8660117184903766E-2</v>
      </c>
      <c r="BX13" s="56">
        <v>-0.18537561950042836</v>
      </c>
      <c r="BY13" s="57">
        <f>IF('Cumulative Curves'!$B$12=6,#REF!,IF('Cumulative Curves'!$B$12=5,#REF!, IF( 'Cumulative Curves'!$B$12=4, BX13,IF('Cumulative Curves'!$B$12=3, BS13, 0))))</f>
        <v>-0.18537561950042836</v>
      </c>
      <c r="BZ13" s="57">
        <f>IF('Cumulative Curves'!$B$12=6,#REF!,IF('Cumulative Curves'!$B$12=5,#REF!, IF( 'Cumulative Curves'!$B$12=4, BW13,IF('Cumulative Curves'!$B$12=3, BR13, 0))))</f>
        <v>6.8660117184903766E-2</v>
      </c>
      <c r="CA13" s="57">
        <f>IF('Cumulative Curves'!$B$12=6,#REF!,IF('Cumulative Curves'!$B$12=5,#REF!, IF( 'Cumulative Curves'!$B$12=4, BV13,IF('Cumulative Curves'!$B$12=3, BQ13, 0))))</f>
        <v>-1.9547823517023007E-4</v>
      </c>
      <c r="CB13" s="57">
        <f>IF('Cumulative Curves'!$B$12=6,#REF!,IF('Cumulative Curves'!$B$12=5,#REF!, IF( 'Cumulative Curves'!$B$12=4, BU13,IF('Cumulative Curves'!$B$12=3, BP13, 0))))</f>
        <v>2.0540516586317686E-6</v>
      </c>
      <c r="CC13" s="57">
        <f>IF('Cumulative Curves'!$B$12=6,#REF!,IF('Cumulative Curves'!$B$12=5,#REF!, IF( 'Cumulative Curves'!$B$12=4,BT13, 0)))</f>
        <v>-3.2220344979205371E-9</v>
      </c>
      <c r="CD13" s="57">
        <f>IF('Cumulative Curves'!$B$12=6,#REF!,IF('Cumulative Curves'!$B$12=5,#REF!, 0))</f>
        <v>0</v>
      </c>
      <c r="CE13" s="57">
        <f>IF('Cumulative Curves'!$B$12=6,#REF!,0)</f>
        <v>0</v>
      </c>
      <c r="CF13" s="49"/>
      <c r="CG13" s="76">
        <f>CG12+MAX('In Process Calc.'!$C$3:$C$96)/20</f>
        <v>167.95291666666165</v>
      </c>
      <c r="CH13" s="76">
        <f t="shared" si="0"/>
        <v>3.7694438118698268</v>
      </c>
      <c r="CI13" s="76">
        <f t="shared" si="1"/>
        <v>2725.5836092635082</v>
      </c>
      <c r="CJ13" s="76">
        <f t="shared" si="2"/>
        <v>0</v>
      </c>
      <c r="CK13" s="76">
        <f t="shared" si="3"/>
        <v>303.94509070662724</v>
      </c>
      <c r="CL13" s="76">
        <f t="shared" si="4"/>
        <v>-0.26654274490013224</v>
      </c>
      <c r="CM13" s="76">
        <f t="shared" si="5"/>
        <v>0.41720251725002855</v>
      </c>
      <c r="CN13" s="76">
        <f t="shared" si="6"/>
        <v>4.5080559445659727</v>
      </c>
      <c r="CO13" s="76">
        <f t="shared" si="7"/>
        <v>1.6600992039336655</v>
      </c>
      <c r="CP13" s="76">
        <f t="shared" si="8"/>
        <v>0.72989432059062376</v>
      </c>
      <c r="CQ13" s="76">
        <f t="shared" si="9"/>
        <v>12.999798422992198</v>
      </c>
      <c r="CR13" s="76">
        <f t="shared" si="10"/>
        <v>-0.17226572913852983</v>
      </c>
      <c r="CS13" s="76">
        <f t="shared" si="11"/>
        <v>-0.64642870940576724</v>
      </c>
      <c r="CT13" s="76">
        <f t="shared" si="12"/>
        <v>-1.4531416526770178</v>
      </c>
      <c r="CU13" s="76">
        <f t="shared" si="13"/>
        <v>2.3062380294146839E-2</v>
      </c>
      <c r="CV13" s="76">
        <f t="shared" si="14"/>
        <v>0.82424603401442276</v>
      </c>
      <c r="CW13" s="76">
        <f t="shared" si="15"/>
        <v>-0.74672150923155911</v>
      </c>
      <c r="CX13" s="76">
        <f t="shared" si="16"/>
        <v>1.5184476039323733</v>
      </c>
      <c r="CY13" s="76">
        <f t="shared" si="17"/>
        <v>0.69383605133006432</v>
      </c>
      <c r="CZ13" s="76">
        <f t="shared" si="18"/>
        <v>0.25696799891099437</v>
      </c>
      <c r="DA13" s="76">
        <f t="shared" si="19"/>
        <v>4.0267466418096456</v>
      </c>
      <c r="DB13" s="76">
        <f t="shared" si="20"/>
        <v>0.38540186301845403</v>
      </c>
      <c r="DC13" s="76">
        <f t="shared" si="21"/>
        <v>0.56084176679295372</v>
      </c>
      <c r="DD13" s="76">
        <f t="shared" si="22"/>
        <v>2.569651579737009</v>
      </c>
      <c r="DE13" s="76">
        <f t="shared" si="23"/>
        <v>0.58995211933833192</v>
      </c>
      <c r="DF13" s="76">
        <f t="shared" si="24"/>
        <v>0.19718246247392571</v>
      </c>
      <c r="DG13" s="76">
        <f t="shared" si="25"/>
        <v>0.3183604123681234</v>
      </c>
      <c r="DH13" s="76">
        <f t="shared" si="26"/>
        <v>0.91866965555383984</v>
      </c>
      <c r="DI13" s="76">
        <f t="shared" si="27"/>
        <v>0</v>
      </c>
      <c r="DJ13" s="76">
        <f t="shared" si="28"/>
        <v>16.750350388245906</v>
      </c>
      <c r="DK13" s="76">
        <f t="shared" si="29"/>
        <v>20.39211328941969</v>
      </c>
      <c r="DL13" s="76">
        <f t="shared" si="30"/>
        <v>70.739349502865139</v>
      </c>
    </row>
    <row r="14" spans="1:116" s="48" customFormat="1" ht="12" x14ac:dyDescent="0.15">
      <c r="A14" s="114">
        <f>IF(ISBLANK('In Process Calc.'!C14),"",'In Process Calc.'!C14)</f>
        <v>261.12249999999767</v>
      </c>
      <c r="B14" s="114">
        <f>IF(ISBLANK('Measured Data'!H18),"",'Measured Data'!H18)</f>
        <v>3.7434242797851565</v>
      </c>
      <c r="C14" s="114">
        <f>IF(ISBLANK('In Process Calc.'!K14),"",'In Process Calc.'!K14)</f>
        <v>3077.8333304326629</v>
      </c>
      <c r="D14" s="114">
        <f>IF(ISBLANK('In Process Calc.'!L14),"",'In Process Calc.'!L14)</f>
        <v>0</v>
      </c>
      <c r="E14" s="114">
        <f>IF(ISBLANK('In Process Calc.'!M14),"",'In Process Calc.'!M14)</f>
        <v>585.39397999999983</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26.06432222222222</v>
      </c>
      <c r="L14" s="114">
        <f>IF(ISBLANK('In Process Calc.'!T14),"",'In Process Calc.'!T14)</f>
        <v>-0.12726399999999996</v>
      </c>
      <c r="M14" s="114">
        <f>IF(ISBLANK('In Process Calc.'!U14),"",'In Process Calc.'!U14)</f>
        <v>-0.69949400000000028</v>
      </c>
      <c r="N14" s="114" t="str">
        <f>IF(ISBLANK('In Process Calc.'!V14),"",'In Process Calc.'!V14)</f>
        <v/>
      </c>
      <c r="O14" s="114" t="str">
        <f>IF(ISBLANK('In Process Calc.'!W14),"",'In Process Calc.'!W14)</f>
        <v/>
      </c>
      <c r="P14" s="114" t="str">
        <f>IF(ISBLANK('In Process Calc.'!X14),"",'In Process Calc.'!X14)</f>
        <v/>
      </c>
      <c r="Q14" s="114">
        <f>IF(ISBLANK('In Process Calc.'!Y14),"",'In Process Calc.'!Y14)</f>
        <v>-0.44256216696270034</v>
      </c>
      <c r="R14" s="114" t="str">
        <f>IF(ISBLANK('In Process Calc.'!Z14),"",'In Process Calc.'!Z14)</f>
        <v/>
      </c>
      <c r="S14" s="114" t="str">
        <f>IF(ISBLANK('In Process Calc.'!AA14),"",'In Process Calc.'!AA14)</f>
        <v/>
      </c>
      <c r="T14" s="114" t="str">
        <f>IF(ISBLANK('In Process Calc.'!AB14),"",'In Process Calc.'!AB14)</f>
        <v/>
      </c>
      <c r="U14" s="114">
        <f>IF(ISBLANK('In Process Calc.'!AC14),"",'In Process Calc.'!AC14)</f>
        <v>6.3398700000000003</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-1.0513237591022082E-8</v>
      </c>
      <c r="BQ14" s="56">
        <v>1.0010878142094941E-5</v>
      </c>
      <c r="BR14" s="56">
        <v>-2.5366544949922106E-3</v>
      </c>
      <c r="BS14" s="56">
        <v>2.119212012511941E-2</v>
      </c>
      <c r="BT14" s="56">
        <f t="array" ref="BT14:BX14">LINEST($L3:INDEX($L:$L,COUNT($L:$L)+2),$A$3:INDEX($A:$A,COUNT($A:$A)+2)^{1,2,3,4},TRUE,TRUE)</f>
        <v>-1.2099635479297574E-10</v>
      </c>
      <c r="BU14" s="56">
        <v>7.0890900772143393E-8</v>
      </c>
      <c r="BV14" s="56">
        <v>-7.2434065704047325E-6</v>
      </c>
      <c r="BW14" s="56">
        <v>-1.3408668116270076E-3</v>
      </c>
      <c r="BX14" s="56">
        <v>7.4385157922549072E-3</v>
      </c>
      <c r="BY14" s="57">
        <f>IF('Cumulative Curves'!$B$13=6,#REF!,IF('Cumulative Curves'!$B$13=5,#REF!, IF( 'Cumulative Curves'!$B$13=4, BX14,IF('Cumulative Curves'!$B$13=3, BS14, 0))))</f>
        <v>2.119212012511941E-2</v>
      </c>
      <c r="BZ14" s="57">
        <f>IF('Cumulative Curves'!$B$13=6,#REF!,IF('Cumulative Curves'!$B$13=5,#REF!, IF( 'Cumulative Curves'!$B$13=4, BW14,IF('Cumulative Curves'!$B$13=3, BR14, 0))))</f>
        <v>-2.5366544949922106E-3</v>
      </c>
      <c r="CA14" s="57">
        <f>IF('Cumulative Curves'!$B$13=6,#REF!,IF('Cumulative Curves'!$B$13=5,#REF!, IF( 'Cumulative Curves'!$B$13=4, BV14,IF('Cumulative Curves'!$B$13=3, BQ14, 0))))</f>
        <v>1.0010878142094941E-5</v>
      </c>
      <c r="CB14" s="57">
        <f>IF('Cumulative Curves'!$B$13=6,#REF!,IF('Cumulative Curves'!$B$13=5,#REF!, IF( 'Cumulative Curves'!$B$13=4, BU14,IF('Cumulative Curves'!$B$13=3, BP14, 0))))</f>
        <v>-1.0513237591022082E-8</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184.74820833332782</v>
      </c>
      <c r="CH14" s="76">
        <f t="shared" si="0"/>
        <v>3.9071709391471701</v>
      </c>
      <c r="CI14" s="76">
        <f t="shared" si="1"/>
        <v>2886.6476966867608</v>
      </c>
      <c r="CJ14" s="76">
        <f t="shared" si="2"/>
        <v>0</v>
      </c>
      <c r="CK14" s="76">
        <f t="shared" si="3"/>
        <v>351.64174938282537</v>
      </c>
      <c r="CL14" s="76">
        <f t="shared" si="4"/>
        <v>-0.20563862440763792</v>
      </c>
      <c r="CM14" s="76">
        <f t="shared" si="5"/>
        <v>0.46979535961543778</v>
      </c>
      <c r="CN14" s="76">
        <f t="shared" si="6"/>
        <v>4.7001304628566842</v>
      </c>
      <c r="CO14" s="76">
        <f t="shared" si="7"/>
        <v>2.0634551561264232</v>
      </c>
      <c r="CP14" s="76">
        <f t="shared" si="8"/>
        <v>0.79370849726623116</v>
      </c>
      <c r="CQ14" s="76">
        <f t="shared" si="9"/>
        <v>15.026241506401364</v>
      </c>
      <c r="CR14" s="76">
        <f t="shared" si="10"/>
        <v>-0.17205440854031057</v>
      </c>
      <c r="CS14" s="76">
        <f t="shared" si="11"/>
        <v>-0.69677101435850175</v>
      </c>
      <c r="CT14" s="76">
        <f t="shared" si="12"/>
        <v>-1.6257807855124546</v>
      </c>
      <c r="CU14" s="76">
        <f t="shared" si="13"/>
        <v>7.6613533414998936E-3</v>
      </c>
      <c r="CV14" s="76">
        <f t="shared" si="14"/>
        <v>0.9177578728832787</v>
      </c>
      <c r="CW14" s="76">
        <f t="shared" si="15"/>
        <v>-0.98033067879396896</v>
      </c>
      <c r="CX14" s="76">
        <f t="shared" si="16"/>
        <v>1.7188484580543721</v>
      </c>
      <c r="CY14" s="76">
        <f t="shared" si="17"/>
        <v>0.78757623813762545</v>
      </c>
      <c r="CZ14" s="76">
        <f t="shared" si="18"/>
        <v>0.2842126846321103</v>
      </c>
      <c r="DA14" s="76">
        <f t="shared" si="19"/>
        <v>4.4650412453626238</v>
      </c>
      <c r="DB14" s="76">
        <f t="shared" si="20"/>
        <v>0.43505964712688933</v>
      </c>
      <c r="DC14" s="76">
        <f t="shared" si="21"/>
        <v>0.63509947781542597</v>
      </c>
      <c r="DD14" s="76">
        <f t="shared" si="22"/>
        <v>2.8724303608483712</v>
      </c>
      <c r="DE14" s="76">
        <f t="shared" si="23"/>
        <v>0.67441567300136362</v>
      </c>
      <c r="DF14" s="76">
        <f t="shared" si="24"/>
        <v>0.22164571049538337</v>
      </c>
      <c r="DG14" s="76">
        <f t="shared" si="25"/>
        <v>0.33048147934509453</v>
      </c>
      <c r="DH14" s="76">
        <f t="shared" si="26"/>
        <v>1.0435518240549326</v>
      </c>
      <c r="DI14" s="76">
        <f t="shared" si="27"/>
        <v>0</v>
      </c>
      <c r="DJ14" s="76">
        <f t="shared" si="28"/>
        <v>18.590361950217915</v>
      </c>
      <c r="DK14" s="76">
        <f t="shared" si="29"/>
        <v>22.73670064791024</v>
      </c>
      <c r="DL14" s="76">
        <f t="shared" si="30"/>
        <v>78.732479490811528</v>
      </c>
    </row>
    <row r="15" spans="1:116" s="48" customFormat="1" ht="12" x14ac:dyDescent="0.15">
      <c r="A15" s="114">
        <f>IF(ISBLANK('In Process Calc.'!C15),"",'In Process Calc.'!C15)</f>
        <v>288.32249999995111</v>
      </c>
      <c r="B15" s="114">
        <f>IF(ISBLANK('Measured Data'!H19),"",'Measured Data'!H19)</f>
        <v>3.7847748828887942</v>
      </c>
      <c r="C15" s="114">
        <f>IF(ISBLANK('In Process Calc.'!K15),"",'In Process Calc.'!K15)</f>
        <v>3108.0440810601808</v>
      </c>
      <c r="D15" s="114">
        <f>IF(ISBLANK('In Process Calc.'!L15),"",'In Process Calc.'!L15)</f>
        <v>0</v>
      </c>
      <c r="E15" s="114">
        <f>IF(ISBLANK('In Process Calc.'!M15),"",'In Process Calc.'!M15)</f>
        <v>658.30785999999989</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30.488511111111109</v>
      </c>
      <c r="L15" s="114">
        <f>IF(ISBLANK('In Process Calc.'!T15),"",'In Process Calc.'!T15)</f>
        <v>-0.17109999999999997</v>
      </c>
      <c r="M15" s="114">
        <f>IF(ISBLANK('In Process Calc.'!U15),"",'In Process Calc.'!U15)</f>
        <v>-0.57529200000000025</v>
      </c>
      <c r="N15" s="114" t="str">
        <f>IF(ISBLANK('In Process Calc.'!V15),"",'In Process Calc.'!V15)</f>
        <v/>
      </c>
      <c r="O15" s="114" t="str">
        <f>IF(ISBLANK('In Process Calc.'!W15),"",'In Process Calc.'!W15)</f>
        <v/>
      </c>
      <c r="P15" s="114" t="str">
        <f>IF(ISBLANK('In Process Calc.'!X15),"",'In Process Calc.'!X15)</f>
        <v/>
      </c>
      <c r="Q15" s="114">
        <f>IF(ISBLANK('In Process Calc.'!Y15),"",'In Process Calc.'!Y15)</f>
        <v>-0.44256216696270034</v>
      </c>
      <c r="R15" s="114" t="str">
        <f>IF(ISBLANK('In Process Calc.'!Z15),"",'In Process Calc.'!Z15)</f>
        <v/>
      </c>
      <c r="S15" s="114" t="str">
        <f>IF(ISBLANK('In Process Calc.'!AA15),"",'In Process Calc.'!AA15)</f>
        <v/>
      </c>
      <c r="T15" s="114" t="str">
        <f>IF(ISBLANK('In Process Calc.'!AB15),"",'In Process Calc.'!AB15)</f>
        <v/>
      </c>
      <c r="U15" s="114">
        <f>IF(ISBLANK('In Process Calc.'!AC15),"",'In Process Calc.'!AC15)</f>
        <v>6.493296</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8.7604862944271785E-8</v>
      </c>
      <c r="BQ15" s="56">
        <v>-2.7585623505860438E-5</v>
      </c>
      <c r="BR15" s="56">
        <v>-1.5431119552762602E-3</v>
      </c>
      <c r="BS15" s="56">
        <v>-4.7362272394697591E-3</v>
      </c>
      <c r="BT15" s="56">
        <f t="array" ref="BT15:BX15">LINEST($M3:INDEX($M:$M,COUNT($M:$M)+2),$A$3:INDEX($A:$A,COUNT($A:$A)+2)^{1,2,3,4},TRUE,TRUE)</f>
        <v>-2.2944511615485942E-10</v>
      </c>
      <c r="BU15" s="56">
        <v>2.4197134790309854E-7</v>
      </c>
      <c r="BV15" s="56">
        <v>-6.0304884898504736E-5</v>
      </c>
      <c r="BW15" s="56">
        <v>7.2445754610021558E-4</v>
      </c>
      <c r="BX15" s="56">
        <v>-3.0817156281517599E-2</v>
      </c>
      <c r="BY15" s="57">
        <f>IF('Cumulative Curves'!$B$14=6,#REF!,IF('Cumulative Curves'!$B$14=5,#REF!, IF( 'Cumulative Curves'!$B$14=4, BX15,IF('Cumulative Curves'!$B$14=3, BS15, 0))))</f>
        <v>-3.0817156281517599E-2</v>
      </c>
      <c r="BZ15" s="57">
        <f>IF('Cumulative Curves'!$B$14=6,#REF!,IF('Cumulative Curves'!$B$14=5,#REF!, IF( 'Cumulative Curves'!$B$14=4, BW15,IF('Cumulative Curves'!$B$14=3, BR15, 0))))</f>
        <v>7.2445754610021558E-4</v>
      </c>
      <c r="CA15" s="57">
        <f>IF('Cumulative Curves'!$B$14=6,#REF!,IF('Cumulative Curves'!$B$14=5,#REF!, IF( 'Cumulative Curves'!$B$14=4, BV15,IF('Cumulative Curves'!$B$14=3, BQ15, 0))))</f>
        <v>-6.0304884898504736E-5</v>
      </c>
      <c r="CB15" s="57">
        <f>IF('Cumulative Curves'!$B$14=6,#REF!,IF('Cumulative Curves'!$B$14=5,#REF!, IF( 'Cumulative Curves'!$B$14=4, BU15,IF('Cumulative Curves'!$B$14=3, BP15, 0))))</f>
        <v>2.4197134790309854E-7</v>
      </c>
      <c r="CC15" s="57">
        <f>IF('Cumulative Curves'!$B$14=6,#REF!,IF('Cumulative Curves'!$B$14=5,#REF!, IF( 'Cumulative Curves'!$B$14=4,BT15, 0)))</f>
        <v>-2.2944511615485942E-10</v>
      </c>
      <c r="CD15" s="57">
        <f>IF('Cumulative Curves'!$B$14=6,#REF!,IF('Cumulative Curves'!$B$14=5,#REF!, 0))</f>
        <v>0</v>
      </c>
      <c r="CE15" s="57">
        <f>IF('Cumulative Curves'!$B$14=6,#REF!,0)</f>
        <v>0</v>
      </c>
      <c r="CF15" s="49"/>
      <c r="CG15" s="76">
        <f>CG14+MAX('In Process Calc.'!$C$3:$C$96)/20</f>
        <v>201.543499999994</v>
      </c>
      <c r="CH15" s="76">
        <f t="shared" si="0"/>
        <v>3.9708670616401243</v>
      </c>
      <c r="CI15" s="76">
        <f t="shared" si="1"/>
        <v>3017.6097505601688</v>
      </c>
      <c r="CJ15" s="76">
        <f t="shared" si="2"/>
        <v>0</v>
      </c>
      <c r="CK15" s="76">
        <f t="shared" si="3"/>
        <v>400.74772389119101</v>
      </c>
      <c r="CL15" s="76">
        <f t="shared" si="4"/>
        <v>-0.13697980992264946</v>
      </c>
      <c r="CM15" s="76">
        <f t="shared" si="5"/>
        <v>0.52179401407732429</v>
      </c>
      <c r="CN15" s="76">
        <f t="shared" si="6"/>
        <v>4.8180321478380419</v>
      </c>
      <c r="CO15" s="76">
        <f t="shared" si="7"/>
        <v>2.4971370286228982</v>
      </c>
      <c r="CP15" s="76">
        <f t="shared" si="8"/>
        <v>0.85145005276650654</v>
      </c>
      <c r="CQ15" s="76">
        <f t="shared" si="9"/>
        <v>17.211900040445055</v>
      </c>
      <c r="CR15" s="76">
        <f t="shared" si="10"/>
        <v>-0.16948264264687049</v>
      </c>
      <c r="CS15" s="76">
        <f t="shared" si="11"/>
        <v>-0.73202006622948401</v>
      </c>
      <c r="CT15" s="76">
        <f t="shared" si="12"/>
        <v>-1.7933920578765503</v>
      </c>
      <c r="CU15" s="76">
        <f t="shared" si="13"/>
        <v>-5.7178239594630753E-3</v>
      </c>
      <c r="CV15" s="76">
        <f t="shared" si="14"/>
        <v>1.0108855553960421</v>
      </c>
      <c r="CW15" s="76">
        <f t="shared" si="15"/>
        <v>-0.9983317519281627</v>
      </c>
      <c r="CX15" s="76">
        <f t="shared" si="16"/>
        <v>1.9166669063304607</v>
      </c>
      <c r="CY15" s="76">
        <f t="shared" si="17"/>
        <v>0.88029991867157431</v>
      </c>
      <c r="CZ15" s="76">
        <f t="shared" si="18"/>
        <v>0.31081544726655103</v>
      </c>
      <c r="DA15" s="76">
        <f t="shared" si="19"/>
        <v>4.8899462497783492</v>
      </c>
      <c r="DB15" s="76">
        <f t="shared" si="20"/>
        <v>0.48337399776677126</v>
      </c>
      <c r="DC15" s="76">
        <f t="shared" si="21"/>
        <v>0.70835832016833178</v>
      </c>
      <c r="DD15" s="76">
        <f t="shared" si="22"/>
        <v>3.1643112575963004</v>
      </c>
      <c r="DE15" s="76">
        <f t="shared" si="23"/>
        <v>0.75924915410997929</v>
      </c>
      <c r="DF15" s="76">
        <f t="shared" si="24"/>
        <v>0.24561117893086837</v>
      </c>
      <c r="DG15" s="76">
        <f t="shared" si="25"/>
        <v>0.33871253581938604</v>
      </c>
      <c r="DH15" s="76">
        <f t="shared" si="26"/>
        <v>1.1679811065438999</v>
      </c>
      <c r="DI15" s="76">
        <f t="shared" si="27"/>
        <v>0</v>
      </c>
      <c r="DJ15" s="76">
        <f t="shared" si="28"/>
        <v>20.379939457509522</v>
      </c>
      <c r="DK15" s="76">
        <f t="shared" si="29"/>
        <v>25.028528203681748</v>
      </c>
      <c r="DL15" s="76">
        <f t="shared" si="30"/>
        <v>86.549292503438082</v>
      </c>
    </row>
    <row r="16" spans="1:116" s="48" customFormat="1" ht="12" x14ac:dyDescent="0.15">
      <c r="A16" s="114">
        <f>IF(ISBLANK('In Process Calc.'!C16),"",'In Process Calc.'!C16)</f>
        <v>306.82250000000931</v>
      </c>
      <c r="B16" s="114">
        <f>IF(ISBLANK('Measured Data'!H20),"",'Measured Data'!H20)</f>
        <v>3.4615868164062502</v>
      </c>
      <c r="C16" s="114">
        <f>IF(ISBLANK('In Process Calc.'!K16),"",'In Process Calc.'!K16)</f>
        <v>2903.7937285775452</v>
      </c>
      <c r="D16" s="114">
        <f>IF(ISBLANK('In Process Calc.'!L16),"",'In Process Calc.'!L16)</f>
        <v>0</v>
      </c>
      <c r="E16" s="114">
        <f>IF(ISBLANK('In Process Calc.'!M16),"",'In Process Calc.'!M16)</f>
        <v>660.19981799999994</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33.593528888888883</v>
      </c>
      <c r="L16" s="114">
        <f>IF(ISBLANK('In Process Calc.'!T16),"",'In Process Calc.'!T16)</f>
        <v>-9.3498199999999976E-2</v>
      </c>
      <c r="M16" s="114">
        <f>IF(ISBLANK('In Process Calc.'!U16),"",'In Process Calc.'!U16)</f>
        <v>-0.59672360000000035</v>
      </c>
      <c r="N16" s="114" t="str">
        <f>IF(ISBLANK('In Process Calc.'!V16),"",'In Process Calc.'!V16)</f>
        <v/>
      </c>
      <c r="O16" s="114" t="str">
        <f>IF(ISBLANK('In Process Calc.'!W16),"",'In Process Calc.'!W16)</f>
        <v/>
      </c>
      <c r="P16" s="114" t="str">
        <f>IF(ISBLANK('In Process Calc.'!X16),"",'In Process Calc.'!X16)</f>
        <v/>
      </c>
      <c r="Q16" s="114">
        <f>IF(ISBLANK('In Process Calc.'!Y16),"",'In Process Calc.'!Y16)</f>
        <v>-1.161523090586146</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6.8725811999999991</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8.7897077358175569E-8</v>
      </c>
      <c r="BQ16" s="56">
        <v>-3.9804422283358564E-5</v>
      </c>
      <c r="BR16" s="56">
        <v>-4.4468246401892994E-3</v>
      </c>
      <c r="BS16" s="56">
        <v>1.0063345230637566E-4</v>
      </c>
      <c r="BT16" s="56">
        <f t="array" ref="BT16:BX16">LINEST($AU3:INDEX($AU:$AU,COUNT($AU:$AU)+2),$AH$3:INDEX($AH:$AH,COUNT($AH:$AH)+2)^{1,2,3,4},TRUE,TRUE)</f>
        <v>-1.1197506315342088E-10</v>
      </c>
      <c r="BU16" s="56">
        <v>1.5668276881229351E-7</v>
      </c>
      <c r="BV16" s="56">
        <v>-5.2189952354742191E-5</v>
      </c>
      <c r="BW16" s="56">
        <v>-3.7952519335585368E-3</v>
      </c>
      <c r="BX16" s="56">
        <v>-3.5711733204981111E-3</v>
      </c>
      <c r="BY16" s="57">
        <f>IF('Cumulative Curves'!$B$15=6,#REF!,IF('Cumulative Curves'!$B$15=5,#REF!, IF( 'Cumulative Curves'!$B$15=4, BX16,IF('Cumulative Curves'!$B$15=3, BS16, 0))))</f>
        <v>1.0063345230637566E-4</v>
      </c>
      <c r="BZ16" s="57">
        <f>IF('Cumulative Curves'!$B$15=6,#REF!,IF('Cumulative Curves'!$B$15=5,#REF!, IF( 'Cumulative Curves'!$B$15=4, BW16,IF('Cumulative Curves'!$B$15=3, BR16, 0))))</f>
        <v>-4.4468246401892994E-3</v>
      </c>
      <c r="CA16" s="57">
        <f>IF('Cumulative Curves'!$B$15=6,#REF!,IF('Cumulative Curves'!$B$15=5,#REF!, IF( 'Cumulative Curves'!$B$15=4, BV16,IF('Cumulative Curves'!$B$15=3, BQ16, 0))))</f>
        <v>-3.9804422283358564E-5</v>
      </c>
      <c r="CB16" s="57">
        <f>IF('Cumulative Curves'!$B$15=6,#REF!,IF('Cumulative Curves'!$B$15=5,#REF!, IF( 'Cumulative Curves'!$B$15=4, BU16,IF('Cumulative Curves'!$B$15=3, BP16, 0))))</f>
        <v>8.7897077358175569E-8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218.33879166666017</v>
      </c>
      <c r="CH16" s="76">
        <f t="shared" si="0"/>
        <v>3.9669355372648196</v>
      </c>
      <c r="CI16" s="76">
        <f t="shared" si="1"/>
        <v>3116.8992456166998</v>
      </c>
      <c r="CJ16" s="76">
        <f t="shared" si="2"/>
        <v>0</v>
      </c>
      <c r="CK16" s="76">
        <f t="shared" si="3"/>
        <v>450.83844780479455</v>
      </c>
      <c r="CL16" s="76">
        <f t="shared" si="4"/>
        <v>-6.2940909095162034E-2</v>
      </c>
      <c r="CM16" s="76">
        <f t="shared" si="5"/>
        <v>0.57255433047848303</v>
      </c>
      <c r="CN16" s="76">
        <f t="shared" si="6"/>
        <v>4.8720708106315778</v>
      </c>
      <c r="CO16" s="76">
        <f t="shared" si="7"/>
        <v>2.9510443335753367</v>
      </c>
      <c r="CP16" s="76">
        <f t="shared" si="8"/>
        <v>0.90202265254215352</v>
      </c>
      <c r="CQ16" s="76">
        <f t="shared" si="9"/>
        <v>19.544401980787075</v>
      </c>
      <c r="CR16" s="76">
        <f t="shared" si="10"/>
        <v>-0.16484927947643091</v>
      </c>
      <c r="CS16" s="76">
        <f t="shared" si="11"/>
        <v>-0.75033654419072282</v>
      </c>
      <c r="CT16" s="76">
        <f t="shared" si="12"/>
        <v>-1.9534769180959004</v>
      </c>
      <c r="CU16" s="76">
        <f t="shared" si="13"/>
        <v>-1.5998611742920665E-2</v>
      </c>
      <c r="CV16" s="76">
        <f t="shared" si="14"/>
        <v>1.1031024145661406</v>
      </c>
      <c r="CW16" s="76">
        <f t="shared" si="15"/>
        <v>-0.85579017902367838</v>
      </c>
      <c r="CX16" s="76">
        <f t="shared" si="16"/>
        <v>2.1090959559322151</v>
      </c>
      <c r="CY16" s="76">
        <f t="shared" si="17"/>
        <v>0.97066744773669633</v>
      </c>
      <c r="CZ16" s="76">
        <f t="shared" si="18"/>
        <v>0.33655927810412728</v>
      </c>
      <c r="DA16" s="76">
        <f t="shared" si="19"/>
        <v>5.2965877704255879</v>
      </c>
      <c r="DB16" s="76">
        <f t="shared" si="20"/>
        <v>0.52953420661217254</v>
      </c>
      <c r="DC16" s="76">
        <f t="shared" si="21"/>
        <v>0.77953492859217122</v>
      </c>
      <c r="DD16" s="76">
        <f t="shared" si="22"/>
        <v>3.4405278552340963</v>
      </c>
      <c r="DE16" s="76">
        <f t="shared" si="23"/>
        <v>0.8433978022298928</v>
      </c>
      <c r="DF16" s="76">
        <f t="shared" si="24"/>
        <v>0.26875329539384407</v>
      </c>
      <c r="DG16" s="76">
        <f t="shared" si="25"/>
        <v>0.34300298337250246</v>
      </c>
      <c r="DH16" s="76">
        <f t="shared" si="26"/>
        <v>1.2903288008753879</v>
      </c>
      <c r="DI16" s="76">
        <f t="shared" si="27"/>
        <v>0</v>
      </c>
      <c r="DJ16" s="76">
        <f t="shared" si="28"/>
        <v>22.099003498167551</v>
      </c>
      <c r="DK16" s="76">
        <f t="shared" si="29"/>
        <v>27.24008082647493</v>
      </c>
      <c r="DL16" s="76">
        <f t="shared" si="30"/>
        <v>94.106132940702622</v>
      </c>
    </row>
    <row r="17" spans="1:116" s="48" customFormat="1" ht="12" x14ac:dyDescent="0.15">
      <c r="A17" s="114">
        <f>IF(ISBLANK('In Process Calc.'!C17),"",'In Process Calc.'!C17)</f>
        <v>335.90583333332324</v>
      </c>
      <c r="B17" s="114">
        <f>IF(ISBLANK('Measured Data'!H21),"",'Measured Data'!H21)</f>
        <v>3.5965205265045168</v>
      </c>
      <c r="C17" s="114">
        <f>IF(ISBLANK('In Process Calc.'!K17),"",'In Process Calc.'!K17)</f>
        <v>3000.5115133017798</v>
      </c>
      <c r="D17" s="114">
        <f>IF(ISBLANK('In Process Calc.'!L17),"",'In Process Calc.'!L17)</f>
        <v>0</v>
      </c>
      <c r="E17" s="114">
        <f>IF(ISBLANK('In Process Calc.'!M17),"",'In Process Calc.'!M17)</f>
        <v>825.91935399999977</v>
      </c>
      <c r="F17" s="114">
        <f>IF(ISBLANK('In Process Calc.'!N17),"",'In Process Calc.'!N17)</f>
        <v>0.38924983724323725</v>
      </c>
      <c r="G17" s="114">
        <f>IF(ISBLANK('In Process Calc.'!O17),"",'In Process Calc.'!O17)</f>
        <v>0.83949688691159552</v>
      </c>
      <c r="H17" s="114">
        <f>IF(ISBLANK('In Process Calc.'!P17),"",'In Process Calc.'!P17)</f>
        <v>5.4329320466242805</v>
      </c>
      <c r="I17" s="114">
        <f>IF(ISBLANK('In Process Calc.'!Q17),"",'In Process Calc.'!Q17)</f>
        <v>5.3964789121778969</v>
      </c>
      <c r="J17" s="114">
        <f>IF(ISBLANK('In Process Calc.'!R17),"",'In Process Calc.'!R17)</f>
        <v>0.96163256578947398</v>
      </c>
      <c r="K17" s="114">
        <f>IF(ISBLANK('In Process Calc.'!S17),"",'In Process Calc.'!S17)</f>
        <v>37.416355555555548</v>
      </c>
      <c r="L17" s="114">
        <f>IF(ISBLANK('In Process Calc.'!T17),"",'In Process Calc.'!T17)</f>
        <v>-0.10783379999999998</v>
      </c>
      <c r="M17" s="114">
        <f>IF(ISBLANK('In Process Calc.'!U17),"",'In Process Calc.'!U17)</f>
        <v>-0.3243472000000005</v>
      </c>
      <c r="N17" s="114">
        <f>IF(ISBLANK('In Process Calc.'!V17),"",'In Process Calc.'!V17)</f>
        <v>-2.6549005461569197</v>
      </c>
      <c r="O17" s="114">
        <f>IF(ISBLANK('In Process Calc.'!W17),"",'In Process Calc.'!W17)</f>
        <v>8.1080444923966488E-2</v>
      </c>
      <c r="P17" s="114">
        <f>IF(ISBLANK('In Process Calc.'!X17),"",'In Process Calc.'!X17)</f>
        <v>1.6802795761225904</v>
      </c>
      <c r="Q17" s="114">
        <f>IF(ISBLANK('In Process Calc.'!Y17),"",'In Process Calc.'!Y17)</f>
        <v>-0.76366563055062198</v>
      </c>
      <c r="R17" s="114">
        <f>IF(ISBLANK('In Process Calc.'!Z17),"",'In Process Calc.'!Z17)</f>
        <v>3.0707022642372497</v>
      </c>
      <c r="S17" s="114">
        <f>IF(ISBLANK('In Process Calc.'!AA17),"",'In Process Calc.'!AA17)</f>
        <v>1.425919994527669</v>
      </c>
      <c r="T17" s="114">
        <f>IF(ISBLANK('In Process Calc.'!AB17),"",'In Process Calc.'!AB17)</f>
        <v>0.47493969573084882</v>
      </c>
      <c r="U17" s="114">
        <f>IF(ISBLANK('In Process Calc.'!AC17),"",'In Process Calc.'!AC17)</f>
        <v>7.2739779999999996</v>
      </c>
      <c r="V17" s="114">
        <f>IF(ISBLANK('In Process Calc.'!AD17),"",'In Process Calc.'!AD17)</f>
        <v>0.7249963920334157</v>
      </c>
      <c r="W17" s="114">
        <f>IF(ISBLANK('In Process Calc.'!AE17),"",'In Process Calc.'!AE17)</f>
        <v>1.1285446017545377</v>
      </c>
      <c r="X17" s="114">
        <f>IF(ISBLANK('In Process Calc.'!AF17),"",'In Process Calc.'!AF17)</f>
        <v>4.5391126843657812</v>
      </c>
      <c r="Y17" s="114">
        <f>IF(ISBLANK('In Process Calc.'!AG17),"",'In Process Calc.'!AG17)</f>
        <v>1.325276091336467</v>
      </c>
      <c r="Z17" s="114">
        <f>IF(ISBLANK('In Process Calc.'!AH17),"",'In Process Calc.'!AH17)</f>
        <v>0.38054782353229211</v>
      </c>
      <c r="AA17" s="114">
        <f>IF(ISBLANK('In Process Calc.'!AI17),"",'In Process Calc.'!AI17)</f>
        <v>0.25801384182350029</v>
      </c>
      <c r="AB17" s="114">
        <f>IF(ISBLANK('In Process Calc.'!AJ17),"",'In Process Calc.'!AJ17)</f>
        <v>1.9520533162612037</v>
      </c>
      <c r="AC17" s="114">
        <f>IF(ISBLANK('In Process Calc.'!AK17),"",'In Process Calc.'!AK17)</f>
        <v>0</v>
      </c>
      <c r="AD17" s="114">
        <f>IF(ISBLANK('In Process Calc.'!AL17),"",'In Process Calc.'!AL17)</f>
        <v>30.474047610295521</v>
      </c>
      <c r="AE17" s="114">
        <f>IF(ISBLANK('In Process Calc.'!AM17),"",'In Process Calc.'!AM17)</f>
        <v>38.137275447538755</v>
      </c>
      <c r="AF17" s="114">
        <f>IF(ISBLANK('In Process Calc.'!AN17),"",'In Process Calc.'!AN17)</f>
        <v>132.76310727698404</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3.7871823453770978E-8</v>
      </c>
      <c r="BQ17" s="56">
        <v>-1.7406454618139337E-5</v>
      </c>
      <c r="BR17" s="56">
        <v>1.6862339063815422E-3</v>
      </c>
      <c r="BS17" s="56">
        <v>5.1435610182511193E-2</v>
      </c>
      <c r="BT17" s="56">
        <f t="array" ref="BT17:BX17">LINEST($AV3:INDEX($AV:$AV,COUNT($AV:$AV)+2),$AH$3:INDEX($AH:$AH,COUNT($AH:$AH)+2)^{1,2,3,4},TRUE,TRUE)</f>
        <v>-1.2126013568838969E-9</v>
      </c>
      <c r="BU17" s="56">
        <v>7.8276644947579534E-7</v>
      </c>
      <c r="BV17" s="56">
        <v>-1.5153194780681659E-4</v>
      </c>
      <c r="BW17" s="56">
        <v>8.7422508972932501E-3</v>
      </c>
      <c r="BX17" s="56">
        <v>1.1672847389357699E-2</v>
      </c>
      <c r="BY17" s="57">
        <f>IF('Cumulative Curves'!$B$16=6,#REF!,IF('Cumulative Curves'!$B$16=5,#REF!, IF( 'Cumulative Curves'!$B$16=4, BX17,IF('Cumulative Curves'!$B$16=3, BS17, 0))))</f>
        <v>5.1435610182511193E-2</v>
      </c>
      <c r="BZ17" s="57">
        <f>IF('Cumulative Curves'!$B$16=6,#REF!,IF('Cumulative Curves'!$B$16=5,#REF!, IF( 'Cumulative Curves'!$B$16=4, BW17,IF('Cumulative Curves'!$B$16=3, BR17, 0))))</f>
        <v>1.6862339063815422E-3</v>
      </c>
      <c r="CA17" s="57">
        <f>IF('Cumulative Curves'!$B$16=6,#REF!,IF('Cumulative Curves'!$B$16=5,#REF!, IF( 'Cumulative Curves'!$B$16=4, BV17,IF('Cumulative Curves'!$B$16=3, BQ17, 0))))</f>
        <v>-1.7406454618139337E-5</v>
      </c>
      <c r="CB17" s="57">
        <f>IF('Cumulative Curves'!$B$16=6,#REF!,IF('Cumulative Curves'!$B$16=5,#REF!, IF( 'Cumulative Curves'!$B$16=4, BU17,IF('Cumulative Curves'!$B$16=3, BP17, 0))))</f>
        <v>3.7871823453770978E-8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235.13408333332634</v>
      </c>
      <c r="CH17" s="76">
        <f t="shared" si="0"/>
        <v>3.9067625344803218</v>
      </c>
      <c r="CI17" s="76">
        <f t="shared" si="1"/>
        <v>3182.9456565893215</v>
      </c>
      <c r="CJ17" s="76">
        <f t="shared" si="2"/>
        <v>0</v>
      </c>
      <c r="CK17" s="76">
        <f t="shared" si="3"/>
        <v>501.48935469670607</v>
      </c>
      <c r="CL17" s="76">
        <f t="shared" si="4"/>
        <v>1.410347042482929E-2</v>
      </c>
      <c r="CM17" s="76">
        <f t="shared" si="5"/>
        <v>0.62143215866170909</v>
      </c>
      <c r="CN17" s="76">
        <f t="shared" si="6"/>
        <v>4.8778133523668501</v>
      </c>
      <c r="CO17" s="76">
        <f t="shared" si="7"/>
        <v>3.4129400321846819</v>
      </c>
      <c r="CP17" s="76">
        <f t="shared" si="8"/>
        <v>0.94432996204387631</v>
      </c>
      <c r="CQ17" s="76">
        <f t="shared" si="9"/>
        <v>22.005222216311811</v>
      </c>
      <c r="CR17" s="76">
        <f t="shared" si="10"/>
        <v>-0.15845316704721318</v>
      </c>
      <c r="CS17" s="76">
        <f t="shared" si="11"/>
        <v>-0.75031929501386752</v>
      </c>
      <c r="CT17" s="76">
        <f t="shared" si="12"/>
        <v>-2.1035368144971027</v>
      </c>
      <c r="CU17" s="76">
        <f t="shared" si="13"/>
        <v>-2.2104470143051336E-2</v>
      </c>
      <c r="CV17" s="76">
        <f t="shared" si="14"/>
        <v>1.1938817834070012</v>
      </c>
      <c r="CW17" s="76">
        <f t="shared" si="15"/>
        <v>-0.64587254871031519</v>
      </c>
      <c r="CX17" s="76">
        <f t="shared" si="16"/>
        <v>2.2933286140312115</v>
      </c>
      <c r="CY17" s="76">
        <f t="shared" si="17"/>
        <v>1.0573391801377754</v>
      </c>
      <c r="CZ17" s="76">
        <f t="shared" si="18"/>
        <v>0.36122716843464964</v>
      </c>
      <c r="DA17" s="76">
        <f t="shared" si="19"/>
        <v>5.6800919226731059</v>
      </c>
      <c r="DB17" s="76">
        <f t="shared" si="20"/>
        <v>0.57272956533716624</v>
      </c>
      <c r="DC17" s="76">
        <f t="shared" si="21"/>
        <v>0.84754593782744569</v>
      </c>
      <c r="DD17" s="76">
        <f t="shared" si="22"/>
        <v>3.6963137390150651</v>
      </c>
      <c r="DE17" s="76">
        <f t="shared" si="23"/>
        <v>0.92580685692681786</v>
      </c>
      <c r="DF17" s="76">
        <f t="shared" si="24"/>
        <v>0.29074648749777371</v>
      </c>
      <c r="DG17" s="76">
        <f t="shared" si="25"/>
        <v>0.34330222358594853</v>
      </c>
      <c r="DH17" s="76">
        <f t="shared" si="26"/>
        <v>1.4089662049040426</v>
      </c>
      <c r="DI17" s="76">
        <f t="shared" si="27"/>
        <v>0</v>
      </c>
      <c r="DJ17" s="76">
        <f t="shared" si="28"/>
        <v>23.727474660238812</v>
      </c>
      <c r="DK17" s="76">
        <f t="shared" si="29"/>
        <v>29.343843386030493</v>
      </c>
      <c r="DL17" s="76">
        <f t="shared" si="30"/>
        <v>101.31934520256297</v>
      </c>
    </row>
    <row r="18" spans="1:116" s="48" customFormat="1" ht="12" x14ac:dyDescent="0.15">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-1.8527729225513501E-8</v>
      </c>
      <c r="BQ18" s="56">
        <v>9.5879636174824691E-6</v>
      </c>
      <c r="BR18" s="56">
        <v>3.9159728248010879E-3</v>
      </c>
      <c r="BS18" s="56">
        <v>-1.6134217213221419E-2</v>
      </c>
      <c r="BT18" s="56">
        <f t="array" ref="BT18:BX18">LINEST($AW3:INDEX($AW:$AW,COUNT($AW:$AW)+2),$AH$3:INDEX($AH:$AH,COUNT($AH:$AH)+2)^{1,2,3,4},TRUE,TRUE)</f>
        <v>2.7346789201560402E-10</v>
      </c>
      <c r="BU18" s="56">
        <v>-1.8651761476833404E-7</v>
      </c>
      <c r="BV18" s="56">
        <v>3.9836169822790836E-5</v>
      </c>
      <c r="BW18" s="56">
        <v>2.3246880372848363E-3</v>
      </c>
      <c r="BX18" s="56">
        <v>-7.1668522502603693E-3</v>
      </c>
      <c r="BY18" s="57">
        <f>IF('Cumulative Curves'!$B$17=6,#REF!,IF('Cumulative Curves'!$B$17=5,#REF!, IF( 'Cumulative Curves'!$B$17=4, BX18,IF('Cumulative Curves'!$B$17=3, BS18, 0))))</f>
        <v>-1.6134217213221419E-2</v>
      </c>
      <c r="BZ18" s="57">
        <f>IF('Cumulative Curves'!$B$17=6,#REF!,IF('Cumulative Curves'!$B$17=5,#REF!, IF( 'Cumulative Curves'!$B$17=4, BW18,IF('Cumulative Curves'!$B$17=3, BR18, 0))))</f>
        <v>3.9159728248010879E-3</v>
      </c>
      <c r="CA18" s="57">
        <f>IF('Cumulative Curves'!$B$17=6,#REF!,IF('Cumulative Curves'!$B$17=5,#REF!, IF( 'Cumulative Curves'!$B$17=4, BV18,IF('Cumulative Curves'!$B$17=3, BQ18, 0))))</f>
        <v>9.5879636174824691E-6</v>
      </c>
      <c r="CB18" s="57">
        <f>IF('Cumulative Curves'!$B$17=6,#REF!,IF('Cumulative Curves'!$B$17=5,#REF!, IF( 'Cumulative Curves'!$B$17=4, BU18,IF('Cumulative Curves'!$B$17=3, BP18, 0))))</f>
        <v>-1.8527729225513501E-8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251.92937499999252</v>
      </c>
      <c r="CH18" s="76">
        <f t="shared" si="0"/>
        <v>3.8067170322886561</v>
      </c>
      <c r="CI18" s="76">
        <f t="shared" si="1"/>
        <v>3214.1784582110022</v>
      </c>
      <c r="CJ18" s="76">
        <f t="shared" si="2"/>
        <v>0</v>
      </c>
      <c r="CK18" s="76">
        <f t="shared" si="3"/>
        <v>552.27587813999548</v>
      </c>
      <c r="CL18" s="76">
        <f t="shared" si="4"/>
        <v>9.1778720987329754E-2</v>
      </c>
      <c r="CM18" s="76">
        <f t="shared" si="5"/>
        <v>0.66778334846979748</v>
      </c>
      <c r="CN18" s="76">
        <f t="shared" si="6"/>
        <v>4.8560837641813972</v>
      </c>
      <c r="CO18" s="76">
        <f t="shared" si="7"/>
        <v>3.8684505347005844</v>
      </c>
      <c r="CP18" s="76">
        <f t="shared" si="8"/>
        <v>0.97727564672237865</v>
      </c>
      <c r="CQ18" s="76">
        <f t="shared" si="9"/>
        <v>24.569682569124289</v>
      </c>
      <c r="CR18" s="76">
        <f t="shared" si="10"/>
        <v>-0.15059315337743856</v>
      </c>
      <c r="CS18" s="76">
        <f t="shared" si="11"/>
        <v>-0.73100533307020354</v>
      </c>
      <c r="CT18" s="76">
        <f t="shared" si="12"/>
        <v>-2.2410731954067526</v>
      </c>
      <c r="CU18" s="76">
        <f t="shared" si="13"/>
        <v>-2.295885929403374E-2</v>
      </c>
      <c r="CV18" s="76">
        <f t="shared" si="14"/>
        <v>1.2826969949320515</v>
      </c>
      <c r="CW18" s="76">
        <f t="shared" si="15"/>
        <v>-0.47866384307434373</v>
      </c>
      <c r="CX18" s="76">
        <f t="shared" si="16"/>
        <v>2.4665578877990253</v>
      </c>
      <c r="CY18" s="76">
        <f t="shared" si="17"/>
        <v>1.1389754706795965</v>
      </c>
      <c r="CZ18" s="76">
        <f t="shared" si="18"/>
        <v>0.38460210954792878</v>
      </c>
      <c r="DA18" s="76">
        <f t="shared" si="19"/>
        <v>6.035584821889671</v>
      </c>
      <c r="DB18" s="76">
        <f t="shared" si="20"/>
        <v>0.61214936561582523</v>
      </c>
      <c r="DC18" s="76">
        <f t="shared" si="21"/>
        <v>0.91130798261465473</v>
      </c>
      <c r="DD18" s="76">
        <f t="shared" si="22"/>
        <v>3.926902494192507</v>
      </c>
      <c r="DE18" s="76">
        <f t="shared" si="23"/>
        <v>1.0054215577664678</v>
      </c>
      <c r="DF18" s="76">
        <f t="shared" si="24"/>
        <v>0.31126518285612081</v>
      </c>
      <c r="DG18" s="76">
        <f t="shared" si="25"/>
        <v>0.33955965804122856</v>
      </c>
      <c r="DH18" s="76">
        <f t="shared" si="26"/>
        <v>1.5222646164845084</v>
      </c>
      <c r="DI18" s="76">
        <f t="shared" si="27"/>
        <v>0</v>
      </c>
      <c r="DJ18" s="76">
        <f t="shared" si="28"/>
        <v>25.245273531770128</v>
      </c>
      <c r="DK18" s="76">
        <f t="shared" si="29"/>
        <v>31.312300752089172</v>
      </c>
      <c r="DL18" s="76">
        <f t="shared" si="30"/>
        <v>108.10527368897698</v>
      </c>
    </row>
    <row r="19" spans="1:116" s="48" customFormat="1" ht="12" x14ac:dyDescent="0.15">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6.1540864094850661E-7</v>
      </c>
      <c r="BQ19" s="56">
        <v>-3.1036813966883655E-4</v>
      </c>
      <c r="BR19" s="56">
        <v>3.274200275084465E-2</v>
      </c>
      <c r="BS19" s="56">
        <v>0.43980924834761215</v>
      </c>
      <c r="BT19" s="56">
        <f t="array" ref="BT19:BX19">LINEST($Q3:INDEX($Q:$Q,COUNT($Q:$Q)+2),$A$3:INDEX($A:$A,COUNT($A:$A)+2)^{1,2,3,4},TRUE,TRUE)</f>
        <v>-5.9707656041285783E-9</v>
      </c>
      <c r="BU19" s="56">
        <v>4.6324307256562052E-6</v>
      </c>
      <c r="BV19" s="56">
        <v>-1.1618094071475427E-3</v>
      </c>
      <c r="BW19" s="56">
        <v>9.1750127267435685E-2</v>
      </c>
      <c r="BX19" s="56">
        <v>-0.23888514557828699</v>
      </c>
      <c r="BY19" s="57">
        <f>IF('Cumulative Curves'!$B$18=6,CB36,IF('Cumulative Curves'!$B$18=5,BU36,IF('Cumulative Curves'!$B$18=4,BX19,IF('Cumulative Curves'!$B$18=3,BS19,0))))</f>
        <v>8.8083013786217634E-2</v>
      </c>
      <c r="BZ19" s="57">
        <f>IF('Cumulative Curves'!$B$18=6,CA36,IF('Cumulative Curves'!$B$18=5,BT36,IF('Cumulative Curves'!$B$18=4,BW19,IF('Cumulative Curves'!$B$18=3,BR19,0))))</f>
        <v>3.2444766230106136E-3</v>
      </c>
      <c r="CA19" s="57">
        <f>IF('Cumulative Curves'!$B$18=6,BZ36,IF('Cumulative Curves'!$B$18=5,BS36,IF('Cumulative Curves'!$B$18=4,BV19,IF('Cumulative Curves'!$B$18=3,BQ19,0))))</f>
        <v>1.862367116348739E-3</v>
      </c>
      <c r="CB19" s="57">
        <f>IF('Cumulative Curves'!$B$18=6,BY36,IF('Cumulative Curves'!$B$18=5,BR36,IF('Cumulative Curves'!$B$18=4,BU19,IF('Cumulative Curves'!$B$18=3,BP19,0))))</f>
        <v>-3.2999220147405073E-5</v>
      </c>
      <c r="CC19" s="57">
        <f>IF('Cumulative Curves'!$B$18=6,BX36,IF('Cumulative Curves'!$B$18=5,BQ36, IF( 'Cumulative Curves'!$B$18=4,BT19, 0)))</f>
        <v>2.0667955871730255E-7</v>
      </c>
      <c r="CD19" s="57">
        <f>IF('Cumulative Curves'!$B$18=6,BW36,IF('Cumulative Curves'!$B$18=5,BP36, 0))</f>
        <v>-5.5588867622077147E-10</v>
      </c>
      <c r="CE19" s="57">
        <f>IF('Cumulative Curves'!$B$18=6,BV36,0)</f>
        <v>5.461662717069488E-13</v>
      </c>
      <c r="CF19" s="49"/>
      <c r="CG19" s="76">
        <f>CG18+MAX('In Process Calc.'!$C$3:$C$96)/20</f>
        <v>268.72466666665866</v>
      </c>
      <c r="CH19" s="76">
        <f t="shared" si="0"/>
        <v>3.6881508202347426</v>
      </c>
      <c r="CI19" s="76">
        <f t="shared" si="1"/>
        <v>3209.0271252147108</v>
      </c>
      <c r="CJ19" s="76">
        <f t="shared" si="2"/>
        <v>0</v>
      </c>
      <c r="CK19" s="76">
        <f t="shared" si="3"/>
        <v>602.77345170773299</v>
      </c>
      <c r="CL19" s="76">
        <f t="shared" si="4"/>
        <v>0.16771023494234361</v>
      </c>
      <c r="CM19" s="76">
        <f t="shared" si="5"/>
        <v>0.71096374974554311</v>
      </c>
      <c r="CN19" s="76">
        <f t="shared" si="6"/>
        <v>4.8329631272207649</v>
      </c>
      <c r="CO19" s="76">
        <f t="shared" si="7"/>
        <v>4.3010657004213915</v>
      </c>
      <c r="CP19" s="76">
        <f t="shared" si="8"/>
        <v>0.99976337202836374</v>
      </c>
      <c r="CQ19" s="76">
        <f t="shared" si="9"/>
        <v>27.206951794550097</v>
      </c>
      <c r="CR19" s="76">
        <f t="shared" si="10"/>
        <v>-0.14156808648532843</v>
      </c>
      <c r="CS19" s="76">
        <f t="shared" si="11"/>
        <v>-0.69186984033065757</v>
      </c>
      <c r="CT19" s="76">
        <f t="shared" si="12"/>
        <v>-2.3635875091514462</v>
      </c>
      <c r="CU19" s="76">
        <f t="shared" si="13"/>
        <v>-1.7485239330046531E-2</v>
      </c>
      <c r="CV19" s="76">
        <f t="shared" si="14"/>
        <v>1.3690213821547186</v>
      </c>
      <c r="CW19" s="76">
        <f t="shared" si="15"/>
        <v>-0.45115831179160182</v>
      </c>
      <c r="CX19" s="76">
        <f t="shared" si="16"/>
        <v>2.6259767844072313</v>
      </c>
      <c r="CY19" s="76">
        <f t="shared" si="17"/>
        <v>1.2142366741669437</v>
      </c>
      <c r="CZ19" s="76">
        <f t="shared" si="18"/>
        <v>0.40646709273377513</v>
      </c>
      <c r="DA19" s="76">
        <f t="shared" si="19"/>
        <v>6.3581925834440511</v>
      </c>
      <c r="DB19" s="76">
        <f t="shared" si="20"/>
        <v>0.64698289912222229</v>
      </c>
      <c r="DC19" s="76">
        <f t="shared" si="21"/>
        <v>0.96973769769429952</v>
      </c>
      <c r="DD19" s="76">
        <f t="shared" si="22"/>
        <v>4.1275277060197251</v>
      </c>
      <c r="DE19" s="76">
        <f t="shared" si="23"/>
        <v>1.0811871443145558</v>
      </c>
      <c r="DF19" s="76">
        <f t="shared" si="24"/>
        <v>0.32998380908234848</v>
      </c>
      <c r="DG19" s="76">
        <f t="shared" si="25"/>
        <v>0.33172468831984769</v>
      </c>
      <c r="DH19" s="76">
        <f t="shared" si="26"/>
        <v>1.6285953334714316</v>
      </c>
      <c r="DI19" s="76">
        <f t="shared" si="27"/>
        <v>0</v>
      </c>
      <c r="DJ19" s="76">
        <f t="shared" si="28"/>
        <v>26.6323207008083</v>
      </c>
      <c r="DK19" s="76">
        <f t="shared" si="29"/>
        <v>33.117937794391651</v>
      </c>
      <c r="DL19" s="76">
        <f t="shared" si="30"/>
        <v>114.38026279990245</v>
      </c>
    </row>
    <row r="20" spans="1:116" s="48" customFormat="1" ht="12" x14ac:dyDescent="0.15">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-9.8747793936056145E-8</v>
      </c>
      <c r="BQ20" s="56">
        <v>5.0153028382430933E-5</v>
      </c>
      <c r="BR20" s="56">
        <v>3.462927746463746E-3</v>
      </c>
      <c r="BS20" s="56">
        <v>-1.0054836559292402E-2</v>
      </c>
      <c r="BT20" s="56">
        <f t="array" ref="BT20:BX20">LINEST($AY3:INDEX($AY:$AY,COUNT($AY:$AY)+2),$AH$3:INDEX($AH:$AH,COUNT($AH:$AH)+2)^{1,2,3,4},TRUE,TRUE)</f>
        <v>2.114071499165324E-10</v>
      </c>
      <c r="BU20" s="56">
        <v>-2.2861409251923959E-7</v>
      </c>
      <c r="BV20" s="56">
        <v>7.3536713453535896E-5</v>
      </c>
      <c r="BW20" s="56">
        <v>2.2327687718403126E-3</v>
      </c>
      <c r="BX20" s="56">
        <v>-3.1225233904293992E-3</v>
      </c>
      <c r="BY20" s="57">
        <f>IF('Cumulative Curves'!$B$19=6,#REF!,IF('Cumulative Curves'!$B$19=5,#REF!, IF( 'Cumulative Curves'!$B$19=4, BX20,IF('Cumulative Curves'!$B$19=3, BS20, 0))))</f>
        <v>-1.0054836559292402E-2</v>
      </c>
      <c r="BZ20" s="57">
        <f>IF('Cumulative Curves'!$B$19=6,#REF!,IF('Cumulative Curves'!$B$19=5,#REF!, IF( 'Cumulative Curves'!$B$19=4, BW20,IF('Cumulative Curves'!$B$19=3, BR20, 0))))</f>
        <v>3.462927746463746E-3</v>
      </c>
      <c r="CA20" s="57">
        <f>IF('Cumulative Curves'!$B$19=6,#REF!,IF('Cumulative Curves'!$B$19=5,#REF!, IF( 'Cumulative Curves'!$B$19=4, BV20,IF('Cumulative Curves'!$B$19=3, BQ20, 0))))</f>
        <v>5.0153028382430933E-5</v>
      </c>
      <c r="CB20" s="57">
        <f>IF('Cumulative Curves'!$B$19=6,#REF!,IF('Cumulative Curves'!$B$19=5,#REF!, IF( 'Cumulative Curves'!$B$19=4, BU20,IF('Cumulative Curves'!$B$19=3, BP20, 0))))</f>
        <v>-9.8747793936056145E-8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285.51995833332484</v>
      </c>
      <c r="CH20" s="76">
        <f t="shared" si="0"/>
        <v>3.5773984984064668</v>
      </c>
      <c r="CI20" s="76">
        <f t="shared" si="1"/>
        <v>3165.9211323334166</v>
      </c>
      <c r="CJ20" s="76">
        <f t="shared" si="2"/>
        <v>0</v>
      </c>
      <c r="CK20" s="76">
        <f t="shared" si="3"/>
        <v>652.5575089729889</v>
      </c>
      <c r="CL20" s="76">
        <f t="shared" si="4"/>
        <v>0.23952340463987598</v>
      </c>
      <c r="CM20" s="76">
        <f t="shared" si="5"/>
        <v>0.75032921233174044</v>
      </c>
      <c r="CN20" s="76">
        <f t="shared" si="6"/>
        <v>4.8397896126384694</v>
      </c>
      <c r="CO20" s="76">
        <f t="shared" si="7"/>
        <v>4.6921388376941602</v>
      </c>
      <c r="CP20" s="76">
        <f t="shared" si="8"/>
        <v>1.0106968034125363</v>
      </c>
      <c r="CQ20" s="76">
        <f t="shared" si="9"/>
        <v>29.880045581135477</v>
      </c>
      <c r="CR20" s="76">
        <f t="shared" si="10"/>
        <v>-0.13167681438910436</v>
      </c>
      <c r="CS20" s="76">
        <f t="shared" si="11"/>
        <v>-0.63282616636578859</v>
      </c>
      <c r="CT20" s="76">
        <f t="shared" si="12"/>
        <v>-2.4685812040577799</v>
      </c>
      <c r="CU20" s="76">
        <f t="shared" si="13"/>
        <v>-4.6070703852678641E-3</v>
      </c>
      <c r="CV20" s="76">
        <f t="shared" si="14"/>
        <v>1.4523282780884297</v>
      </c>
      <c r="CW20" s="76">
        <f t="shared" si="15"/>
        <v>-0.60842396517068664</v>
      </c>
      <c r="CX20" s="76">
        <f t="shared" si="16"/>
        <v>2.7687783110274067</v>
      </c>
      <c r="CY20" s="76">
        <f t="shared" si="17"/>
        <v>1.2817831454046016</v>
      </c>
      <c r="CZ20" s="76">
        <f t="shared" si="18"/>
        <v>0.42660510928199963</v>
      </c>
      <c r="DA20" s="76">
        <f t="shared" si="19"/>
        <v>6.6430413227050087</v>
      </c>
      <c r="DB20" s="76">
        <f t="shared" si="20"/>
        <v>0.67641945753042998</v>
      </c>
      <c r="DC20" s="76">
        <f t="shared" si="21"/>
        <v>1.0217517178068807</v>
      </c>
      <c r="DD20" s="76">
        <f t="shared" si="22"/>
        <v>4.2934229597500204</v>
      </c>
      <c r="DE20" s="76">
        <f t="shared" si="23"/>
        <v>1.1520488561367954</v>
      </c>
      <c r="DF20" s="76">
        <f t="shared" si="24"/>
        <v>0.3465767937899204</v>
      </c>
      <c r="DG20" s="76">
        <f t="shared" si="25"/>
        <v>0.31974671600331017</v>
      </c>
      <c r="DH20" s="76">
        <f t="shared" si="26"/>
        <v>1.7263296537194577</v>
      </c>
      <c r="DI20" s="76">
        <f t="shared" si="27"/>
        <v>0</v>
      </c>
      <c r="DJ20" s="76">
        <f t="shared" si="28"/>
        <v>27.868536755400161</v>
      </c>
      <c r="DK20" s="76">
        <f t="shared" si="29"/>
        <v>34.733239382678661</v>
      </c>
      <c r="DL20" s="76">
        <f t="shared" si="30"/>
        <v>120.06065693529717</v>
      </c>
    </row>
    <row r="21" spans="1:116" s="48" customFormat="1" ht="12" x14ac:dyDescent="0.15">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-4.7127661440740205E-8</v>
      </c>
      <c r="BQ21" s="56">
        <v>2.4318459743869785E-5</v>
      </c>
      <c r="BR21" s="56">
        <v>1.4044556675348117E-3</v>
      </c>
      <c r="BS21" s="56">
        <v>-4.7517188467816052E-3</v>
      </c>
      <c r="BT21" s="56">
        <f t="array" ref="BT21:BX21">LINEST($AZ3:INDEX($AZ:$AZ,COUNT($AZ:$AZ)+2),$AH$3:INDEX($AH:$AH,COUNT($AH:$AH)+2)^{1,2,3,4},TRUE,TRUE)</f>
        <v>1.6475045943643304E-10</v>
      </c>
      <c r="BU21" s="56">
        <v>-1.4833300083127563E-7</v>
      </c>
      <c r="BV21" s="56">
        <v>4.2541461474428228E-5</v>
      </c>
      <c r="BW21" s="56">
        <v>4.4578773066948147E-4</v>
      </c>
      <c r="BX21" s="56">
        <v>6.5066125237045469E-4</v>
      </c>
      <c r="BY21" s="57">
        <f>IF('Cumulative Curves'!$B$20=6,#REF!,IF('Cumulative Curves'!$B$20=5,#REF!, IF( 'Cumulative Curves'!$B$20=4, BX21,IF('Cumulative Curves'!$B$20=3, BS21, 0))))</f>
        <v>-4.7517188467816052E-3</v>
      </c>
      <c r="BZ21" s="57">
        <f>IF('Cumulative Curves'!$B$20=6,#REF!,IF('Cumulative Curves'!$B$20=5,#REF!, IF( 'Cumulative Curves'!$B$20=4, BW21,IF('Cumulative Curves'!$B$20=3, BR21, 0))))</f>
        <v>1.4044556675348117E-3</v>
      </c>
      <c r="CA21" s="57">
        <f>IF('Cumulative Curves'!$B$20=6,#REF!,IF('Cumulative Curves'!$B$20=5,#REF!, IF( 'Cumulative Curves'!$B$20=4, BV21,IF('Cumulative Curves'!$B$20=3, BQ21, 0))))</f>
        <v>2.4318459743869785E-5</v>
      </c>
      <c r="CB21" s="57">
        <f>IF('Cumulative Curves'!$B$20=6,#REF!,IF('Cumulative Curves'!$B$20=5,#REF!, IF( 'Cumulative Curves'!$B$20=4, BU21,IF('Cumulative Curves'!$B$20=3, BP21, 0))))</f>
        <v>-4.7127661440740205E-8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302.31524999999101</v>
      </c>
      <c r="CH21" s="76">
        <f t="shared" si="0"/>
        <v>3.5057774774346555</v>
      </c>
      <c r="CI21" s="76">
        <f t="shared" si="1"/>
        <v>3083.2899543000849</v>
      </c>
      <c r="CJ21" s="76">
        <f t="shared" si="2"/>
        <v>0</v>
      </c>
      <c r="CK21" s="76">
        <f t="shared" si="3"/>
        <v>701.20348350883319</v>
      </c>
      <c r="CL21" s="76">
        <f t="shared" si="4"/>
        <v>0.3048436224299329</v>
      </c>
      <c r="CM21" s="76">
        <f t="shared" si="5"/>
        <v>0.7852355860711856</v>
      </c>
      <c r="CN21" s="76">
        <f t="shared" si="6"/>
        <v>4.9131584815960885</v>
      </c>
      <c r="CO21" s="76">
        <f t="shared" si="7"/>
        <v>5.0208867039146394</v>
      </c>
      <c r="CP21" s="76">
        <f t="shared" si="8"/>
        <v>1.0089796063255989</v>
      </c>
      <c r="CQ21" s="76">
        <f t="shared" si="9"/>
        <v>32.545826550647263</v>
      </c>
      <c r="CR21" s="76">
        <f t="shared" si="10"/>
        <v>-0.12121818510698734</v>
      </c>
      <c r="CS21" s="76">
        <f t="shared" si="11"/>
        <v>-0.55422582834580436</v>
      </c>
      <c r="CT21" s="76">
        <f t="shared" si="12"/>
        <v>-2.5535557284523502</v>
      </c>
      <c r="CU21" s="76">
        <f t="shared" si="13"/>
        <v>1.6752187406123165E-2</v>
      </c>
      <c r="CV21" s="76">
        <f t="shared" si="14"/>
        <v>1.5320910157466123</v>
      </c>
      <c r="CW21" s="76">
        <f t="shared" si="15"/>
        <v>-0.89594068611324928</v>
      </c>
      <c r="CX21" s="76">
        <f t="shared" si="16"/>
        <v>2.8921554748311267</v>
      </c>
      <c r="CY21" s="76">
        <f t="shared" si="17"/>
        <v>1.3402752391973547</v>
      </c>
      <c r="CZ21" s="76">
        <f t="shared" si="18"/>
        <v>0.44479915048241259</v>
      </c>
      <c r="DA21" s="76">
        <f t="shared" si="19"/>
        <v>6.8852571550413169</v>
      </c>
      <c r="DB21" s="76">
        <f t="shared" si="20"/>
        <v>0.69964833251452185</v>
      </c>
      <c r="DC21" s="76">
        <f t="shared" si="21"/>
        <v>1.066266677692898</v>
      </c>
      <c r="DD21" s="76">
        <f t="shared" si="22"/>
        <v>4.4198218406366987</v>
      </c>
      <c r="DE21" s="76">
        <f t="shared" si="23"/>
        <v>1.2169519327989005</v>
      </c>
      <c r="DF21" s="76">
        <f t="shared" si="24"/>
        <v>0.36071856459229956</v>
      </c>
      <c r="DG21" s="76">
        <f t="shared" si="25"/>
        <v>0.30357514267312047</v>
      </c>
      <c r="DH21" s="76">
        <f t="shared" si="26"/>
        <v>1.8138388750832322</v>
      </c>
      <c r="DI21" s="76">
        <f t="shared" si="27"/>
        <v>0</v>
      </c>
      <c r="DJ21" s="76">
        <f t="shared" si="28"/>
        <v>28.933842283592515</v>
      </c>
      <c r="DK21" s="76">
        <f t="shared" si="29"/>
        <v>36.130690386690908</v>
      </c>
      <c r="DL21" s="76">
        <f t="shared" si="30"/>
        <v>125.06280049511896</v>
      </c>
    </row>
    <row r="22" spans="1:116" s="48" customFormat="1" ht="12" x14ac:dyDescent="0.15">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-7.634195277990562E-9</v>
      </c>
      <c r="BQ22" s="56">
        <v>3.0933803390675363E-6</v>
      </c>
      <c r="BR22" s="56">
        <v>1.2439211951630912E-3</v>
      </c>
      <c r="BS22" s="56">
        <v>-3.0427118256326768E-3</v>
      </c>
      <c r="BT22" s="56">
        <f t="array" ref="BT22:BX22">LINEST($BA3:INDEX($BA:$BA,COUNT($BA:$BA)+2),$AH$3:INDEX($AH:$AH,COUNT($AH:$AH)+2)^{1,2,3,4},TRUE,TRUE)</f>
        <v>7.9584010649284539E-11</v>
      </c>
      <c r="BU22" s="56">
        <v>-5.6522233802268506E-8</v>
      </c>
      <c r="BV22" s="56">
        <v>1.1896145252425857E-5</v>
      </c>
      <c r="BW22" s="56">
        <v>7.8082907658811598E-4</v>
      </c>
      <c r="BX22" s="56">
        <v>-4.3304945010361195E-4</v>
      </c>
      <c r="BY22" s="57">
        <f>IF('Cumulative Curves'!$B$21=6,#REF!,IF('Cumulative Curves'!$B$21=5,#REF!, IF( 'Cumulative Curves'!$B$21=4, BX22,IF('Cumulative Curves'!$B$21=3, BS22, 0))))</f>
        <v>-3.0427118256326768E-3</v>
      </c>
      <c r="BZ22" s="57">
        <f>IF('Cumulative Curves'!$B$21=6,#REF!,IF('Cumulative Curves'!$B$21=5,#REF!, IF( 'Cumulative Curves'!$B$21=4, BW22,IF('Cumulative Curves'!$B$21=3, BR22, 0))))</f>
        <v>1.2439211951630912E-3</v>
      </c>
      <c r="CA22" s="57">
        <f>IF('Cumulative Curves'!$B$21=6,#REF!,IF('Cumulative Curves'!$B$21=5,#REF!, IF( 'Cumulative Curves'!$B$21=4, BV22,IF('Cumulative Curves'!$B$21=3, BQ22, 0))))</f>
        <v>3.0933803390675363E-6</v>
      </c>
      <c r="CB22" s="57">
        <f>IF('Cumulative Curves'!$B$21=6,#REF!,IF('Cumulative Curves'!$B$21=5,#REF!, IF( 'Cumulative Curves'!$B$21=4, BU22,IF('Cumulative Curves'!$B$21=3, BP22, 0))))</f>
        <v>-7.634195277990562E-9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319.11054166665718</v>
      </c>
      <c r="CH22" s="76">
        <f t="shared" si="0"/>
        <v>3.509587978493041</v>
      </c>
      <c r="CI22" s="76">
        <f t="shared" si="1"/>
        <v>2959.5630658476857</v>
      </c>
      <c r="CJ22" s="76">
        <f t="shared" si="2"/>
        <v>0</v>
      </c>
      <c r="CK22" s="76">
        <f t="shared" si="3"/>
        <v>748.28680888833605</v>
      </c>
      <c r="CL22" s="76">
        <f t="shared" si="4"/>
        <v>0.36129628066251751</v>
      </c>
      <c r="CM22" s="76">
        <f t="shared" si="5"/>
        <v>0.81503872080667261</v>
      </c>
      <c r="CN22" s="76">
        <f t="shared" si="6"/>
        <v>5.094922085263125</v>
      </c>
      <c r="CO22" s="76">
        <f t="shared" si="7"/>
        <v>5.2643895055272854</v>
      </c>
      <c r="CP22" s="76">
        <f t="shared" si="8"/>
        <v>0.99351544621825583</v>
      </c>
      <c r="CQ22" s="76">
        <f t="shared" si="9"/>
        <v>35.155004258072886</v>
      </c>
      <c r="CR22" s="76">
        <f t="shared" si="10"/>
        <v>-0.110491046657199</v>
      </c>
      <c r="CS22" s="76">
        <f t="shared" si="11"/>
        <v>-0.45685851104054187</v>
      </c>
      <c r="CT22" s="76">
        <f t="shared" si="12"/>
        <v>-2.6160125306617537</v>
      </c>
      <c r="CU22" s="76">
        <f t="shared" si="13"/>
        <v>4.7669073909949011E-2</v>
      </c>
      <c r="CV22" s="76">
        <f t="shared" si="14"/>
        <v>1.6077829281426941</v>
      </c>
      <c r="CW22" s="76">
        <f t="shared" si="15"/>
        <v>-1.1031119609880307</v>
      </c>
      <c r="CX22" s="76">
        <f t="shared" si="16"/>
        <v>2.9933012829899659</v>
      </c>
      <c r="CY22" s="76">
        <f t="shared" si="17"/>
        <v>1.3883733103499885</v>
      </c>
      <c r="CZ22" s="76">
        <f t="shared" si="18"/>
        <v>0.4608322076248248</v>
      </c>
      <c r="DA22" s="76">
        <f t="shared" si="19"/>
        <v>7.079966195821739</v>
      </c>
      <c r="DB22" s="76">
        <f t="shared" si="20"/>
        <v>0.7158588157485698</v>
      </c>
      <c r="DC22" s="76">
        <f t="shared" si="21"/>
        <v>1.1021992120928528</v>
      </c>
      <c r="DD22" s="76">
        <f t="shared" si="22"/>
        <v>4.5019579339330571</v>
      </c>
      <c r="DE22" s="76">
        <f t="shared" si="23"/>
        <v>1.2748416138665841</v>
      </c>
      <c r="DF22" s="76">
        <f t="shared" si="24"/>
        <v>0.37208354910294961</v>
      </c>
      <c r="DG22" s="76">
        <f t="shared" si="25"/>
        <v>0.28315936991078361</v>
      </c>
      <c r="DH22" s="76">
        <f t="shared" si="26"/>
        <v>1.8894942954174012</v>
      </c>
      <c r="DI22" s="76">
        <f t="shared" si="27"/>
        <v>0</v>
      </c>
      <c r="DJ22" s="76">
        <f t="shared" si="28"/>
        <v>29.808157873432172</v>
      </c>
      <c r="DK22" s="76">
        <f t="shared" si="29"/>
        <v>37.282775676169109</v>
      </c>
      <c r="DL22" s="76">
        <f t="shared" si="30"/>
        <v>129.3030378793257</v>
      </c>
    </row>
    <row r="23" spans="1:116" s="48" customFormat="1" ht="12" x14ac:dyDescent="0.15">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-1.7145941748034016E-7</v>
      </c>
      <c r="BQ23" s="56">
        <v>7.1296922816779023E-5</v>
      </c>
      <c r="BR23" s="56">
        <v>1.6958781905231129E-2</v>
      </c>
      <c r="BS23" s="56">
        <v>-2.0372727397776069E-2</v>
      </c>
      <c r="BT23" s="56">
        <f t="array" ref="BT23:BX23">LINEST($U3:INDEX($U:$U,COUNT($U:$U)+2),$A$3:INDEX($A:$A,COUNT($A:$A)+2)^{1,2,3,4},TRUE,TRUE)</f>
        <v>-2.9238330487209794E-10</v>
      </c>
      <c r="BU23" s="56">
        <v>2.5250731727142695E-8</v>
      </c>
      <c r="BV23" s="56">
        <v>2.96025693292175E-5</v>
      </c>
      <c r="BW23" s="56">
        <v>1.984835949114995E-2</v>
      </c>
      <c r="BX23" s="56">
        <v>-5.3607813658238523E-2</v>
      </c>
      <c r="BY23" s="57">
        <f>IF('Cumulative Curves'!$B$22=6,#REF!,IF('Cumulative Curves'!$B$22=5,#REF!, IF( 'Cumulative Curves'!$B$22=4, BX23,IF('Cumulative Curves'!$B$22=3, BS23, 0))))</f>
        <v>-2.0372727397776069E-2</v>
      </c>
      <c r="BZ23" s="57">
        <f>IF('Cumulative Curves'!$B$22=6,#REF!,IF('Cumulative Curves'!$B$22=5,#REF!, IF( 'Cumulative Curves'!$B$22=4, BW23,IF('Cumulative Curves'!$B$22=3, BR23, 0))))</f>
        <v>1.6958781905231129E-2</v>
      </c>
      <c r="CA23" s="57">
        <f>IF('Cumulative Curves'!$B$22=6,#REF!,IF('Cumulative Curves'!$B$22=5,#REF!, IF( 'Cumulative Curves'!$B$22=4, BV23,IF('Cumulative Curves'!$B$22=3, BQ23, 0))))</f>
        <v>7.1296922816779023E-5</v>
      </c>
      <c r="CB23" s="57">
        <f>IF('Cumulative Curves'!$B$22=6,#REF!,IF('Cumulative Curves'!$B$22=5,#REF!, IF( 'Cumulative Curves'!$B$22=4, BU23,IF('Cumulative Curves'!$B$22=3, BP23, 0))))</f>
        <v>-1.7145941748034016E-7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335.90583333332336</v>
      </c>
      <c r="CH23" s="76">
        <f t="shared" si="0"/>
        <v>3.6301130332983362</v>
      </c>
      <c r="CI23" s="76">
        <f t="shared" si="1"/>
        <v>2793.1699417091872</v>
      </c>
      <c r="CJ23" s="76">
        <f t="shared" si="2"/>
        <v>0</v>
      </c>
      <c r="CK23" s="76">
        <f t="shared" si="3"/>
        <v>793.38291868456736</v>
      </c>
      <c r="CL23" s="76">
        <f t="shared" si="4"/>
        <v>0.40650677168763627</v>
      </c>
      <c r="CM23" s="76">
        <f t="shared" si="5"/>
        <v>0.83909446638099627</v>
      </c>
      <c r="CN23" s="76">
        <f t="shared" si="6"/>
        <v>5.4321898648171398</v>
      </c>
      <c r="CO23" s="76">
        <f t="shared" si="7"/>
        <v>5.3975908980252569</v>
      </c>
      <c r="CP23" s="76">
        <f t="shared" si="8"/>
        <v>0.96320798854121081</v>
      </c>
      <c r="CQ23" s="76">
        <f t="shared" si="9"/>
        <v>37.652135191620395</v>
      </c>
      <c r="CR23" s="76">
        <f t="shared" si="10"/>
        <v>-9.9794247057960583E-2</v>
      </c>
      <c r="CS23" s="76">
        <f t="shared" si="11"/>
        <v>-0.34195206681947932</v>
      </c>
      <c r="CT23" s="76">
        <f t="shared" si="12"/>
        <v>-2.6534530590125853</v>
      </c>
      <c r="CU23" s="76">
        <f t="shared" si="13"/>
        <v>8.9220128992029801E-2</v>
      </c>
      <c r="CV23" s="76">
        <f t="shared" si="14"/>
        <v>1.6788773482901018</v>
      </c>
      <c r="CW23" s="76">
        <f t="shared" si="15"/>
        <v>-0.79795022941800653</v>
      </c>
      <c r="CX23" s="76">
        <f t="shared" si="16"/>
        <v>3.0694087426755017</v>
      </c>
      <c r="CY23" s="76">
        <f t="shared" si="17"/>
        <v>1.4247377136672856</v>
      </c>
      <c r="CZ23" s="76">
        <f t="shared" si="18"/>
        <v>0.47448727199904672</v>
      </c>
      <c r="DA23" s="76">
        <f t="shared" si="19"/>
        <v>7.2222945604150386</v>
      </c>
      <c r="DB23" s="76">
        <f t="shared" si="20"/>
        <v>0.72424019890664781</v>
      </c>
      <c r="DC23" s="76">
        <f t="shared" si="21"/>
        <v>1.128465955747245</v>
      </c>
      <c r="DD23" s="76">
        <f t="shared" si="22"/>
        <v>4.5350648248924017</v>
      </c>
      <c r="DE23" s="76">
        <f t="shared" si="23"/>
        <v>1.3246631389055603</v>
      </c>
      <c r="DF23" s="76">
        <f t="shared" si="24"/>
        <v>0.38034617493533357</v>
      </c>
      <c r="DG23" s="76">
        <f t="shared" si="25"/>
        <v>0.25844879929780401</v>
      </c>
      <c r="DH23" s="76">
        <f t="shared" si="26"/>
        <v>1.9516672125766101</v>
      </c>
      <c r="DI23" s="76">
        <f t="shared" si="27"/>
        <v>0</v>
      </c>
      <c r="DJ23" s="76">
        <f t="shared" si="28"/>
        <v>30.471404112965956</v>
      </c>
      <c r="DK23" s="76">
        <f t="shared" si="29"/>
        <v>38.161980120853961</v>
      </c>
      <c r="DL23" s="76">
        <f t="shared" si="30"/>
        <v>132.69771348787515</v>
      </c>
    </row>
    <row r="24" spans="1:116" s="48" customFormat="1" ht="12" x14ac:dyDescent="0.15">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-2.8520079531459479E-8</v>
      </c>
      <c r="BQ24" s="56">
        <v>1.3425817478099789E-5</v>
      </c>
      <c r="BR24" s="56">
        <v>8.8424185532011651E-4</v>
      </c>
      <c r="BS24" s="56">
        <v>-6.7089871323656181E-3</v>
      </c>
      <c r="BT24" s="56">
        <f t="array" ref="BT24:BX24">LINEST($BC3:INDEX($BC:$BC,COUNT($BC:$BC)+2),$AH$3:INDEX($AH:$AH,COUNT($AH:$AH)+2)^{1,2,3,4},TRUE,TRUE)</f>
        <v>1.3013957102634911E-10</v>
      </c>
      <c r="BU24" s="56">
        <v>-1.0846413248836275E-7</v>
      </c>
      <c r="BV24" s="56">
        <v>2.7820518628795642E-5</v>
      </c>
      <c r="BW24" s="56">
        <v>1.269715297189527E-4</v>
      </c>
      <c r="BX24" s="56">
        <v>-2.4415427135163204E-3</v>
      </c>
      <c r="BY24" s="57">
        <f>IF('Cumulative Curves'!$B$26=6,#REF!,IF('Cumulative Curves'!$B$26=5,#REF!, IF( 'Cumulative Curves'!$B$26=4, BX24,IF('Cumulative Curves'!$B$26=3, BS24, 0))))</f>
        <v>-6.7089871323656181E-3</v>
      </c>
      <c r="BZ24" s="57">
        <f>IF('Cumulative Curves'!$B$26=6,#REF!,IF('Cumulative Curves'!$B$26=5,#REF!, IF( 'Cumulative Curves'!$B$26=4, BW24,IF('Cumulative Curves'!$B$26=3, BR24, 0))))</f>
        <v>8.8424185532011651E-4</v>
      </c>
      <c r="CA24" s="57">
        <f>IF('Cumulative Curves'!$B$26=6,#REF!,IF('Cumulative Curves'!$B$26=5,#REF!, IF( 'Cumulative Curves'!$B$26=4, BV24,IF('Cumulative Curves'!$B$26=3, BQ24, 0))))</f>
        <v>1.3425817478099789E-5</v>
      </c>
      <c r="CB24" s="57">
        <f>IF('Cumulative Curves'!$B$26=6,#REF!,IF('Cumulative Curves'!$B$26=5,#REF!, IF( 'Cumulative Curves'!$B$26=4, BU24,IF('Cumulative Curves'!$B$26=3, BP24, 0))))</f>
        <v>-2.8520079531459479E-8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352.70112499998953</v>
      </c>
      <c r="CH24" s="76">
        <f t="shared" si="0"/>
        <v>3.9136184841101525</v>
      </c>
      <c r="CI24" s="76">
        <f t="shared" si="1"/>
        <v>2582.5400566175585</v>
      </c>
      <c r="CJ24" s="76">
        <f t="shared" si="2"/>
        <v>0</v>
      </c>
      <c r="CK24" s="76">
        <f t="shared" si="3"/>
        <v>836.06724647059775</v>
      </c>
      <c r="CL24" s="76">
        <f t="shared" si="4"/>
        <v>0.43810048785529476</v>
      </c>
      <c r="CM24" s="76">
        <f t="shared" si="5"/>
        <v>0.8567586726369526</v>
      </c>
      <c r="CN24" s="76">
        <f t="shared" si="6"/>
        <v>5.9773283514436741</v>
      </c>
      <c r="CO24" s="76">
        <f t="shared" si="7"/>
        <v>5.3932979859504044</v>
      </c>
      <c r="CP24" s="76">
        <f t="shared" si="8"/>
        <v>0.91696089874516784</v>
      </c>
      <c r="CQ24" s="76">
        <f t="shared" si="9"/>
        <v>39.975622772718417</v>
      </c>
      <c r="CR24" s="76">
        <f t="shared" si="10"/>
        <v>-8.9426634327493315E-2</v>
      </c>
      <c r="CS24" s="76">
        <f t="shared" si="11"/>
        <v>-0.21117251565173811</v>
      </c>
      <c r="CT24" s="76">
        <f t="shared" si="12"/>
        <v>-2.6633787618314435</v>
      </c>
      <c r="CU24" s="76">
        <f t="shared" si="13"/>
        <v>0.14248189251818788</v>
      </c>
      <c r="CV24" s="76">
        <f t="shared" si="14"/>
        <v>1.7448476092022633</v>
      </c>
      <c r="CW24" s="76">
        <f t="shared" si="15"/>
        <v>0.74706414701904578</v>
      </c>
      <c r="CX24" s="76">
        <f t="shared" si="16"/>
        <v>3.1176708610593087</v>
      </c>
      <c r="CY24" s="76">
        <f t="shared" si="17"/>
        <v>1.4480288039540321</v>
      </c>
      <c r="CZ24" s="76">
        <f t="shared" si="18"/>
        <v>0.48554733489488938</v>
      </c>
      <c r="DA24" s="76">
        <f t="shared" si="19"/>
        <v>7.3073683641899887</v>
      </c>
      <c r="DB24" s="76">
        <f t="shared" si="20"/>
        <v>0.72398177366282779</v>
      </c>
      <c r="DC24" s="76">
        <f t="shared" si="21"/>
        <v>1.1439835433965753</v>
      </c>
      <c r="DD24" s="76">
        <f t="shared" si="22"/>
        <v>4.5143760987680386</v>
      </c>
      <c r="DE24" s="76">
        <f t="shared" si="23"/>
        <v>1.3653617474815432</v>
      </c>
      <c r="DF24" s="76">
        <f t="shared" si="24"/>
        <v>0.38518086970291521</v>
      </c>
      <c r="DG24" s="76">
        <f t="shared" si="25"/>
        <v>0.22939283241568637</v>
      </c>
      <c r="DH24" s="76">
        <f t="shared" si="26"/>
        <v>1.9987289244155044</v>
      </c>
      <c r="DI24" s="76">
        <f t="shared" si="27"/>
        <v>0</v>
      </c>
      <c r="DJ24" s="76">
        <f t="shared" si="28"/>
        <v>30.903501590240694</v>
      </c>
      <c r="DK24" s="76">
        <f t="shared" si="29"/>
        <v>38.740788590486204</v>
      </c>
      <c r="DL24" s="76">
        <f t="shared" si="30"/>
        <v>135.16317172072522</v>
      </c>
    </row>
    <row r="25" spans="1:116" s="48" customFormat="1" ht="12" x14ac:dyDescent="0.15">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-3.8111935420436596E-8</v>
      </c>
      <c r="BQ25" s="56">
        <v>1.9352805333216808E-5</v>
      </c>
      <c r="BR25" s="56">
        <v>1.1540612163499927E-3</v>
      </c>
      <c r="BS25" s="56">
        <v>1.6672368319578523E-3</v>
      </c>
      <c r="BT25" s="56">
        <f t="array" ref="BT25:BX25">LINEST($BD3:INDEX($BD:$BD,COUNT($BD:$BD)+2),$AH$3:INDEX($AH:$AH,COUNT($AH:$AH)+2)^{1,2,3,4},TRUE,TRUE)</f>
        <v>1.6674464304788759E-11</v>
      </c>
      <c r="BU25" s="56">
        <v>-4.8354971008283565E-8</v>
      </c>
      <c r="BV25" s="56">
        <v>2.1197163114807984E-5</v>
      </c>
      <c r="BW25" s="56">
        <v>1.0570340253601243E-3</v>
      </c>
      <c r="BX25" s="56">
        <v>2.2140140271920822E-3</v>
      </c>
      <c r="BY25" s="57">
        <f>IF('Cumulative Curves'!$B$27=6,#REF!,IF('Cumulative Curves'!$B$27=5,#REF!, IF( 'Cumulative Curves'!$B$27=4, BX25,IF('Cumulative Curves'!$B$27=3, BS25, 0))))</f>
        <v>1.6672368319578523E-3</v>
      </c>
      <c r="BZ25" s="57">
        <f>IF('Cumulative Curves'!$B$27=6,#REF!,IF('Cumulative Curves'!$B$27=5,#REF!, IF( 'Cumulative Curves'!$B$27=4, BW25,IF('Cumulative Curves'!$B$27=3, BR25, 0))))</f>
        <v>1.1540612163499927E-3</v>
      </c>
      <c r="CA25" s="57">
        <f>IF('Cumulative Curves'!$B$27=6,#REF!,IF('Cumulative Curves'!$B$27=5,#REF!, IF( 'Cumulative Curves'!$B$27=4, BV25,IF('Cumulative Curves'!$B$27=3, BQ25, 0))))</f>
        <v>1.9352805333216808E-5</v>
      </c>
      <c r="CB25" s="57">
        <f>IF('Cumulative Curves'!$B$27=6,#REF!,IF('Cumulative Curves'!$B$27=5,#REF!, IF( 'Cumulative Curves'!$B$27=4, BU25,IF('Cumulative Curves'!$B$27=3, BP25, 0))))</f>
        <v>-3.8111935420436596E-8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369.4964166666557</v>
      </c>
      <c r="CH25" s="76">
        <f t="shared" si="0"/>
        <v>4.4113529837310637</v>
      </c>
      <c r="CI25" s="76">
        <f t="shared" si="1"/>
        <v>2326.102885305766</v>
      </c>
      <c r="CJ25" s="76">
        <f t="shared" si="2"/>
        <v>0</v>
      </c>
      <c r="CK25" s="76">
        <f t="shared" si="3"/>
        <v>875.91522581949698</v>
      </c>
      <c r="CL25" s="76">
        <f t="shared" si="4"/>
        <v>0.45370282151549723</v>
      </c>
      <c r="CM25" s="76">
        <f t="shared" si="5"/>
        <v>0.86738718941733595</v>
      </c>
      <c r="CN25" s="76">
        <f t="shared" si="6"/>
        <v>6.7879611663362454</v>
      </c>
      <c r="CO25" s="76">
        <f t="shared" si="7"/>
        <v>5.2221813228933023</v>
      </c>
      <c r="CP25" s="76">
        <f t="shared" si="8"/>
        <v>0.85367784228083088</v>
      </c>
      <c r="CQ25" s="76">
        <f t="shared" si="9"/>
        <v>42.057717356016241</v>
      </c>
      <c r="CR25" s="76">
        <f t="shared" si="10"/>
        <v>-7.9687056484018748E-2</v>
      </c>
      <c r="CS25" s="76">
        <f t="shared" si="11"/>
        <v>-6.6624045106074448E-2</v>
      </c>
      <c r="CT25" s="76">
        <f t="shared" si="12"/>
        <v>-2.6432910874449238</v>
      </c>
      <c r="CU25" s="76">
        <f t="shared" si="13"/>
        <v>0.20853090435424448</v>
      </c>
      <c r="CV25" s="76">
        <f t="shared" si="14"/>
        <v>1.8051670438926051</v>
      </c>
      <c r="CW25" s="76">
        <f t="shared" si="15"/>
        <v>4.6379502971717557</v>
      </c>
      <c r="CX25" s="76">
        <f t="shared" si="16"/>
        <v>3.135280645312962</v>
      </c>
      <c r="CY25" s="76">
        <f t="shared" si="17"/>
        <v>1.4569069360150113</v>
      </c>
      <c r="CZ25" s="76">
        <f t="shared" si="18"/>
        <v>0.49379538760216274</v>
      </c>
      <c r="DA25" s="76">
        <f t="shared" si="19"/>
        <v>7.3303137225153545</v>
      </c>
      <c r="DB25" s="76">
        <f t="shared" si="20"/>
        <v>0.71427283169118327</v>
      </c>
      <c r="DC25" s="76">
        <f t="shared" si="21"/>
        <v>1.1476686097813447</v>
      </c>
      <c r="DD25" s="76">
        <f t="shared" si="22"/>
        <v>4.4351253408132632</v>
      </c>
      <c r="DE25" s="76">
        <f t="shared" si="23"/>
        <v>1.3958826791602446</v>
      </c>
      <c r="DF25" s="76">
        <f t="shared" si="24"/>
        <v>0.3862620610191575</v>
      </c>
      <c r="DG25" s="76">
        <f t="shared" si="25"/>
        <v>0.19594087084593531</v>
      </c>
      <c r="DH25" s="76">
        <f t="shared" si="26"/>
        <v>2.0290507287887301</v>
      </c>
      <c r="DI25" s="76">
        <f t="shared" si="27"/>
        <v>0</v>
      </c>
      <c r="DJ25" s="76">
        <f t="shared" si="28"/>
        <v>31.084370893303195</v>
      </c>
      <c r="DK25" s="76">
        <f t="shared" si="29"/>
        <v>38.991685954806542</v>
      </c>
      <c r="DL25" s="76">
        <f t="shared" si="30"/>
        <v>136.6157569778336</v>
      </c>
    </row>
    <row r="26" spans="1:116" s="48" customFormat="1" ht="12" x14ac:dyDescent="0.15">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-1.6767871169976471E-7</v>
      </c>
      <c r="BQ26" s="56">
        <v>7.3618139465659384E-5</v>
      </c>
      <c r="BR26" s="56">
        <v>7.7184058355642144E-3</v>
      </c>
      <c r="BS26" s="56">
        <v>-8.90862709201512E-3</v>
      </c>
      <c r="BT26" s="56">
        <f t="array" ref="BT26:BX26">LINEST($BE3:INDEX($BE:$BE,COUNT($BE:$BE)+2),$AH$3:INDEX($AH:$AH,COUNT($AH:$AH)+2)^{1,2,3,4},TRUE,TRUE)</f>
        <v>5.326912259431007E-10</v>
      </c>
      <c r="BU26" s="56">
        <v>-4.9490812578666698E-7</v>
      </c>
      <c r="BV26" s="56">
        <v>1.3253896533418981E-4</v>
      </c>
      <c r="BW26" s="56">
        <v>4.6187240482841183E-3</v>
      </c>
      <c r="BX26" s="56">
        <v>8.5590053981889902E-3</v>
      </c>
      <c r="BY26" s="57">
        <f>IF('Cumulative Curves'!$B$28=6,#REF!,IF('Cumulative Curves'!$B$28=5,#REF!, IF( 'Cumulative Curves'!$B$28=4, BX26,IF('Cumulative Curves'!$B$28=3, BS26, 0))))</f>
        <v>-8.90862709201512E-3</v>
      </c>
      <c r="BZ26" s="57">
        <f>IF('Cumulative Curves'!$B$28=6,#REF!,IF('Cumulative Curves'!$B$28=5,#REF!, IF( 'Cumulative Curves'!$B$28=4, BW26,IF('Cumulative Curves'!$B$28=3, BR26, 0))))</f>
        <v>7.7184058355642144E-3</v>
      </c>
      <c r="CA26" s="57">
        <f>IF('Cumulative Curves'!$B$28=6,#REF!,IF('Cumulative Curves'!$B$28=5,#REF!, IF( 'Cumulative Curves'!$B$28=4, BV26,IF('Cumulative Curves'!$B$28=3, BQ26, 0))))</f>
        <v>7.3618139465659384E-5</v>
      </c>
      <c r="CB26" s="57">
        <f>IF('Cumulative Curves'!$B$28=6,#REF!,IF('Cumulative Curves'!$B$28=5,#REF!, IF( 'Cumulative Curves'!$B$28=4, BU26,IF('Cumulative Curves'!$B$28=3, BP26, 0))))</f>
        <v>-1.6767871169976471E-7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386.29170833332188</v>
      </c>
      <c r="CH26" s="76">
        <f t="shared" si="0"/>
        <v>5.1795479955065673</v>
      </c>
      <c r="CI26" s="76">
        <f t="shared" si="1"/>
        <v>2022.2879025067791</v>
      </c>
      <c r="CJ26" s="76">
        <f t="shared" si="2"/>
        <v>0</v>
      </c>
      <c r="CK26" s="76">
        <f t="shared" si="3"/>
        <v>912.50229030433513</v>
      </c>
      <c r="CL26" s="76">
        <f t="shared" si="4"/>
        <v>0.45093916501824616</v>
      </c>
      <c r="CM26" s="76">
        <f t="shared" si="5"/>
        <v>0.87033586656494055</v>
      </c>
      <c r="CN26" s="76">
        <f t="shared" si="6"/>
        <v>7.9269690206963688</v>
      </c>
      <c r="CO26" s="76">
        <f t="shared" si="7"/>
        <v>4.8527749114931993</v>
      </c>
      <c r="CP26" s="76">
        <f t="shared" si="8"/>
        <v>0.77226248459890279</v>
      </c>
      <c r="CQ26" s="76">
        <f t="shared" si="9"/>
        <v>43.824516229383718</v>
      </c>
      <c r="CR26" s="76">
        <f t="shared" si="10"/>
        <v>-7.0874361545757991E-2</v>
      </c>
      <c r="CS26" s="76">
        <f t="shared" si="11"/>
        <v>8.9150989649122714E-2</v>
      </c>
      <c r="CT26" s="76">
        <f t="shared" si="12"/>
        <v>-2.5906914841796223</v>
      </c>
      <c r="CU26" s="76">
        <f t="shared" si="13"/>
        <v>0.28844370436602151</v>
      </c>
      <c r="CV26" s="76">
        <f t="shared" si="14"/>
        <v>1.8593089853745548</v>
      </c>
      <c r="CW26" s="76">
        <f t="shared" si="15"/>
        <v>12.451020633789767</v>
      </c>
      <c r="CX26" s="76">
        <f t="shared" si="16"/>
        <v>3.1194311026080381</v>
      </c>
      <c r="CY26" s="76">
        <f t="shared" si="17"/>
        <v>1.4500324646550093</v>
      </c>
      <c r="CZ26" s="76">
        <f t="shared" si="18"/>
        <v>0.49901442141067803</v>
      </c>
      <c r="DA26" s="76">
        <f t="shared" si="19"/>
        <v>7.2862567507598985</v>
      </c>
      <c r="DB26" s="76">
        <f t="shared" si="20"/>
        <v>0.69430266466578638</v>
      </c>
      <c r="DC26" s="76">
        <f t="shared" si="21"/>
        <v>1.1384377896420532</v>
      </c>
      <c r="DD26" s="76">
        <f t="shared" si="22"/>
        <v>4.2925461362813788</v>
      </c>
      <c r="DE26" s="76">
        <f t="shared" si="23"/>
        <v>1.4151711735073791</v>
      </c>
      <c r="DF26" s="76">
        <f t="shared" si="24"/>
        <v>0.38326417649752398</v>
      </c>
      <c r="DG26" s="76">
        <f t="shared" si="25"/>
        <v>0.15804231617005515</v>
      </c>
      <c r="DH26" s="76">
        <f t="shared" si="26"/>
        <v>2.0410039235509312</v>
      </c>
      <c r="DI26" s="76">
        <f t="shared" si="27"/>
        <v>0</v>
      </c>
      <c r="DJ26" s="76">
        <f t="shared" si="28"/>
        <v>30.993932610200247</v>
      </c>
      <c r="DK26" s="76">
        <f t="shared" si="29"/>
        <v>38.887157083555685</v>
      </c>
      <c r="DL26" s="76">
        <f t="shared" si="30"/>
        <v>136.9718136591581</v>
      </c>
    </row>
    <row r="27" spans="1:116" s="48" customFormat="1" ht="12" x14ac:dyDescent="0.15">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-3.7105640228975623E-8</v>
      </c>
      <c r="BQ27" s="56">
        <v>2.1221311126508761E-5</v>
      </c>
      <c r="BR27" s="56">
        <v>1.0087411967607302E-3</v>
      </c>
      <c r="BS27" s="56">
        <v>-2.2901122418198527E-3</v>
      </c>
      <c r="BT27" s="56">
        <f t="array" ref="BT27:BX27">LINEST($BF3:INDEX($BF:$BF,COUNT($BF:$BF)+2),$AH$3:INDEX($AH:$AH,COUNT($AH:$AH)+2)^{1,2,3,4},TRUE,TRUE)</f>
        <v>9.9044719456970596E-11</v>
      </c>
      <c r="BU27" s="56">
        <v>-9.7948289662379263E-8</v>
      </c>
      <c r="BV27" s="56">
        <v>3.2176619538036742E-5</v>
      </c>
      <c r="BW27" s="56">
        <v>4.3240898388544264E-4</v>
      </c>
      <c r="BX27" s="56">
        <v>9.5769188055253029E-4</v>
      </c>
      <c r="BY27" s="57">
        <f>IF('Cumulative Curves'!$B$29=6,#REF!,IF('Cumulative Curves'!$B$29=5,#REF!, IF( 'Cumulative Curves'!$B$29=4, BX27,IF('Cumulative Curves'!$B$29=3, BS27, 0))))</f>
        <v>-2.2901122418198527E-3</v>
      </c>
      <c r="BZ27" s="57">
        <f>IF('Cumulative Curves'!$B$29=6,#REF!,IF('Cumulative Curves'!$B$29=5,#REF!, IF( 'Cumulative Curves'!$B$29=4, BW27,IF('Cumulative Curves'!$B$29=3, BR27, 0))))</f>
        <v>1.0087411967607302E-3</v>
      </c>
      <c r="CA27" s="57">
        <f>IF('Cumulative Curves'!$B$29=6,#REF!,IF('Cumulative Curves'!$B$29=5,#REF!, IF( 'Cumulative Curves'!$B$29=4, BV27,IF('Cumulative Curves'!$B$29=3, BQ27, 0))))</f>
        <v>2.1221311126508761E-5</v>
      </c>
      <c r="CB27" s="57">
        <f>IF('Cumulative Curves'!$B$29=6,#REF!,IF('Cumulative Curves'!$B$29=5,#REF!, IF( 'Cumulative Curves'!$B$29=4, BU27,IF('Cumulative Curves'!$B$29=3, BP27, 0))))</f>
        <v>-3.7105640228975623E-8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-1.1453379791867344E-8</v>
      </c>
      <c r="BQ28" s="56">
        <v>5.465642277526601E-6</v>
      </c>
      <c r="BR28" s="56">
        <v>5.9820731622460077E-4</v>
      </c>
      <c r="BS28" s="56">
        <v>-3.2019699310831956E-3</v>
      </c>
      <c r="BT28" s="56">
        <f t="array" ref="BT28:BX28">LINEST($BG3:INDEX($BG:$BG,COUNT($BG:$BG)+2),$AH$3:INDEX($AH:$AH,COUNT($AH:$AH)+2)^{1,2,3,4},TRUE,TRUE)</f>
        <v>4.5583232437125977E-11</v>
      </c>
      <c r="BU28" s="56">
        <v>-3.9454919363275744E-8</v>
      </c>
      <c r="BV28" s="56">
        <v>1.0507590727489461E-5</v>
      </c>
      <c r="BW28" s="56">
        <v>3.3296263317099845E-4</v>
      </c>
      <c r="BX28" s="56">
        <v>-1.7072369354016598E-3</v>
      </c>
      <c r="BY28" s="57">
        <f>IF('Cumulative Curves'!$B$30=6,#REF!,IF('Cumulative Curves'!$B$30=5,#REF!, IF( 'Cumulative Curves'!$B$30=4, BX28,IF('Cumulative Curves'!$B$30=3, BS28, 0))))</f>
        <v>-3.2019699310831956E-3</v>
      </c>
      <c r="BZ28" s="57">
        <f>IF('Cumulative Curves'!$B$30=6,#REF!,IF('Cumulative Curves'!$B$30=5,#REF!, IF( 'Cumulative Curves'!$B$30=4, BW28,IF('Cumulative Curves'!$B$30=3, BR28, 0))))</f>
        <v>5.9820731622460077E-4</v>
      </c>
      <c r="CA28" s="57">
        <f>IF('Cumulative Curves'!$B$30=6,#REF!,IF('Cumulative Curves'!$B$30=5,#REF!, IF( 'Cumulative Curves'!$B$30=4, BV28,IF('Cumulative Curves'!$B$30=3, BQ28, 0))))</f>
        <v>5.465642277526601E-6</v>
      </c>
      <c r="CB28" s="57">
        <f>IF('Cumulative Curves'!$B$30=6,#REF!,IF('Cumulative Curves'!$B$30=5,#REF!, IF( 'Cumulative Curves'!$B$30=4, BU28,IF('Cumulative Curves'!$B$30=3, BP28, 0))))</f>
        <v>-1.1453379791867344E-8</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-1.7800124576297141E-9</v>
      </c>
      <c r="BQ29" s="56">
        <v>-5.9086187716849211E-6</v>
      </c>
      <c r="BR29" s="56">
        <v>2.9718689616417774E-3</v>
      </c>
      <c r="BS29" s="56">
        <v>-5.669182979984309E-3</v>
      </c>
      <c r="BT29" s="56">
        <f t="array" ref="BT29:BX29">LINEST($BH3:INDEX($BH:$BH,COUNT($BH:$BH)+2),$AH$3:INDEX($AH:$AH,COUNT($AH:$AH)+2)^{1,2,3,4},TRUE,TRUE)</f>
        <v>7.7697662996758423E-11</v>
      </c>
      <c r="BU29" s="56">
        <v>-4.9509277555505689E-8</v>
      </c>
      <c r="BV29" s="56">
        <v>2.6854977612439275E-6</v>
      </c>
      <c r="BW29" s="56">
        <v>2.5197533284644423E-3</v>
      </c>
      <c r="BX29" s="56">
        <v>-3.121376377440338E-3</v>
      </c>
      <c r="BY29" s="57">
        <f>IF('Cumulative Curves'!$B$31=6,#REF!,IF('Cumulative Curves'!$B$31=5,#REF!, IF( 'Cumulative Curves'!$B$31=4, BX29,IF('Cumulative Curves'!$B$31=3, BS29, 0))))</f>
        <v>-5.669182979984309E-3</v>
      </c>
      <c r="BZ29" s="57">
        <f>IF('Cumulative Curves'!$B$31=6,#REF!,IF('Cumulative Curves'!$B$31=5,#REF!, IF( 'Cumulative Curves'!$B$31=4, BW29,IF('Cumulative Curves'!$B$31=3, BR29, 0))))</f>
        <v>2.9718689616417774E-3</v>
      </c>
      <c r="CA29" s="57">
        <f>IF('Cumulative Curves'!$B$31=6,#REF!,IF('Cumulative Curves'!$B$31=5,#REF!, IF( 'Cumulative Curves'!$B$31=4, BV29,IF('Cumulative Curves'!$B$31=3, BQ29, 0))))</f>
        <v>-5.9086187716849211E-6</v>
      </c>
      <c r="CB29" s="57">
        <f>IF('Cumulative Curves'!$B$31=6,#REF!,IF('Cumulative Curves'!$B$31=5,#REF!, IF( 'Cumulative Curves'!$B$31=4, BU29,IF('Cumulative Curves'!$B$31=3, BP29, 0))))</f>
        <v>-1.7800124576297141E-9</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-5.7296456978462727E-8</v>
      </c>
      <c r="BQ30" s="56">
        <v>3.095349684806854E-5</v>
      </c>
      <c r="BR30" s="56">
        <v>1.867930775759625E-3</v>
      </c>
      <c r="BS30" s="56">
        <v>3.253711853998642E-3</v>
      </c>
      <c r="BT30" s="56">
        <f t="array" ref="BT30:BX30">LINEST($BI3:INDEX($BI:$BI,COUNT($BI:$BI)+2),$AH$3:INDEX($AH:$AH,COUNT($AH:$AH)+2)^{1,2,3,4},TRUE,TRUE)</f>
        <v>4.0154539303311932E-11</v>
      </c>
      <c r="BU30" s="56">
        <v>-8.1963178954010761E-8</v>
      </c>
      <c r="BV30" s="56">
        <v>3.5394979085612004E-5</v>
      </c>
      <c r="BW30" s="56">
        <v>1.6342751642283075E-3</v>
      </c>
      <c r="BX30" s="56">
        <v>4.5704309986061287E-3</v>
      </c>
      <c r="BY30" s="57">
        <f>IF('Cumulative Curves'!$B$32=6,#REF!,IF('Cumulative Curves'!$B$32=5,#REF!, IF( 'Cumulative Curves'!$B$32=4, BX30,IF('Cumulative Curves'!$B$32=3, BS30, 0))))</f>
        <v>3.253711853998642E-3</v>
      </c>
      <c r="BZ30" s="57">
        <f>IF('Cumulative Curves'!$B$32=6,#REF!,IF('Cumulative Curves'!$B$32=5,#REF!, IF( 'Cumulative Curves'!$B$32=4, BW30,IF('Cumulative Curves'!$B$32=3, BR30, 0))))</f>
        <v>1.867930775759625E-3</v>
      </c>
      <c r="CA30" s="57">
        <f>IF('Cumulative Curves'!$B$32=6,#REF!,IF('Cumulative Curves'!$B$32=5,#REF!, IF( 'Cumulative Curves'!$B$32=4, BV30,IF('Cumulative Curves'!$B$32=3, BQ30, 0))))</f>
        <v>3.095349684806854E-5</v>
      </c>
      <c r="CB30" s="57">
        <f>IF('Cumulative Curves'!$B$32=6,#REF!,IF('Cumulative Curves'!$B$32=5,#REF!, IF( 'Cumulative Curves'!$B$32=4, BU30,IF('Cumulative Curves'!$B$32=3, BP30, 0))))</f>
        <v>-5.7296456978462727E-8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-7.0637787664861191E-7</v>
      </c>
      <c r="BQ32" s="56">
        <v>3.0210999683434245E-4</v>
      </c>
      <c r="BR32" s="56">
        <v>6.8954520385370227E-2</v>
      </c>
      <c r="BS32" s="56">
        <v>-6.1676091953701828E-3</v>
      </c>
      <c r="BT32" s="56">
        <f t="array" ref="BT32:BX32">LINEST($BK3:INDEX($BK:$BK,COUNT($BK:$BK)+2),$AH$3:INDEX($AH:$AH,COUNT($AH:$AH)+2)^{1,2,3,4},TRUE,TRUE)</f>
        <v>7.1522617539110551E-10</v>
      </c>
      <c r="BU32" s="56">
        <v>-1.1457375486583895E-6</v>
      </c>
      <c r="BV32" s="56">
        <v>3.8122096184455917E-4</v>
      </c>
      <c r="BW32" s="56">
        <v>6.4792684331621164E-2</v>
      </c>
      <c r="BX32" s="56">
        <v>1.7285579764122261E-2</v>
      </c>
      <c r="BY32" s="57">
        <f>IF('Cumulative Curves'!$B$23=6,#REF!,IF('Cumulative Curves'!$B$23=5,#REF!, IF( 'Cumulative Curves'!$B$23=4, BX32,IF('Cumulative Curves'!$B$23=3, BS32, 0))))</f>
        <v>-6.1676091953701828E-3</v>
      </c>
      <c r="BZ32" s="57">
        <f>IF('Cumulative Curves'!$B$23=6,#REF!,IF('Cumulative Curves'!$B$23=5,#REF!, IF( 'Cumulative Curves'!$B$23=4, BW32,IF('Cumulative Curves'!$B$23=3, BR32, 0))))</f>
        <v>6.8954520385370227E-2</v>
      </c>
      <c r="CA32" s="57">
        <f>IF('Cumulative Curves'!$B$23=6,#REF!,IF('Cumulative Curves'!$B$23=5,#REF!, IF( 'Cumulative Curves'!$B$23=4, BV32,IF('Cumulative Curves'!$B$23=3, BQ32, 0))))</f>
        <v>3.0210999683434245E-4</v>
      </c>
      <c r="CB32" s="57">
        <f>IF('Cumulative Curves'!$B$23=6,#REF!,IF('Cumulative Curves'!$B$23=5,#REF!, IF( 'Cumulative Curves'!$B$23=4, BU32,IF('Cumulative Curves'!$B$23=3, BP32, 0))))</f>
        <v>-7.0637787664861191E-7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-9.6796058239058874E-7</v>
      </c>
      <c r="BQ33" s="56">
        <v>4.4296833488252499E-4</v>
      </c>
      <c r="BR33" s="56">
        <v>7.3740056795491921E-2</v>
      </c>
      <c r="BS33" s="56">
        <v>9.7779212010181027E-2</v>
      </c>
      <c r="BT33" s="56">
        <f t="array" ref="BT33:BX33">LINEST($BL3:INDEX($BL:$BL,COUNT($BL:$BL)+2),$AH$3:INDEX($AH:$AH,COUNT($AH:$AH)+2)^{1,2,3,4},TRUE,TRUE)</f>
        <v>-3.0520441890961997E-9</v>
      </c>
      <c r="BU33" s="56">
        <v>9.0689408599089968E-7</v>
      </c>
      <c r="BV33" s="56">
        <v>1.0538259017569561E-4</v>
      </c>
      <c r="BW33" s="56">
        <v>9.1499624301351029E-2</v>
      </c>
      <c r="BX33" s="56">
        <v>-2.3012542010034664E-3</v>
      </c>
      <c r="BY33" s="57">
        <f>IF('Cumulative Curves'!$B$24=6,#REF!,IF('Cumulative Curves'!$B$24=5,#REF!, IF( 'Cumulative Curves'!$B$24=4, BX33,IF('Cumulative Curves'!$B$24=3, BS33, 0))))</f>
        <v>9.7779212010181027E-2</v>
      </c>
      <c r="BZ33" s="57">
        <f>IF('Cumulative Curves'!$B$24=6,#REF!,IF('Cumulative Curves'!$B$24=5,#REF!, IF( 'Cumulative Curves'!$B$24=4, BW33,IF('Cumulative Curves'!$B$24=3, BR33, 0))))</f>
        <v>7.3740056795491921E-2</v>
      </c>
      <c r="CA33" s="57">
        <f>IF('Cumulative Curves'!$B$24=6,#REF!,IF('Cumulative Curves'!$B$24=5,#REF!, IF( 'Cumulative Curves'!$B$24=4, BV33,IF('Cumulative Curves'!$B$24=3, BQ33, 0))))</f>
        <v>4.4296833488252499E-4</v>
      </c>
      <c r="CB33" s="57">
        <f>IF('Cumulative Curves'!$B$24=6,#REF!,IF('Cumulative Curves'!$B$24=5,#REF!, IF( 'Cumulative Curves'!$B$24=4, BU33,IF('Cumulative Curves'!$B$24=3, BP33, 0))))</f>
        <v>-9.6796058239058874E-7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-2.9429380335109375E-6</v>
      </c>
      <c r="BQ34" s="56">
        <v>1.3185795160882445E-3</v>
      </c>
      <c r="BR34" s="56">
        <v>0.28562987303047399</v>
      </c>
      <c r="BS34" s="56">
        <v>-0.48515200990917506</v>
      </c>
      <c r="BT34" s="56">
        <f t="array" ref="BT34:BX34">LINEST($BM3:INDEX($BM:$BM,COUNT($BM:$BM)+2),$AH$3:INDEX($AH:$AH,COUNT($AH:$AH)+2)^{1,2,3,4},TRUE,TRUE)</f>
        <v>1.2196155934450093E-8</v>
      </c>
      <c r="BU34" s="56">
        <v>-1.0434972379443428E-5</v>
      </c>
      <c r="BV34" s="56">
        <v>2.6675928752005898E-3</v>
      </c>
      <c r="BW34" s="56">
        <v>0.21466155107639542</v>
      </c>
      <c r="BX34" s="56">
        <v>-8.5224323322979245E-2</v>
      </c>
      <c r="BY34" s="57">
        <f>IF('Cumulative Curves'!$B$3=6,#REF!,IF('Cumulative Curves'!$B$3=5,#REF!, IF( 'Cumulative Curves'!$B$3=4, BX34,IF('Cumulative Curves'!$B$3=3, BS34, 0))))</f>
        <v>-0.48515200990917506</v>
      </c>
      <c r="BZ34" s="57">
        <f>IF('Cumulative Curves'!$B$3=6,#REF!,IF('Cumulative Curves'!$B$3=5,#REF!, IF( 'Cumulative Curves'!$B$3=4, BW34,IF('Cumulative Curves'!$B$3=3, BR34, 0))))</f>
        <v>0.28562987303047399</v>
      </c>
      <c r="CA34" s="57">
        <f>IF('Cumulative Curves'!$B$3=6,#REF!,IF('Cumulative Curves'!$B$3=5,#REF!, IF( 'Cumulative Curves'!$B$3=4, BV34,IF('Cumulative Curves'!$B$3=3, BQ34, 0))))</f>
        <v>1.3185795160882445E-3</v>
      </c>
      <c r="CB34" s="57">
        <f>IF('Cumulative Curves'!$B$3=6,#REF!,IF('Cumulative Curves'!$B$3=5,#REF!, IF( 'Cumulative Curves'!$B$3=4, BU34,IF('Cumulative Curves'!$B$3=3, BP34, 0))))</f>
        <v>-2.9429380335109375E-6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-6.9943693949529214E-12</v>
      </c>
      <c r="BQ36" s="48">
        <v>-7.3553132899358408E-11</v>
      </c>
      <c r="BR36" s="48">
        <v>2.8875761159583229E-6</v>
      </c>
      <c r="BS36" s="48">
        <v>-9.4992041071303242E-4</v>
      </c>
      <c r="BT36" s="48">
        <v>8.2669660336451289E-2</v>
      </c>
      <c r="BU36" s="48">
        <v>-0.18131707615970427</v>
      </c>
      <c r="BV36" s="48">
        <f t="array" ref="BV36:CB36">LINEST($Q3:INDEX($Q:$Q,COUNT($Q:$Q)+2),$A$3:INDEX($A:$A,COUNT($A:$A)+2)^{1,2,3,4,5,6},TRUE,TRUE)</f>
        <v>5.461662717069488E-13</v>
      </c>
      <c r="BW36" s="48">
        <v>-5.5588867622077147E-10</v>
      </c>
      <c r="BX36" s="48">
        <v>2.0667955871730255E-7</v>
      </c>
      <c r="BY36" s="48">
        <v>-3.2999220147405073E-5</v>
      </c>
      <c r="BZ36" s="48">
        <v>1.862367116348739E-3</v>
      </c>
      <c r="CA36" s="48">
        <v>3.2444766230106136E-3</v>
      </c>
      <c r="CB36" s="48">
        <v>8.8083013786217634E-2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CG37" s="76">
        <f>'In Process Calc.'!C3</f>
        <v>0</v>
      </c>
      <c r="CH37" s="76">
        <f>$BY$4+$BZ$4*$CG37+$CA$4*$CG37^2+$CB$4*$CG37^3+$CC$4*$CG37^4+$CD$4*$CG37^5+$CE$4*$CG37^6</f>
        <v>0.47443807260565229</v>
      </c>
      <c r="CI37" s="76">
        <f>$BY$5+$BZ$5*$CG37+$CA$5*$CG37^2+$CB$5*$CG37^3+$CC$5*$CG37^4+$CD$5*$CG37^5+$CE$5*$CG37^6</f>
        <v>-195.1535514635317</v>
      </c>
      <c r="CJ37" s="76">
        <f>$BY$6+$BZ$6*$CG37+$CA$6*$CG37^2+$CB$6*$CG37^3+$CC$6*$CG37^4+$CD$6*$CG37^5+$CE$6*$CG37^6</f>
        <v>0</v>
      </c>
      <c r="CK37" s="76">
        <f>$BY$7+$BZ$7*$CG37+$CA$7*$CG37^2+$CB$7*$CG37^3+$CC$7*$CG37^4+$CD$7*$CG37^5+$CE$7*$CG37^6</f>
        <v>-2.104511361558707</v>
      </c>
      <c r="CL37" s="76">
        <f>$BY$8+$BZ$8*$CG37+$CA$8*$CG37^2+$CB$8*$CG37^3+$CC$8*$CG37^4+$CD$8*$CG37^5+$CE$8*$CG37^6</f>
        <v>7.3337902760982954E-2</v>
      </c>
      <c r="CM37" s="76">
        <f>$BY$9+$BZ$9*$CG37+$CA$9*$CG37^2+$CB$9*$CG37^3+$CC$9*$CG37^4+$CD$9*$CG37^5+$CE$9*$CG37^6</f>
        <v>3.0679348729853451E-4</v>
      </c>
      <c r="CN37" s="76">
        <f>$BY$10+$BZ$10*$CG37+$CA$10*$CG37^2+$CB$10*$CG37^3+$CC$10*$CG37^4+$CD$10*$CG37^5+$CE$10*$CG37^6</f>
        <v>-1.5341613767887452E-3</v>
      </c>
      <c r="CO37" s="76">
        <f>$BY$11+$BZ$11*$CG37+$CA$11*$CG37^2+$CB$11*$CG37^3+$CC$11*$CG37^4+$CD$11*$CG37^5+$CE$11*$CG37^6</f>
        <v>-1.1061304961590857E-2</v>
      </c>
      <c r="CP37" s="76">
        <f>$BY$12+$BZ$12*$CG37+$CA$12*$CG37^2+$CB$12*$CG37^3+$CC$12*$CG37^4+$CD$12*$CG37^5+$CE$12*$CG37^6</f>
        <v>-1.0480099635272189E-3</v>
      </c>
      <c r="CQ37" s="76">
        <f>$BY$13+$BZ$13*$CG37+$CA$13*$CG37^2+$CB$13*$CG37^3+$CC$13*$CG37^4+$CD$13*$CG37^5+$CE$13*$CG37^6</f>
        <v>-0.18537561950042836</v>
      </c>
      <c r="CR37" s="76">
        <f>$BY$14+$BZ$14*$CG37+$CA$14*$CG37^2+$CB$14*$CG37^3+$CC$14*$CG37^4+$CD$14*$CG37^5+$CE$14*$CG37^6</f>
        <v>2.119212012511941E-2</v>
      </c>
      <c r="CS37" s="76">
        <f>$BY$15+$BZ$15*$CG37+$CA$15*$CG37^2+$CB$15*$CG37^3+$CC$15*$CG37^4+$CD$15*$CG37^5+$CE$15*$CG37^6</f>
        <v>-3.0817156281517599E-2</v>
      </c>
      <c r="CT37" s="76">
        <f>$BY$16+$BZ$16*$CG37+$CA$16*$CG37^2+$CB$16*$CG37^3+$CC$16*$CG37^4+$CD$16*$CG37^5+$CE$16*$CG37^6</f>
        <v>1.0063345230637566E-4</v>
      </c>
      <c r="CU37" s="76">
        <f>$BY$17+$BZ$17*$CG37+$CA$17*$CG37^2+$CB$17*$CG37^3+$CC$17*$CG37^4+$CD$17*$CG37^5+$CE$17*$CG37^6</f>
        <v>5.1435610182511193E-2</v>
      </c>
      <c r="CV37" s="76">
        <f>$BY$18+$BZ$18*$CG37+$CA$18*$CG37^2+$CB$18*$CG37^3+$CC$18*$CG37^4+$CD$18*$CG37^5+$CE$18*$CG37^6</f>
        <v>-1.6134217213221419E-2</v>
      </c>
      <c r="CW37" s="76">
        <f>$BY$19+$BZ$19*$CG37+$CA$19*$CG37^2+$CB$19*$CG37^3+$CC$19*$CG37^4+$CD$19*$CG37^5+$CE$19*$CG37^6</f>
        <v>8.8083013786217634E-2</v>
      </c>
      <c r="CX37" s="76">
        <f>$BY$20+$BZ$20*$CG37+$CA$20*$CG37^2+$CB$20*$CG37^3+$CC$20*$CG37^4+$CD$20*$CG37^5+$CE$20*$CG37^6</f>
        <v>-1.0054836559292402E-2</v>
      </c>
      <c r="CY37" s="76">
        <f>$BY$21+$BZ$21*$CG37+$CA$21*$CG37^2+$CB$21*$CG37^3+$CC$21*$CG37^4+$CD$21*$CG37^5+$CE$21*$CG37^6</f>
        <v>-4.7517188467816052E-3</v>
      </c>
      <c r="CZ37" s="76">
        <f>$BY$22+$BZ$22*$CG37+$CA$22*$CG37^2+$CB$22*$CG37^3+$CC$22*$CG37^4+$CD$22*$CG37^5+$CE$22*$CG37^6</f>
        <v>-3.0427118256326768E-3</v>
      </c>
      <c r="DA37" s="76">
        <f>$BY$23+$BZ$23*$CG37+$CA$23*$CG37^2+$CB$23*$CG37^3+$CC$23*$CG37^4+$CD$23*$CG37^5+$CE$23*$CG37^6</f>
        <v>-2.0372727397776069E-2</v>
      </c>
      <c r="DB37" s="76">
        <f>$BY$24+$BZ$24*$CG37+$CA$24*$CG37^2+$CB$24*$CG37^3+$CC$24*$CG37^4+$CD$24*$CG37^5+$CE$24*$CG37^6</f>
        <v>-6.7089871323656181E-3</v>
      </c>
      <c r="DC37" s="76">
        <f>$BY$25+$BZ$25*$CG37+$CA$25*$CG37^2+$CB$25*$CG37^3+$CC$25*$CG37^4+$CD$25*$CG37^5+$CE$25*$CG37^6</f>
        <v>1.6672368319578523E-3</v>
      </c>
      <c r="DD37" s="76">
        <f>$BY$26+$BZ$26*$CG37+$CA$26*$CG37^2+$CB$26*$CG37^3+$CC$26*$CG37^4+$CD$26*$CG37^5+$CE$26*$CG37^6</f>
        <v>-8.90862709201512E-3</v>
      </c>
      <c r="DE37" s="76">
        <f>$BY$27+$BZ$27*$CG37+$CA$27*$CG37^2+$CB$27*$CG37^3+$CC$27*$CG37^4+$CD$27*$CG37^5+$CE$27*$CG37^6</f>
        <v>-2.2901122418198527E-3</v>
      </c>
      <c r="DF37" s="76">
        <f>$BY$28+$BZ$28*$CG37+$CA$28*$CG37^2+$CB$28*$CG37^3+$CC$28*$CG37^4+$CD$28*$CG37^5+$CE$28*$CG37^6</f>
        <v>-3.2019699310831956E-3</v>
      </c>
      <c r="DG37" s="76">
        <f>$BY$29+$BZ$29*$CG37+$CA$29*$CG37^2+$CB$29*$CG37^3+$CC$29*$CG37^4+$CD$29*$CG37^5+$CE$29*$CG37^6</f>
        <v>-5.669182979984309E-3</v>
      </c>
      <c r="DH37" s="76">
        <f>$BY$30+$BZ$30*$CG37+$CA$30*$CG37^2+$CB$30*$CG37^3+$CC$30*$CG37^4+$CD$30*$CG37^5+$CE$30*$CG37^6</f>
        <v>3.253711853998642E-3</v>
      </c>
      <c r="DI37" s="76">
        <f>$BY$31+$BZ$31*$CG37+$CA$31*$CG37^2+$CB$31*$CG37^3+$CC$31*$CG37^4+$CD$31*$CG37^5+$CE$31*$CG37^6</f>
        <v>0</v>
      </c>
      <c r="DJ37" s="76">
        <f>$BY$32+$BZ$32*$CG37+$CA$32*$CG37^2+$CB$32*$CG37^3+$CC$32*$CG37^4+$CD$32*$CG37^5+$CE$32*$CG37^6</f>
        <v>-6.1676091953701828E-3</v>
      </c>
      <c r="DK37" s="76">
        <f>$BY$33+$BZ$33*$CG37+$CA$33*$CG37^2+$CB$33*$CG37^3+$CC$33*$CG37^4+$CD$33*$CG37^5+$CE$33*$CG37^6</f>
        <v>9.7779212010181027E-2</v>
      </c>
      <c r="DL37" s="76">
        <f>$BY$34+$BZ$34*$CG37+$CA$34*$CG37^2+$CB$34*$CG37^3+$CC$34*$CG37^4+$CD$34*$CG37^5+$CE$34*$CG37^6</f>
        <v>-0.48515200990917506</v>
      </c>
    </row>
    <row r="38" spans="1:116" s="48" customFormat="1" ht="11" x14ac:dyDescent="0.15">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21.089166666730307</v>
      </c>
      <c r="CH38" s="76">
        <f t="shared" ref="CH38:CH60" si="31">IF(CG38&gt;0,$BY$4+$BZ$4*$CG38+$CA$4*$CG38^2+$CB$4*$CG38^3+$CC$4*$CG38^4+$CD$4*$CG38^5+$CE$4*$CG38^6,"")</f>
        <v>0.66634464162680751</v>
      </c>
      <c r="CI38" s="76">
        <f t="shared" ref="CI38:CI60" si="32">IF(CG38&gt;0,$BY$5+$BZ$5*$CG38+$CA$5*$CG38^2+$CB$5*$CG38^3+$CC$5*$CG38^4+$CD$5*$CG38^5+$CE$5*$CG38^6,"")</f>
        <v>274.35636107225639</v>
      </c>
      <c r="CJ38" s="76">
        <f t="shared" ref="CJ38:CJ60" si="33">IF(CG38&gt;0,$BY$6+$BZ$6*$CG38+$CA$6*$CG38^2+$CB$6*$CG38^3+$CC$6*$CG38^4+$CD$6*$CG38^5+$CE$6*$CG38^6,"")</f>
        <v>0</v>
      </c>
      <c r="CK38" s="76">
        <f t="shared" ref="CK38:CK60" si="34">IF(CG38&gt;0,$BY$7+$BZ$7*$CG38+$CA$7*$CG38^2+$CB$7*$CG38^3+$CC$7*$CG38^4+$CD$7*$CG38^5+$CE$7*$CG38^6,"")</f>
        <v>11.693537404305081</v>
      </c>
      <c r="CL38" s="76">
        <f t="shared" ref="CL38:CL60" si="35">IF(CG38&gt;0,$BY$8+$BZ$8*$CG38+$CA$8*$CG38^2+$CB$8*$CG38^3+$CC$8*$CG38^4+$CD$8*$CG38^5+$CE$8*$CG38^6,"")</f>
        <v>-0.10640245394611292</v>
      </c>
      <c r="CM38" s="76">
        <f t="shared" ref="CM38:CM60" si="36">IF(CG38&gt;0,$BY$9+$BZ$9*$CG38+$CA$9*$CG38^2+$CB$9*$CG38^3+$CC$9*$CG38^4+$CD$9*$CG38^5+$CE$9*$CG38^6,"")</f>
        <v>3.0284850773002883E-2</v>
      </c>
      <c r="CN38" s="76">
        <f t="shared" ref="CN38:CN60" si="37">IF(CG38&gt;0,$BY$10+$BZ$10*$CG38+$CA$10*$CG38^2+$CB$10*$CG38^3+$CC$10*$CG38^4+$CD$10*$CG38^5+$CE$10*$CG38^6,"")</f>
        <v>0.45049811803795109</v>
      </c>
      <c r="CO38" s="76">
        <f t="shared" ref="CO38:CO60" si="38">IF(CG38&gt;0,$BY$11+$BZ$11*$CG38+$CA$11*$CG38^2+$CB$11*$CG38^3+$CC$11*$CG38^4+$CD$11*$CG38^5+$CE$11*$CG38^6,"")</f>
        <v>9.017897333891722E-3</v>
      </c>
      <c r="CP38" s="76">
        <f t="shared" ref="CP38:CP60" si="39">IF(CG38&gt;0,$BY$12+$BZ$12*$CG38+$CA$12*$CG38^2+$CB$12*$CG38^3+$CC$12*$CG38^4+$CD$12*$CG38^5+$CE$12*$CG38^6,"")</f>
        <v>8.0446723971313139E-2</v>
      </c>
      <c r="CQ38" s="76">
        <f t="shared" ref="CQ38:CQ60" si="40">IF(CG38&gt;0,$BY$13+$BZ$13*$CG38+$CA$13*$CG38^2+$CB$13*$CG38^3+$CC$13*$CG38^4+$CD$13*$CG38^5+$CE$13*$CG38^6,"")</f>
        <v>1.1942980922109707</v>
      </c>
      <c r="CR38" s="76">
        <f t="shared" ref="CR38:CR60" si="41">IF(CG38&gt;0,$BY$14+$BZ$14*$CG38+$CA$14*$CG38^2+$CB$14*$CG38^3+$CC$14*$CG38^4+$CD$14*$CG38^5+$CE$14*$CG38^6,"")</f>
        <v>-2.7950050290070898E-2</v>
      </c>
      <c r="CS38" s="76">
        <f t="shared" ref="CS38:CS60" si="42">IF(CG38&gt;0,$BY$15+$BZ$15*$CG38+$CA$15*$CG38^2+$CB$15*$CG38^3+$CC$15*$CG38^4+$CD$15*$CG38^5+$CE$15*$CG38^6,"")</f>
        <v>-4.0135548501629766E-2</v>
      </c>
      <c r="CT38" s="76">
        <f t="shared" ref="CT38:CT60" si="43">IF(CG38&gt;0,$BY$16+$BZ$16*$CG38+$CA$16*$CG38^2+$CB$16*$CG38^3+$CC$16*$CG38^4+$CD$16*$CG38^5+$CE$16*$CG38^6,"")</f>
        <v>-0.11055789886238211</v>
      </c>
      <c r="CU38" s="76">
        <f t="shared" ref="CU38:CU60" si="44">IF(CG38&gt;0,$BY$17+$BZ$17*$CG38+$CA$17*$CG38^2+$CB$17*$CG38^3+$CC$17*$CG38^4+$CD$17*$CG38^5+$CE$17*$CG38^6,"")</f>
        <v>7.9610523618640391E-2</v>
      </c>
      <c r="CV38" s="76">
        <f t="shared" ref="CV38:CV60" si="45">IF(CG38&gt;0,$BY$18+$BZ$18*$CG38+$CA$18*$CG38^2+$CB$18*$CG38^3+$CC$18*$CG38^4+$CD$18*$CG38^5+$CE$18*$CG38^6,"")</f>
        <v>7.0540881197632216E-2</v>
      </c>
      <c r="CW38" s="76">
        <f t="shared" ref="CW38:CW60" si="46">IF(CG38&gt;0,$BY$19+$BZ$19*$CG38+$CA$19*$CG38^2+$CB$19*$CG38^3+$CC$19*$CG38^4+$CD$19*$CG38^5+$CE$19*$CG38^6,"")</f>
        <v>0.71389584849493315</v>
      </c>
      <c r="CX38" s="76">
        <f t="shared" ref="CX38:CX60" si="47">IF(CG38&gt;0,$BY$20+$BZ$20*$CG38+$CA$20*$CG38^2+$CB$20*$CG38^3+$CC$20*$CG38^4+$CD$20*$CG38^5+$CE$20*$CG38^6,"")</f>
        <v>8.4354929318019217E-2</v>
      </c>
      <c r="CY38" s="76">
        <f t="shared" ref="CY38:CY60" si="48">IF(CG38&gt;0,$BY$21+$BZ$21*$CG38+$CA$21*$CG38^2+$CB$21*$CG38^3+$CC$21*$CG38^4+$CD$21*$CG38^5+$CE$21*$CG38^6,"")</f>
        <v>3.5240755085020121E-2</v>
      </c>
      <c r="CZ38" s="76">
        <f t="shared" ref="CZ38:CZ60" si="49">IF(CG38&gt;0,$BY$22+$BZ$22*$CG38+$CA$22*$CG38^2+$CB$22*$CG38^3+$CC$22*$CG38^4+$CD$22*$CG38^5+$CE$22*$CG38^6,"")</f>
        <v>2.4494734914134446E-2</v>
      </c>
      <c r="DA38" s="76">
        <f t="shared" ref="DA38:DA60" si="50">IF(CG38&gt;0,$BY$23+$BZ$23*$CG38+$CA$23*$CG38^2+$CB$23*$CG38^3+$CC$23*$CG38^4+$CD$23*$CG38^5+$CE$23*$CG38^6,"")</f>
        <v>0.36737516915612511</v>
      </c>
      <c r="DB38" s="76">
        <f t="shared" ref="DB38:DB60" si="51">IF(CG38&gt;0,$BY$24+$BZ$24*$CG38+$CA$24*$CG38^2+$CB$24*$CG38^3+$CC$24*$CG38^4+$CD$24*$CG38^5+$CE$24*$CG38^6,"")</f>
        <v>1.7642605462311192E-2</v>
      </c>
      <c r="DC38" s="76">
        <f t="shared" ref="DC38:DC60" si="52">IF(CG38&gt;0,$BY$25+$BZ$25*$CG38+$CA$25*$CG38^2+$CB$25*$CG38^3+$CC$25*$CG38^4+$CD$25*$CG38^5+$CE$25*$CG38^6,"")</f>
        <v>3.4255173722664838E-2</v>
      </c>
      <c r="DD38" s="76">
        <f t="shared" ref="DD38:DD60" si="53">IF(CG38&gt;0,$BY$26+$BZ$26*$CG38+$CA$26*$CG38^2+$CB$26*$CG38^3+$CC$26*$CG38^4+$CD$26*$CG38^5+$CE$26*$CG38^6,"")</f>
        <v>0.18503526743226664</v>
      </c>
      <c r="DE38" s="76">
        <f t="shared" ref="DE38:DE60" si="54">IF(CG38&gt;0,$BY$27+$BZ$27*$CG38+$CA$27*$CG38^2+$CB$27*$CG38^3+$CC$27*$CG38^4+$CD$27*$CG38^5+$CE$27*$CG38^6,"")</f>
        <v>2.8073608515374514E-2</v>
      </c>
      <c r="DF38" s="76">
        <f t="shared" ref="DF38:DF60" si="55">IF(CG38&gt;0,$BY$28+$BZ$28*$CG38+$CA$28*$CG38^2+$CB$28*$CG38^3+$CC$28*$CG38^4+$CD$28*$CG38^5+$CE$28*$CG38^6,"")</f>
        <v>1.1737157770539649E-2</v>
      </c>
      <c r="DG38" s="76">
        <f t="shared" ref="DG38:DG60" si="56">IF(CG38&gt;0,$BY$29+$BZ$29*$CG38+$CA$29*$CG38^2+$CB$29*$CG38^3+$CC$29*$CG38^4+$CD$29*$CG38^5+$CE$29*$CG38^6,"")</f>
        <v>5.4360485658661667E-2</v>
      </c>
      <c r="DH38" s="76">
        <f t="shared" ref="DH38:DH60" si="57">IF(CG38&gt;0,$BY$30+$BZ$30*$CG38+$CA$30*$CG38^2+$CB$30*$CG38^3+$CC$30*$CG38^4+$CD$30*$CG38^5+$CE$30*$CG38^6,"")</f>
        <v>5.5876064015553187E-2</v>
      </c>
      <c r="DI38" s="76">
        <f t="shared" ref="DI38:DI60" si="58">IF(CG38&gt;0,$BY$31+$BZ$31*$CG38+$CA$31*$CG38^2+$CB$31*$CG38^3+$CC$31*$CG38^4+$CD$31*$CG38^5+$CE$31*$CG38^6,"")</f>
        <v>0</v>
      </c>
      <c r="DJ38" s="76">
        <f t="shared" ref="DJ38:DJ60" si="59">IF(CG38&gt;0,$BY$32+$BZ$32*$CG38+$CA$32*$CG38^2+$CB$32*$CG38^3+$CC$32*$CG38^4+$CD$32*$CG38^5+$CE$32*$CG38^6,"")</f>
        <v>1.5757646266944219</v>
      </c>
      <c r="DK38" s="76">
        <f t="shared" ref="DK38:DK60" si="60">IF(CG38&gt;0,$BY$33+$BZ$33*$CG38+$CA$33*$CG38^2+$CB$33*$CG38^3+$CC$33*$CG38^4+$CD$33*$CG38^5+$CE$33*$CG38^6,"")</f>
        <v>1.8408280774136323</v>
      </c>
      <c r="DL38" s="76">
        <f t="shared" ref="DL38:DL60" si="61">IF(CG38&gt;0,$BY$34+$BZ$34*$CG38+$CA$34*$CG38^2+$CB$34*$CG38^3+$CC$34*$CG38^4+$CD$34*$CG38^5+$CE$34*$CG38^6,"")</f>
        <v>6.0973829215798574</v>
      </c>
    </row>
    <row r="39" spans="1:116" s="48" customFormat="1" ht="11" x14ac:dyDescent="0.15">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43.239166666637175</v>
      </c>
      <c r="CH39" s="76">
        <f t="shared" si="31"/>
        <v>1.0779844115315693</v>
      </c>
      <c r="CI39" s="76">
        <f t="shared" si="32"/>
        <v>742.30535485188921</v>
      </c>
      <c r="CJ39" s="76">
        <f t="shared" si="33"/>
        <v>0</v>
      </c>
      <c r="CK39" s="76">
        <f t="shared" si="34"/>
        <v>35.586343215353686</v>
      </c>
      <c r="CL39" s="76">
        <f t="shared" si="35"/>
        <v>-0.24282264755873981</v>
      </c>
      <c r="CM39" s="76">
        <f t="shared" si="36"/>
        <v>7.1394918206875768E-2</v>
      </c>
      <c r="CN39" s="76">
        <f t="shared" si="37"/>
        <v>1.0949252764946165</v>
      </c>
      <c r="CO39" s="76">
        <f t="shared" si="38"/>
        <v>5.9025527019980401E-2</v>
      </c>
      <c r="CP39" s="76">
        <f t="shared" si="39"/>
        <v>0.1738285107310158</v>
      </c>
      <c r="CQ39" s="76">
        <f t="shared" si="40"/>
        <v>2.5727486035502354</v>
      </c>
      <c r="CR39" s="76">
        <f t="shared" si="41"/>
        <v>-7.0624014133540164E-2</v>
      </c>
      <c r="CS39" s="76">
        <f t="shared" si="42"/>
        <v>-9.348057580450507E-2</v>
      </c>
      <c r="CT39" s="76">
        <f t="shared" si="43"/>
        <v>-0.25949003053852587</v>
      </c>
      <c r="CU39" s="76">
        <f t="shared" si="44"/>
        <v>9.4865005064618091E-2</v>
      </c>
      <c r="CV39" s="76">
        <f t="shared" si="45"/>
        <v>0.1696172849329233</v>
      </c>
      <c r="CW39" s="76">
        <f t="shared" si="46"/>
        <v>1.6846082555725281</v>
      </c>
      <c r="CX39" s="76">
        <f t="shared" si="47"/>
        <v>0.225463780543182</v>
      </c>
      <c r="CY39" s="76">
        <f t="shared" si="48"/>
        <v>9.7632337484753834E-2</v>
      </c>
      <c r="CZ39" s="76">
        <f t="shared" si="49"/>
        <v>5.590971055784745E-2</v>
      </c>
      <c r="DA39" s="76">
        <f t="shared" si="50"/>
        <v>0.83234845790785228</v>
      </c>
      <c r="DB39" s="76">
        <f t="shared" si="51"/>
        <v>5.4320551818254181E-2</v>
      </c>
      <c r="DC39" s="76">
        <f t="shared" si="52"/>
        <v>8.4669372235633977E-2</v>
      </c>
      <c r="DD39" s="76">
        <f t="shared" si="53"/>
        <v>0.44891183941693807</v>
      </c>
      <c r="DE39" s="76">
        <f t="shared" si="54"/>
        <v>7.8003262716407881E-2</v>
      </c>
      <c r="DF39" s="76">
        <f t="shared" si="55"/>
        <v>3.1956817029041455E-2</v>
      </c>
      <c r="DG39" s="76">
        <f t="shared" si="56"/>
        <v>0.11164115176127525</v>
      </c>
      <c r="DH39" s="76">
        <f t="shared" si="57"/>
        <v>0.13726102431590351</v>
      </c>
      <c r="DI39" s="76">
        <f t="shared" si="58"/>
        <v>0</v>
      </c>
      <c r="DJ39" s="76">
        <f t="shared" si="59"/>
        <v>3.4830966250370183</v>
      </c>
      <c r="DK39" s="76">
        <f t="shared" si="60"/>
        <v>4.0361717775520098</v>
      </c>
      <c r="DL39" s="76">
        <f t="shared" si="61"/>
        <v>14.092585406027395</v>
      </c>
    </row>
    <row r="40" spans="1:116" s="48" customFormat="1" ht="11" x14ac:dyDescent="0.15">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71.522499999962747</v>
      </c>
      <c r="CH40" s="76">
        <f t="shared" si="31"/>
        <v>1.7699752226130649</v>
      </c>
      <c r="CI40" s="76">
        <f t="shared" si="32"/>
        <v>1296.6933261914776</v>
      </c>
      <c r="CJ40" s="76">
        <f t="shared" si="33"/>
        <v>0</v>
      </c>
      <c r="CK40" s="76">
        <f t="shared" si="34"/>
        <v>78.572206295839095</v>
      </c>
      <c r="CL40" s="76">
        <f t="shared" si="35"/>
        <v>-0.34755541787226613</v>
      </c>
      <c r="CM40" s="76">
        <f t="shared" si="36"/>
        <v>0.1359100728584442</v>
      </c>
      <c r="CN40" s="76">
        <f t="shared" si="37"/>
        <v>2.0286482858388886</v>
      </c>
      <c r="CO40" s="76">
        <f t="shared" si="38"/>
        <v>0.20237645110002511</v>
      </c>
      <c r="CP40" s="76">
        <f t="shared" si="39"/>
        <v>0.30073152505979328</v>
      </c>
      <c r="CQ40" s="76">
        <f t="shared" si="40"/>
        <v>4.3926087721611582</v>
      </c>
      <c r="CR40" s="76">
        <f t="shared" si="41"/>
        <v>-0.11287191352903375</v>
      </c>
      <c r="CS40" s="76">
        <f t="shared" si="42"/>
        <v>-0.20496365986157872</v>
      </c>
      <c r="CT40" s="76">
        <f t="shared" si="43"/>
        <v>-0.48940663366722453</v>
      </c>
      <c r="CU40" s="76">
        <f t="shared" si="44"/>
        <v>9.6853317259588498E-2</v>
      </c>
      <c r="CV40" s="76">
        <f t="shared" si="45"/>
        <v>0.30621411033877893</v>
      </c>
      <c r="CW40" s="76">
        <f t="shared" si="46"/>
        <v>2.214657700967797</v>
      </c>
      <c r="CX40" s="76">
        <f t="shared" si="47"/>
        <v>0.45804966520654405</v>
      </c>
      <c r="CY40" s="76">
        <f t="shared" si="48"/>
        <v>0.20285611694624109</v>
      </c>
      <c r="CZ40" s="76">
        <f t="shared" si="49"/>
        <v>9.8956598888776781E-2</v>
      </c>
      <c r="DA40" s="76">
        <f t="shared" si="50"/>
        <v>1.494546840129209</v>
      </c>
      <c r="DB40" s="76">
        <f t="shared" si="51"/>
        <v>0.11477886898858689</v>
      </c>
      <c r="DC40" s="76">
        <f t="shared" si="52"/>
        <v>0.16926318246237418</v>
      </c>
      <c r="DD40" s="76">
        <f t="shared" si="53"/>
        <v>0.85837350332876072</v>
      </c>
      <c r="DE40" s="76">
        <f t="shared" si="54"/>
        <v>0.16483863818144881</v>
      </c>
      <c r="DF40" s="76">
        <f t="shared" si="55"/>
        <v>6.3352170837344138E-2</v>
      </c>
      <c r="DG40" s="76">
        <f t="shared" si="56"/>
        <v>0.17600970949574385</v>
      </c>
      <c r="DH40" s="76">
        <f t="shared" si="57"/>
        <v>0.27423129809463359</v>
      </c>
      <c r="DI40" s="76">
        <f t="shared" si="58"/>
        <v>0</v>
      </c>
      <c r="DJ40" s="76">
        <f t="shared" si="59"/>
        <v>6.2126228754109345</v>
      </c>
      <c r="DK40" s="76">
        <f t="shared" si="60"/>
        <v>7.2836940042553966</v>
      </c>
      <c r="DL40" s="76">
        <f t="shared" si="61"/>
        <v>25.612226052904148</v>
      </c>
    </row>
    <row r="41" spans="1:116" s="48" customFormat="1" ht="11" x14ac:dyDescent="0.15">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95.822500000067521</v>
      </c>
      <c r="CH41" s="76">
        <f t="shared" si="31"/>
        <v>2.4002759644503082</v>
      </c>
      <c r="CI41" s="76">
        <f t="shared" si="32"/>
        <v>1729.0863003204631</v>
      </c>
      <c r="CJ41" s="76">
        <f t="shared" si="33"/>
        <v>0</v>
      </c>
      <c r="CK41" s="76">
        <f t="shared" si="34"/>
        <v>125.25470935157257</v>
      </c>
      <c r="CL41" s="76">
        <f t="shared" si="35"/>
        <v>-0.38329159381250788</v>
      </c>
      <c r="CM41" s="76">
        <f t="shared" si="36"/>
        <v>0.19994412547065582</v>
      </c>
      <c r="CN41" s="76">
        <f t="shared" si="37"/>
        <v>2.8226120348207462</v>
      </c>
      <c r="CO41" s="76">
        <f t="shared" si="38"/>
        <v>0.42060818587247661</v>
      </c>
      <c r="CP41" s="76">
        <f t="shared" si="39"/>
        <v>0.41294413068405134</v>
      </c>
      <c r="CQ41" s="76">
        <f t="shared" si="40"/>
        <v>6.1345245221402687</v>
      </c>
      <c r="CR41" s="76">
        <f t="shared" si="41"/>
        <v>-0.1392069987714484</v>
      </c>
      <c r="CS41" s="76">
        <f t="shared" si="42"/>
        <v>-0.32156298674292189</v>
      </c>
      <c r="CT41" s="76">
        <f t="shared" si="43"/>
        <v>-0.71415234673554528</v>
      </c>
      <c r="CU41" s="76">
        <f t="shared" si="44"/>
        <v>8.6510588770937299E-2</v>
      </c>
      <c r="CV41" s="76">
        <f t="shared" si="45"/>
        <v>0.43083891391541734</v>
      </c>
      <c r="CW41" s="76">
        <f t="shared" si="46"/>
        <v>1.8219554366648829</v>
      </c>
      <c r="CX41" s="76">
        <f t="shared" si="47"/>
        <v>0.69539221501837678</v>
      </c>
      <c r="CY41" s="76">
        <f t="shared" si="48"/>
        <v>0.31165296633601924</v>
      </c>
      <c r="CZ41" s="76">
        <f t="shared" si="49"/>
        <v>0.13783934350577218</v>
      </c>
      <c r="DA41" s="76">
        <f t="shared" si="50"/>
        <v>2.1084486060734839</v>
      </c>
      <c r="DB41" s="76">
        <f t="shared" si="51"/>
        <v>0.17620344621525635</v>
      </c>
      <c r="DC41" s="76">
        <f t="shared" si="52"/>
        <v>0.25641647599764072</v>
      </c>
      <c r="DD41" s="76">
        <f t="shared" si="53"/>
        <v>1.2591164760529958</v>
      </c>
      <c r="DE41" s="76">
        <f t="shared" si="54"/>
        <v>0.25657610522396923</v>
      </c>
      <c r="DF41" s="76">
        <f t="shared" si="55"/>
        <v>9.4227899375929985E-2</v>
      </c>
      <c r="DG41" s="76">
        <f t="shared" si="56"/>
        <v>0.22328395777002646</v>
      </c>
      <c r="DH41" s="76">
        <f t="shared" si="57"/>
        <v>0.41604544139355781</v>
      </c>
      <c r="DI41" s="76">
        <f t="shared" si="58"/>
        <v>0</v>
      </c>
      <c r="DJ41" s="76">
        <f t="shared" si="59"/>
        <v>8.7536884818266607</v>
      </c>
      <c r="DK41" s="76">
        <f t="shared" si="60"/>
        <v>10.379401508428597</v>
      </c>
      <c r="DL41" s="76">
        <f t="shared" si="61"/>
        <v>36.402442288509867</v>
      </c>
    </row>
    <row r="42" spans="1:116" s="48" customFormat="1" ht="11" x14ac:dyDescent="0.15">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114.67250000004424</v>
      </c>
      <c r="CH42" s="76">
        <f t="shared" si="31"/>
        <v>2.8572537669082658</v>
      </c>
      <c r="CI42" s="76">
        <f t="shared" si="32"/>
        <v>2033.336540967704</v>
      </c>
      <c r="CJ42" s="76">
        <f t="shared" si="33"/>
        <v>0</v>
      </c>
      <c r="CK42" s="76">
        <f t="shared" si="34"/>
        <v>166.8062965368712</v>
      </c>
      <c r="CL42" s="76">
        <f t="shared" si="35"/>
        <v>-0.38133560151733015</v>
      </c>
      <c r="CM42" s="76">
        <f t="shared" si="36"/>
        <v>0.25377757505861392</v>
      </c>
      <c r="CN42" s="76">
        <f t="shared" si="37"/>
        <v>3.3827742853203739</v>
      </c>
      <c r="CO42" s="76">
        <f t="shared" si="38"/>
        <v>0.65884544788761978</v>
      </c>
      <c r="CP42" s="76">
        <f t="shared" si="39"/>
        <v>0.49977446782382284</v>
      </c>
      <c r="CQ42" s="76">
        <f t="shared" si="40"/>
        <v>7.6577539334167621</v>
      </c>
      <c r="CR42" s="76">
        <f t="shared" si="41"/>
        <v>-0.1539046291573414</v>
      </c>
      <c r="CS42" s="76">
        <f t="shared" si="42"/>
        <v>-0.41553976371053392</v>
      </c>
      <c r="CT42" s="76">
        <f t="shared" si="43"/>
        <v>-0.90070573019959255</v>
      </c>
      <c r="CU42" s="76">
        <f t="shared" si="44"/>
        <v>7.3016799376568603E-2</v>
      </c>
      <c r="CV42" s="76">
        <f t="shared" si="45"/>
        <v>0.5310615064733043</v>
      </c>
      <c r="CW42" s="76">
        <f t="shared" si="46"/>
        <v>1.147366299076261</v>
      </c>
      <c r="CX42" s="76">
        <f t="shared" si="47"/>
        <v>0.89764553216172138</v>
      </c>
      <c r="CY42" s="76">
        <f t="shared" si="48"/>
        <v>0.40501850602024703</v>
      </c>
      <c r="CZ42" s="76">
        <f t="shared" si="49"/>
        <v>0.16876637574828349</v>
      </c>
      <c r="DA42" s="76">
        <f t="shared" si="50"/>
        <v>2.6033253897494291</v>
      </c>
      <c r="DB42" s="76">
        <f t="shared" si="51"/>
        <v>0.22822986061133144</v>
      </c>
      <c r="DC42" s="76">
        <f t="shared" si="52"/>
        <v>0.33102180894305955</v>
      </c>
      <c r="DD42" s="76">
        <f t="shared" si="53"/>
        <v>1.5913969545416591</v>
      </c>
      <c r="DE42" s="76">
        <f t="shared" si="54"/>
        <v>0.33648810529012901</v>
      </c>
      <c r="DF42" s="76">
        <f t="shared" si="55"/>
        <v>0.11999720218222991</v>
      </c>
      <c r="DG42" s="76">
        <f t="shared" si="56"/>
        <v>0.25474129669372553</v>
      </c>
      <c r="DH42" s="76">
        <f t="shared" si="57"/>
        <v>0.53808736529541679</v>
      </c>
      <c r="DI42" s="76">
        <f t="shared" si="58"/>
        <v>0</v>
      </c>
      <c r="DJ42" s="76">
        <f t="shared" si="59"/>
        <v>10.808540103874744</v>
      </c>
      <c r="DK42" s="76">
        <f t="shared" si="60"/>
        <v>12.91906744676</v>
      </c>
      <c r="DL42" s="76">
        <f t="shared" si="61"/>
        <v>45.170062701510005</v>
      </c>
    </row>
    <row r="43" spans="1:116" s="48" customFormat="1" ht="11" x14ac:dyDescent="0.15">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144.62250000005588</v>
      </c>
      <c r="CH43" s="76">
        <f t="shared" si="31"/>
        <v>3.4535281788076708</v>
      </c>
      <c r="CI43" s="76">
        <f t="shared" si="32"/>
        <v>2454.8427689028349</v>
      </c>
      <c r="CJ43" s="76">
        <f t="shared" si="33"/>
        <v>0</v>
      </c>
      <c r="CK43" s="76">
        <f t="shared" si="34"/>
        <v>240.82388648298996</v>
      </c>
      <c r="CL43" s="76">
        <f t="shared" si="35"/>
        <v>-0.33382573345566402</v>
      </c>
      <c r="CM43" s="76">
        <f t="shared" si="36"/>
        <v>0.34436709885166539</v>
      </c>
      <c r="CN43" s="76">
        <f t="shared" si="37"/>
        <v>4.1096519746366189</v>
      </c>
      <c r="CO43" s="76">
        <f t="shared" si="38"/>
        <v>1.1646565892931757</v>
      </c>
      <c r="CP43" s="76">
        <f t="shared" si="39"/>
        <v>0.63322826832430656</v>
      </c>
      <c r="CQ43" s="76">
        <f t="shared" si="40"/>
        <v>10.459588430029479</v>
      </c>
      <c r="CR43" s="76">
        <f t="shared" si="41"/>
        <v>-0.1680822372854735</v>
      </c>
      <c r="CS43" s="76">
        <f t="shared" si="42"/>
        <v>-0.55580210493556981</v>
      </c>
      <c r="CT43" s="76">
        <f t="shared" si="43"/>
        <v>-1.2096685541678238</v>
      </c>
      <c r="CU43" s="76">
        <f t="shared" si="44"/>
        <v>4.5792930587214564E-2</v>
      </c>
      <c r="CV43" s="76">
        <f t="shared" si="45"/>
        <v>0.69469813596240848</v>
      </c>
      <c r="CW43" s="76">
        <f t="shared" si="46"/>
        <v>-6.5714864353949132E-2</v>
      </c>
      <c r="CX43" s="76">
        <f t="shared" si="47"/>
        <v>1.241046653365554</v>
      </c>
      <c r="CY43" s="76">
        <f t="shared" si="48"/>
        <v>0.56444565133007918</v>
      </c>
      <c r="CZ43" s="76">
        <f t="shared" si="49"/>
        <v>0.21846390084248507</v>
      </c>
      <c r="DA43" s="76">
        <f t="shared" si="50"/>
        <v>3.404827942389566</v>
      </c>
      <c r="DB43" s="76">
        <f t="shared" si="51"/>
        <v>0.31571250733328288</v>
      </c>
      <c r="DC43" s="76">
        <f t="shared" si="52"/>
        <v>0.45806341326676253</v>
      </c>
      <c r="DD43" s="76">
        <f t="shared" si="53"/>
        <v>2.1399117168446504</v>
      </c>
      <c r="DE43" s="76">
        <f t="shared" si="54"/>
        <v>0.47521448386422721</v>
      </c>
      <c r="DF43" s="76">
        <f t="shared" si="55"/>
        <v>0.16298476917390251</v>
      </c>
      <c r="DG43" s="76">
        <f t="shared" si="56"/>
        <v>0.29516291309199988</v>
      </c>
      <c r="DH43" s="76">
        <f t="shared" si="57"/>
        <v>0.74749689400214514</v>
      </c>
      <c r="DI43" s="76">
        <f t="shared" si="58"/>
        <v>0</v>
      </c>
      <c r="DJ43" s="76">
        <f t="shared" si="59"/>
        <v>14.148334185803883</v>
      </c>
      <c r="DK43" s="76">
        <f t="shared" si="60"/>
        <v>17.099268129552648</v>
      </c>
      <c r="DL43" s="76">
        <f t="shared" si="61"/>
        <v>59.50030204977017</v>
      </c>
    </row>
    <row r="44" spans="1:116" s="48" customFormat="1" ht="11" x14ac:dyDescent="0.15">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165.22249999997439</v>
      </c>
      <c r="CH44" s="76">
        <f t="shared" si="31"/>
        <v>3.7398897202290513</v>
      </c>
      <c r="CI44" s="76">
        <f t="shared" si="32"/>
        <v>2696.6617130395266</v>
      </c>
      <c r="CJ44" s="76">
        <f t="shared" si="33"/>
        <v>0</v>
      </c>
      <c r="CK44" s="76">
        <f t="shared" si="34"/>
        <v>296.35312936191269</v>
      </c>
      <c r="CL44" s="76">
        <f t="shared" si="35"/>
        <v>-0.27554937317187878</v>
      </c>
      <c r="CM44" s="76">
        <f t="shared" si="36"/>
        <v>0.40864020917146648</v>
      </c>
      <c r="CN44" s="76">
        <f t="shared" si="37"/>
        <v>4.4694018368945283</v>
      </c>
      <c r="CO44" s="76">
        <f t="shared" si="38"/>
        <v>1.5979642521733766</v>
      </c>
      <c r="CP44" s="76">
        <f t="shared" si="39"/>
        <v>0.71902084873463323</v>
      </c>
      <c r="CQ44" s="76">
        <f t="shared" si="40"/>
        <v>12.685916048182904</v>
      </c>
      <c r="CR44" s="76">
        <f t="shared" si="41"/>
        <v>-0.17205666437043385</v>
      </c>
      <c r="CS44" s="76">
        <f t="shared" si="42"/>
        <v>-0.6369671293894078</v>
      </c>
      <c r="CT44" s="76">
        <f t="shared" si="43"/>
        <v>-1.4247707179145208</v>
      </c>
      <c r="CU44" s="76">
        <f t="shared" si="44"/>
        <v>2.5683860375821044E-2</v>
      </c>
      <c r="CV44" s="76">
        <f t="shared" si="45"/>
        <v>0.80904335469348065</v>
      </c>
      <c r="CW44" s="76">
        <f t="shared" si="46"/>
        <v>-0.68727894531460265</v>
      </c>
      <c r="CX44" s="76">
        <f t="shared" si="47"/>
        <v>1.485815542142968</v>
      </c>
      <c r="CY44" s="76">
        <f t="shared" si="48"/>
        <v>0.67859187320774517</v>
      </c>
      <c r="CZ44" s="76">
        <f t="shared" si="49"/>
        <v>0.25249294169350517</v>
      </c>
      <c r="DA44" s="76">
        <f t="shared" si="50"/>
        <v>3.9545596280613577</v>
      </c>
      <c r="DB44" s="76">
        <f t="shared" si="51"/>
        <v>0.37725725098596552</v>
      </c>
      <c r="DC44" s="76">
        <f t="shared" si="52"/>
        <v>0.54874907059510991</v>
      </c>
      <c r="DD44" s="76">
        <f t="shared" si="53"/>
        <v>2.5197235679390624</v>
      </c>
      <c r="DE44" s="76">
        <f t="shared" si="54"/>
        <v>0.57632765789362639</v>
      </c>
      <c r="DF44" s="76">
        <f t="shared" si="55"/>
        <v>0.19318060155978911</v>
      </c>
      <c r="DG44" s="76">
        <f t="shared" si="56"/>
        <v>0.31602572791762312</v>
      </c>
      <c r="DH44" s="76">
        <f t="shared" si="57"/>
        <v>0.89843566691131205</v>
      </c>
      <c r="DI44" s="76">
        <f t="shared" si="58"/>
        <v>0</v>
      </c>
      <c r="DJ44" s="76">
        <f t="shared" si="59"/>
        <v>16.447820860299657</v>
      </c>
      <c r="DK44" s="76">
        <f t="shared" si="60"/>
        <v>20.007841435307913</v>
      </c>
      <c r="DL44" s="76">
        <f t="shared" si="61"/>
        <v>69.428940233393476</v>
      </c>
    </row>
    <row r="45" spans="1:116" s="48" customFormat="1" ht="11" x14ac:dyDescent="0.15">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188.32250000000931</v>
      </c>
      <c r="CH45" s="76">
        <f t="shared" si="31"/>
        <v>3.926786004906325</v>
      </c>
      <c r="CI45" s="76">
        <f t="shared" si="32"/>
        <v>2917.0930006219705</v>
      </c>
      <c r="CJ45" s="76">
        <f t="shared" si="33"/>
        <v>0</v>
      </c>
      <c r="CK45" s="76">
        <f t="shared" si="34"/>
        <v>361.9885715299485</v>
      </c>
      <c r="CL45" s="76">
        <f t="shared" si="35"/>
        <v>-0.19159613307781198</v>
      </c>
      <c r="CM45" s="76">
        <f t="shared" si="36"/>
        <v>0.48093304176322049</v>
      </c>
      <c r="CN45" s="76">
        <f t="shared" si="37"/>
        <v>4.7311650371271625</v>
      </c>
      <c r="CO45" s="76">
        <f t="shared" si="38"/>
        <v>2.1535187396340048</v>
      </c>
      <c r="CP45" s="76">
        <f t="shared" si="39"/>
        <v>0.80654255449707124</v>
      </c>
      <c r="CQ45" s="76">
        <f t="shared" si="40"/>
        <v>15.478372231175719</v>
      </c>
      <c r="CR45" s="76">
        <f t="shared" si="41"/>
        <v>-0.17169469470467275</v>
      </c>
      <c r="CS45" s="76">
        <f t="shared" si="42"/>
        <v>-0.7056057060658889</v>
      </c>
      <c r="CT45" s="76">
        <f t="shared" si="43"/>
        <v>-1.6619567487475546</v>
      </c>
      <c r="CU45" s="76">
        <f t="shared" si="44"/>
        <v>4.6082527541309593E-3</v>
      </c>
      <c r="CV45" s="76">
        <f t="shared" si="45"/>
        <v>0.93762686217078628</v>
      </c>
      <c r="CW45" s="76">
        <f t="shared" si="46"/>
        <v>-1.0010648923719074</v>
      </c>
      <c r="CX45" s="76">
        <f t="shared" si="47"/>
        <v>1.7612585719204308</v>
      </c>
      <c r="CY45" s="76">
        <f t="shared" si="48"/>
        <v>0.80743974655869866</v>
      </c>
      <c r="CZ45" s="76">
        <f t="shared" si="49"/>
        <v>0.28993527175428613</v>
      </c>
      <c r="DA45" s="76">
        <f t="shared" si="50"/>
        <v>4.5567540345781694</v>
      </c>
      <c r="DB45" s="76">
        <f t="shared" si="51"/>
        <v>0.44548165253106159</v>
      </c>
      <c r="DC45" s="76">
        <f t="shared" si="52"/>
        <v>0.6508104190448164</v>
      </c>
      <c r="DD45" s="76">
        <f t="shared" si="53"/>
        <v>2.9356212600795564</v>
      </c>
      <c r="DE45" s="76">
        <f t="shared" si="54"/>
        <v>0.69247424981990502</v>
      </c>
      <c r="DF45" s="76">
        <f t="shared" si="55"/>
        <v>0.22679864404962888</v>
      </c>
      <c r="DG45" s="76">
        <f t="shared" si="56"/>
        <v>0.33256072252999064</v>
      </c>
      <c r="DH45" s="76">
        <f t="shared" si="57"/>
        <v>1.0701253413850926</v>
      </c>
      <c r="DI45" s="76">
        <f t="shared" si="58"/>
        <v>0</v>
      </c>
      <c r="DJ45" s="76">
        <f t="shared" si="59"/>
        <v>18.976115488333047</v>
      </c>
      <c r="DK45" s="76">
        <f t="shared" si="60"/>
        <v>23.229787184379685</v>
      </c>
      <c r="DL45" s="76">
        <f t="shared" si="61"/>
        <v>80.413616876270709</v>
      </c>
    </row>
    <row r="46" spans="1:116" s="48" customFormat="1" ht="11" x14ac:dyDescent="0.15">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212.50583333341638</v>
      </c>
      <c r="CH46" s="76">
        <f t="shared" si="31"/>
        <v>3.9753597716887308</v>
      </c>
      <c r="CI46" s="76">
        <f t="shared" si="32"/>
        <v>3086.1041390192158</v>
      </c>
      <c r="CJ46" s="76">
        <f t="shared" si="33"/>
        <v>0</v>
      </c>
      <c r="CK46" s="76">
        <f t="shared" si="34"/>
        <v>433.35697531310063</v>
      </c>
      <c r="CL46" s="76">
        <f t="shared" si="35"/>
        <v>-8.9115928924816012E-2</v>
      </c>
      <c r="CM46" s="76">
        <f t="shared" si="36"/>
        <v>0.55510598790040744</v>
      </c>
      <c r="CN46" s="76">
        <f t="shared" si="37"/>
        <v>4.8596801983933497</v>
      </c>
      <c r="CO46" s="76">
        <f t="shared" si="38"/>
        <v>2.7918303547911107</v>
      </c>
      <c r="CP46" s="76">
        <f t="shared" si="39"/>
        <v>0.88533991938907808</v>
      </c>
      <c r="CQ46" s="76">
        <f t="shared" si="40"/>
        <v>18.718714435644259</v>
      </c>
      <c r="CR46" s="76">
        <f t="shared" si="41"/>
        <v>-0.16667343708774285</v>
      </c>
      <c r="CS46" s="76">
        <f t="shared" si="42"/>
        <v>-0.74599113844747056</v>
      </c>
      <c r="CT46" s="76">
        <f t="shared" si="43"/>
        <v>-1.8988889482004372</v>
      </c>
      <c r="CU46" s="76">
        <f t="shared" si="44"/>
        <v>-1.2846515688651527E-2</v>
      </c>
      <c r="CV46" s="76">
        <f t="shared" si="45"/>
        <v>1.0712118729414191</v>
      </c>
      <c r="CW46" s="76">
        <f t="shared" si="46"/>
        <v>-0.9182767250355397</v>
      </c>
      <c r="CX46" s="76">
        <f t="shared" si="47"/>
        <v>2.0430519863915753</v>
      </c>
      <c r="CY46" s="76">
        <f t="shared" si="48"/>
        <v>0.93963375023300344</v>
      </c>
      <c r="CZ46" s="76">
        <f t="shared" si="49"/>
        <v>0.3277294189453096</v>
      </c>
      <c r="DA46" s="76">
        <f t="shared" si="50"/>
        <v>5.1577366190475082</v>
      </c>
      <c r="DB46" s="76">
        <f t="shared" si="51"/>
        <v>0.51379766654115255</v>
      </c>
      <c r="DC46" s="76">
        <f t="shared" si="52"/>
        <v>0.75511913664502917</v>
      </c>
      <c r="DD46" s="76">
        <f t="shared" si="53"/>
        <v>3.3466716144166568</v>
      </c>
      <c r="DE46" s="76">
        <f t="shared" si="54"/>
        <v>0.8143166879819399</v>
      </c>
      <c r="DF46" s="76">
        <f t="shared" si="55"/>
        <v>0.26082975046461487</v>
      </c>
      <c r="DG46" s="76">
        <f t="shared" si="56"/>
        <v>0.34196271444266674</v>
      </c>
      <c r="DH46" s="76">
        <f t="shared" si="57"/>
        <v>1.2481754097903972</v>
      </c>
      <c r="DI46" s="76">
        <f t="shared" si="58"/>
        <v>0</v>
      </c>
      <c r="DJ46" s="76">
        <f t="shared" si="59"/>
        <v>21.511223125480015</v>
      </c>
      <c r="DK46" s="76">
        <f t="shared" si="60"/>
        <v>26.482831188790946</v>
      </c>
      <c r="DL46" s="76">
        <f t="shared" si="61"/>
        <v>91.516352120494091</v>
      </c>
    </row>
    <row r="47" spans="1:116" s="48" customFormat="1" ht="11" x14ac:dyDescent="0.15">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238.48916666675359</v>
      </c>
      <c r="CH47" s="76">
        <f t="shared" si="31"/>
        <v>3.8893532480343325</v>
      </c>
      <c r="CI47" s="76">
        <f t="shared" si="32"/>
        <v>3192.0176431574846</v>
      </c>
      <c r="CJ47" s="76">
        <f t="shared" si="33"/>
        <v>0</v>
      </c>
      <c r="CK47" s="76">
        <f t="shared" si="34"/>
        <v>511.63737125721826</v>
      </c>
      <c r="CL47" s="76">
        <f t="shared" si="35"/>
        <v>2.9645616997752589E-2</v>
      </c>
      <c r="CM47" s="76">
        <f t="shared" si="36"/>
        <v>0.63091396857092263</v>
      </c>
      <c r="CN47" s="76">
        <f t="shared" si="37"/>
        <v>4.8749103373800722</v>
      </c>
      <c r="CO47" s="76">
        <f t="shared" si="38"/>
        <v>3.5049417018975806</v>
      </c>
      <c r="CP47" s="76">
        <f t="shared" si="39"/>
        <v>0.9516946112827247</v>
      </c>
      <c r="CQ47" s="76">
        <f t="shared" si="40"/>
        <v>22.51012050910083</v>
      </c>
      <c r="CR47" s="76">
        <f t="shared" si="41"/>
        <v>-0.15699047992694848</v>
      </c>
      <c r="CS47" s="76">
        <f t="shared" si="42"/>
        <v>-0.74802651965552136</v>
      </c>
      <c r="CT47" s="76">
        <f t="shared" si="43"/>
        <v>-2.1320923980699309</v>
      </c>
      <c r="CU47" s="76">
        <f t="shared" si="44"/>
        <v>-2.272930219053837E-2</v>
      </c>
      <c r="CV47" s="76">
        <f t="shared" si="45"/>
        <v>1.2117976336379659</v>
      </c>
      <c r="CW47" s="76">
        <f t="shared" si="46"/>
        <v>-0.60554819739913057</v>
      </c>
      <c r="CX47" s="76">
        <f t="shared" si="47"/>
        <v>2.3289026855057253</v>
      </c>
      <c r="CY47" s="76">
        <f t="shared" si="48"/>
        <v>1.0740924169201382</v>
      </c>
      <c r="CZ47" s="76">
        <f t="shared" si="49"/>
        <v>0.36600690527277063</v>
      </c>
      <c r="DA47" s="76">
        <f t="shared" si="50"/>
        <v>5.7535010724794589</v>
      </c>
      <c r="DB47" s="76">
        <f t="shared" si="51"/>
        <v>0.58093188679020957</v>
      </c>
      <c r="DC47" s="76">
        <f t="shared" si="52"/>
        <v>0.86065750142873765</v>
      </c>
      <c r="DD47" s="76">
        <f t="shared" si="53"/>
        <v>3.7445432561383902</v>
      </c>
      <c r="DE47" s="76">
        <f t="shared" si="54"/>
        <v>0.94196801994801393</v>
      </c>
      <c r="DF47" s="76">
        <f t="shared" si="55"/>
        <v>0.29497363235799212</v>
      </c>
      <c r="DG47" s="76">
        <f t="shared" si="56"/>
        <v>0.34287927100669713</v>
      </c>
      <c r="DH47" s="76">
        <f t="shared" si="57"/>
        <v>1.4320778745830904</v>
      </c>
      <c r="DI47" s="76">
        <f t="shared" si="58"/>
        <v>0</v>
      </c>
      <c r="DJ47" s="76">
        <f t="shared" si="59"/>
        <v>24.040162978080648</v>
      </c>
      <c r="DK47" s="76">
        <f t="shared" si="60"/>
        <v>29.748763311264526</v>
      </c>
      <c r="DL47" s="76">
        <f t="shared" si="61"/>
        <v>102.71175127754455</v>
      </c>
    </row>
    <row r="48" spans="1:116" s="48" customFormat="1" ht="11" x14ac:dyDescent="0.15">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261.12249999999767</v>
      </c>
      <c r="CH48" s="76">
        <f t="shared" si="31"/>
        <v>3.7425455369712655</v>
      </c>
      <c r="CI48" s="76">
        <f t="shared" si="32"/>
        <v>3215.9663636087216</v>
      </c>
      <c r="CJ48" s="76">
        <f t="shared" si="33"/>
        <v>0</v>
      </c>
      <c r="CK48" s="76">
        <f t="shared" si="34"/>
        <v>579.97931511234106</v>
      </c>
      <c r="CL48" s="76">
        <f t="shared" si="35"/>
        <v>0.13370857594376817</v>
      </c>
      <c r="CM48" s="76">
        <f t="shared" si="36"/>
        <v>0.69185266216673169</v>
      </c>
      <c r="CN48" s="76">
        <f t="shared" si="37"/>
        <v>4.8417203337416463</v>
      </c>
      <c r="CO48" s="76">
        <f t="shared" si="38"/>
        <v>4.1092262561845265</v>
      </c>
      <c r="CP48" s="76">
        <f t="shared" si="39"/>
        <v>0.99095016566660366</v>
      </c>
      <c r="CQ48" s="76">
        <f t="shared" si="40"/>
        <v>26.006427646243139</v>
      </c>
      <c r="CR48" s="76">
        <f t="shared" si="41"/>
        <v>-0.14577839367266451</v>
      </c>
      <c r="CS48" s="76">
        <f t="shared" si="42"/>
        <v>-0.71205516613658948</v>
      </c>
      <c r="CT48" s="76">
        <f t="shared" si="43"/>
        <v>-2.310153579095882</v>
      </c>
      <c r="CU48" s="76">
        <f t="shared" si="44"/>
        <v>-2.0815489879851379E-2</v>
      </c>
      <c r="CV48" s="76">
        <f t="shared" si="45"/>
        <v>1.3302900004511724</v>
      </c>
      <c r="CW48" s="76">
        <f t="shared" si="46"/>
        <v>-0.44169681280428108</v>
      </c>
      <c r="CX48" s="76">
        <f t="shared" si="47"/>
        <v>2.55570808861202</v>
      </c>
      <c r="CY48" s="76">
        <f t="shared" si="48"/>
        <v>1.1810460175818747</v>
      </c>
      <c r="CZ48" s="76">
        <f t="shared" si="49"/>
        <v>0.39677111411833538</v>
      </c>
      <c r="DA48" s="76">
        <f t="shared" si="50"/>
        <v>6.2165536200175353</v>
      </c>
      <c r="DB48" s="76">
        <f t="shared" si="51"/>
        <v>0.63183590020841762</v>
      </c>
      <c r="DC48" s="76">
        <f t="shared" si="52"/>
        <v>0.94402004168811227</v>
      </c>
      <c r="DD48" s="76">
        <f t="shared" si="53"/>
        <v>4.0407337414902056</v>
      </c>
      <c r="DE48" s="76">
        <f t="shared" si="54"/>
        <v>1.0474370693426616</v>
      </c>
      <c r="DF48" s="76">
        <f t="shared" si="55"/>
        <v>0.32175486250690971</v>
      </c>
      <c r="DG48" s="76">
        <f t="shared" si="56"/>
        <v>0.33578127706312139</v>
      </c>
      <c r="DH48" s="76">
        <f t="shared" si="57"/>
        <v>1.5814333530021218</v>
      </c>
      <c r="DI48" s="76">
        <f t="shared" si="58"/>
        <v>0</v>
      </c>
      <c r="DJ48" s="76">
        <f t="shared" si="59"/>
        <v>26.021972422130034</v>
      </c>
      <c r="DK48" s="76">
        <f t="shared" si="60"/>
        <v>32.322568058215744</v>
      </c>
      <c r="DL48" s="76">
        <f t="shared" si="61"/>
        <v>111.60861146406535</v>
      </c>
    </row>
    <row r="49" spans="1:116" s="48" customFormat="1" ht="11" x14ac:dyDescent="0.15">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288.32249999995111</v>
      </c>
      <c r="CH49" s="76">
        <f t="shared" si="31"/>
        <v>3.5618077531152466</v>
      </c>
      <c r="CI49" s="76">
        <f t="shared" si="32"/>
        <v>3154.9227783501397</v>
      </c>
      <c r="CJ49" s="76">
        <f t="shared" si="33"/>
        <v>0</v>
      </c>
      <c r="CK49" s="76">
        <f t="shared" si="34"/>
        <v>660.76539336089354</v>
      </c>
      <c r="CL49" s="76">
        <f t="shared" si="35"/>
        <v>0.2509385734631735</v>
      </c>
      <c r="CM49" s="76">
        <f t="shared" si="36"/>
        <v>0.75648122342560253</v>
      </c>
      <c r="CN49" s="76">
        <f t="shared" si="37"/>
        <v>4.8463404971064996</v>
      </c>
      <c r="CO49" s="76">
        <f t="shared" si="38"/>
        <v>4.751920712762792</v>
      </c>
      <c r="CP49" s="76">
        <f t="shared" si="39"/>
        <v>1.0113192555595747</v>
      </c>
      <c r="CQ49" s="76">
        <f t="shared" si="40"/>
        <v>30.326635096241326</v>
      </c>
      <c r="CR49" s="76">
        <f t="shared" si="41"/>
        <v>-0.12996299559305707</v>
      </c>
      <c r="CS49" s="76">
        <f t="shared" si="42"/>
        <v>-0.62105401403362648</v>
      </c>
      <c r="CT49" s="76">
        <f t="shared" si="43"/>
        <v>-2.4842195477315769</v>
      </c>
      <c r="CU49" s="76">
        <f t="shared" si="44"/>
        <v>-1.6615938185811086E-3</v>
      </c>
      <c r="CV49" s="76">
        <f t="shared" si="45"/>
        <v>1.4658984603008123</v>
      </c>
      <c r="CW49" s="76">
        <f t="shared" si="46"/>
        <v>-0.65077815109913217</v>
      </c>
      <c r="CX49" s="76">
        <f t="shared" si="47"/>
        <v>2.7907916942320306</v>
      </c>
      <c r="CY49" s="76">
        <f t="shared" si="48"/>
        <v>1.2922090053549264</v>
      </c>
      <c r="CZ49" s="76">
        <f t="shared" si="49"/>
        <v>0.42978204662821906</v>
      </c>
      <c r="DA49" s="76">
        <f t="shared" si="50"/>
        <v>6.6865538047951238</v>
      </c>
      <c r="DB49" s="76">
        <f t="shared" si="51"/>
        <v>0.68074895476837871</v>
      </c>
      <c r="DC49" s="76">
        <f t="shared" si="52"/>
        <v>1.0297302475173153</v>
      </c>
      <c r="DD49" s="76">
        <f t="shared" si="53"/>
        <v>4.3173887510148319</v>
      </c>
      <c r="DE49" s="76">
        <f t="shared" si="54"/>
        <v>1.1633215942739272</v>
      </c>
      <c r="DF49" s="76">
        <f t="shared" si="55"/>
        <v>0.34911574371559206</v>
      </c>
      <c r="DG49" s="76">
        <f t="shared" si="56"/>
        <v>0.3173411179883921</v>
      </c>
      <c r="DH49" s="76">
        <f t="shared" si="57"/>
        <v>1.7416866410143375</v>
      </c>
      <c r="DI49" s="76">
        <f t="shared" si="58"/>
        <v>0</v>
      </c>
      <c r="DJ49" s="76">
        <f t="shared" si="59"/>
        <v>28.058721607681456</v>
      </c>
      <c r="DK49" s="76">
        <f t="shared" si="60"/>
        <v>34.982311456768088</v>
      </c>
      <c r="DL49" s="76">
        <f t="shared" si="61"/>
        <v>120.94474547400888</v>
      </c>
    </row>
    <row r="50" spans="1:116" s="48" customFormat="1" ht="11" x14ac:dyDescent="0.15">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306.82250000000931</v>
      </c>
      <c r="CH50" s="76">
        <f t="shared" si="31"/>
        <v>3.4977708235353759</v>
      </c>
      <c r="CI50" s="76">
        <f t="shared" si="32"/>
        <v>3054.1857729845283</v>
      </c>
      <c r="CJ50" s="76">
        <f t="shared" si="33"/>
        <v>0</v>
      </c>
      <c r="CK50" s="76">
        <f t="shared" si="34"/>
        <v>714.00997945464474</v>
      </c>
      <c r="CL50" s="76">
        <f t="shared" si="35"/>
        <v>0.32096258797210631</v>
      </c>
      <c r="CM50" s="76">
        <f t="shared" si="36"/>
        <v>0.79376140475550672</v>
      </c>
      <c r="CN50" s="76">
        <f t="shared" si="37"/>
        <v>4.9494350371306091</v>
      </c>
      <c r="CO50" s="76">
        <f t="shared" si="38"/>
        <v>5.0956043755072962</v>
      </c>
      <c r="CP50" s="76">
        <f t="shared" si="39"/>
        <v>1.0062246603353278</v>
      </c>
      <c r="CQ50" s="76">
        <f t="shared" si="40"/>
        <v>33.253783218894114</v>
      </c>
      <c r="CR50" s="76">
        <f t="shared" si="41"/>
        <v>-0.11835336454473006</v>
      </c>
      <c r="CS50" s="76">
        <f t="shared" si="42"/>
        <v>-0.52989526361375416</v>
      </c>
      <c r="CT50" s="76">
        <f t="shared" si="43"/>
        <v>-2.5726312025952081</v>
      </c>
      <c r="CU50" s="76">
        <f t="shared" si="44"/>
        <v>2.406618577379338E-2</v>
      </c>
      <c r="CV50" s="76">
        <f t="shared" si="45"/>
        <v>1.5528254950833984</v>
      </c>
      <c r="CW50" s="76">
        <f t="shared" si="46"/>
        <v>-0.97280613818622896</v>
      </c>
      <c r="CX50" s="76">
        <f t="shared" si="47"/>
        <v>2.92159837046743</v>
      </c>
      <c r="CY50" s="76">
        <f t="shared" si="48"/>
        <v>1.3542590343893135</v>
      </c>
      <c r="CZ50" s="76">
        <f t="shared" si="49"/>
        <v>0.44932300033772388</v>
      </c>
      <c r="DA50" s="76">
        <f t="shared" si="50"/>
        <v>6.942376182597906</v>
      </c>
      <c r="DB50" s="76">
        <f t="shared" si="51"/>
        <v>0.70472130245048903</v>
      </c>
      <c r="DC50" s="76">
        <f t="shared" si="52"/>
        <v>1.0767971960322607</v>
      </c>
      <c r="DD50" s="76">
        <f t="shared" si="53"/>
        <v>4.4464074206162225</v>
      </c>
      <c r="DE50" s="76">
        <f t="shared" si="54"/>
        <v>1.2332197340455664</v>
      </c>
      <c r="DF50" s="76">
        <f t="shared" si="55"/>
        <v>0.36405463307512587</v>
      </c>
      <c r="DG50" s="76">
        <f t="shared" si="56"/>
        <v>0.29851504945338736</v>
      </c>
      <c r="DH50" s="76">
        <f t="shared" si="57"/>
        <v>1.8353733755314796</v>
      </c>
      <c r="DI50" s="76">
        <f t="shared" si="58"/>
        <v>0</v>
      </c>
      <c r="DJ50" s="76">
        <f t="shared" si="59"/>
        <v>29.188060377209862</v>
      </c>
      <c r="DK50" s="76">
        <f t="shared" si="60"/>
        <v>36.465098666473409</v>
      </c>
      <c r="DL50" s="76">
        <f t="shared" si="61"/>
        <v>126.27899748681706</v>
      </c>
    </row>
    <row r="51" spans="1:116" s="48" customFormat="1" ht="11" x14ac:dyDescent="0.15">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335.90583333332324</v>
      </c>
      <c r="CH51" s="76">
        <f t="shared" si="31"/>
        <v>3.6301130332983291</v>
      </c>
      <c r="CI51" s="76">
        <f t="shared" si="32"/>
        <v>2793.1699417091891</v>
      </c>
      <c r="CJ51" s="76">
        <f t="shared" si="33"/>
        <v>0</v>
      </c>
      <c r="CK51" s="76">
        <f t="shared" si="34"/>
        <v>793.38291868456724</v>
      </c>
      <c r="CL51" s="76">
        <f t="shared" si="35"/>
        <v>0.40650677168763627</v>
      </c>
      <c r="CM51" s="76">
        <f t="shared" si="36"/>
        <v>0.83909446638099605</v>
      </c>
      <c r="CN51" s="76">
        <f t="shared" si="37"/>
        <v>5.4321898648171398</v>
      </c>
      <c r="CO51" s="76">
        <f t="shared" si="38"/>
        <v>5.3975908980252587</v>
      </c>
      <c r="CP51" s="76">
        <f t="shared" si="39"/>
        <v>0.96320798854121104</v>
      </c>
      <c r="CQ51" s="76">
        <f t="shared" si="40"/>
        <v>37.652135191620381</v>
      </c>
      <c r="CR51" s="76">
        <f t="shared" si="41"/>
        <v>-9.9794247057960639E-2</v>
      </c>
      <c r="CS51" s="76">
        <f t="shared" si="42"/>
        <v>-0.34195206681948154</v>
      </c>
      <c r="CT51" s="76">
        <f t="shared" si="43"/>
        <v>-2.6534530590125858</v>
      </c>
      <c r="CU51" s="76">
        <f t="shared" si="44"/>
        <v>8.9220128992029801E-2</v>
      </c>
      <c r="CV51" s="76">
        <f t="shared" si="45"/>
        <v>1.6788773482901012</v>
      </c>
      <c r="CW51" s="76">
        <f t="shared" si="46"/>
        <v>-0.79795022941812022</v>
      </c>
      <c r="CX51" s="76">
        <f t="shared" si="47"/>
        <v>3.0694087426755008</v>
      </c>
      <c r="CY51" s="76">
        <f t="shared" si="48"/>
        <v>1.4247377136672852</v>
      </c>
      <c r="CZ51" s="76">
        <f t="shared" si="49"/>
        <v>0.47448727199904678</v>
      </c>
      <c r="DA51" s="76">
        <f t="shared" si="50"/>
        <v>7.2222945604150386</v>
      </c>
      <c r="DB51" s="76">
        <f t="shared" si="51"/>
        <v>0.72424019890664737</v>
      </c>
      <c r="DC51" s="76">
        <f t="shared" si="52"/>
        <v>1.1284659557472445</v>
      </c>
      <c r="DD51" s="76">
        <f t="shared" si="53"/>
        <v>4.5350648248924008</v>
      </c>
      <c r="DE51" s="76">
        <f t="shared" si="54"/>
        <v>1.3246631389055605</v>
      </c>
      <c r="DF51" s="76">
        <f t="shared" si="55"/>
        <v>0.38034617493533357</v>
      </c>
      <c r="DG51" s="76">
        <f t="shared" si="56"/>
        <v>0.25844879929780418</v>
      </c>
      <c r="DH51" s="76">
        <f t="shared" si="57"/>
        <v>1.9516672125766097</v>
      </c>
      <c r="DI51" s="76">
        <f t="shared" si="58"/>
        <v>0</v>
      </c>
      <c r="DJ51" s="76">
        <f t="shared" si="59"/>
        <v>30.471404112965953</v>
      </c>
      <c r="DK51" s="76">
        <f t="shared" si="60"/>
        <v>38.161980120853968</v>
      </c>
      <c r="DL51" s="76">
        <f t="shared" si="61"/>
        <v>132.69771348787515</v>
      </c>
    </row>
    <row r="52" spans="1:116" s="48" customFormat="1" ht="11" x14ac:dyDescent="0.15">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5.3784479813793916E-3</v>
      </c>
      <c r="CM65" s="295">
        <f>(CM37-'In Process Calc.'!O3)^2</f>
        <v>9.4122243848796055E-8</v>
      </c>
      <c r="CN65" s="295">
        <f>(CN37-'In Process Calc.'!P3)^2</f>
        <v>2.3536511300303382E-6</v>
      </c>
      <c r="CO65" s="295">
        <f>(CO37-'In Process Calc.'!Q3)^2</f>
        <v>1.223524674533145E-4</v>
      </c>
      <c r="CP65" s="295">
        <f>(CP37-'In Process Calc.'!R3)^2</f>
        <v>1.0983248836523226E-6</v>
      </c>
      <c r="CQ65" s="295">
        <f>(CQ37-'In Process Calc.'!S3)^2</f>
        <v>3.4364120305167598E-2</v>
      </c>
      <c r="CR65" s="295">
        <f>(CR37-'In Process Calc.'!T3)^2</f>
        <v>4.4910595539749109E-4</v>
      </c>
      <c r="CS65" s="295">
        <f>(CS37-'In Process Calc.'!U3)^2</f>
        <v>9.4969712127947962E-4</v>
      </c>
      <c r="CT65" s="295">
        <f>(CT37-'In Process Calc.'!V3)^2</f>
        <v>1.0127091723099584E-8</v>
      </c>
      <c r="CU65" s="295">
        <f>(CU37-'In Process Calc.'!W3)^2</f>
        <v>2.6456219948472492E-3</v>
      </c>
      <c r="CV65" s="295">
        <f>(CV37-'In Process Calc.'!X3)^2</f>
        <v>2.6031296508341033E-4</v>
      </c>
      <c r="CW65" s="295">
        <f>(CW37-'In Process Calc.'!Y3)^2</f>
        <v>7.7586173176630059E-3</v>
      </c>
      <c r="CX65" s="295">
        <f>(CX37-'In Process Calc.'!Z3)^2</f>
        <v>1.0109973823408307E-4</v>
      </c>
      <c r="CY65" s="295">
        <f>(CY37-'In Process Calc.'!AA3)^2</f>
        <v>2.2578831998859506E-5</v>
      </c>
      <c r="CZ65" s="295">
        <f>(CZ37-'In Process Calc.'!AB3)^2</f>
        <v>9.2580952538449374E-6</v>
      </c>
      <c r="DA65" s="295">
        <f>(DA37-'In Process Calc.'!AC3)^2</f>
        <v>4.1504802162409569E-4</v>
      </c>
      <c r="DB65" s="295">
        <f>(DB37-'In Process Calc.'!AD3)^2</f>
        <v>4.5010508342247437E-5</v>
      </c>
      <c r="DC65" s="295">
        <f>(DC37-'In Process Calc.'!AE3)^2</f>
        <v>2.7796786538368561E-6</v>
      </c>
      <c r="DD65" s="295">
        <f>(DD37-'In Process Calc.'!AF3)^2</f>
        <v>7.9363636664585776E-5</v>
      </c>
      <c r="DE65" s="295">
        <f>(DE37-'In Process Calc.'!AG3)^2</f>
        <v>5.2446140801331519E-6</v>
      </c>
      <c r="DF65" s="295">
        <f>(DF37-'In Process Calc.'!AH3)^2</f>
        <v>1.0252611439560925E-5</v>
      </c>
      <c r="DG65" s="295">
        <f>(DG37-'In Process Calc.'!AI3)^2</f>
        <v>3.2139635660543772E-5</v>
      </c>
      <c r="DH65" s="295">
        <f>(DH37-'In Process Calc.'!AJ3)^2</f>
        <v>1.0586640828851281E-5</v>
      </c>
      <c r="DI65" s="295">
        <f>(DI37-'In Process Calc.'!AK3)^2</f>
        <v>0</v>
      </c>
      <c r="DJ65" s="295">
        <f>(DJ37-'In Process Calc.'!AL3)^2</f>
        <v>3.8039403186814833E-5</v>
      </c>
      <c r="DK65" s="295">
        <f>(DK37-'In Process Calc.'!AM3)^2</f>
        <v>9.5607743013319292E-3</v>
      </c>
      <c r="DL65" s="295">
        <f>(DL37-'In Process Calc.'!AN3)^2</f>
        <v>0.23537247271891229</v>
      </c>
    </row>
    <row r="66" spans="1:116" x14ac:dyDescent="0.15">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1.132148220575468E-2</v>
      </c>
      <c r="CM66" s="295">
        <f>(CM38-'In Process Calc.'!O4)^2</f>
        <v>9.1717218634305325E-4</v>
      </c>
      <c r="CN66" s="295">
        <f>(CN38-'In Process Calc.'!P4)^2</f>
        <v>0.20294855435573572</v>
      </c>
      <c r="CO66" s="295">
        <f>(CO38-'In Process Calc.'!Q4)^2</f>
        <v>8.1322472324611421E-5</v>
      </c>
      <c r="CP66" s="295">
        <f>(CP38-'In Process Calc.'!R4)^2</f>
        <v>6.4716753977166483E-3</v>
      </c>
      <c r="CQ66" s="295">
        <f>(CQ38-'In Process Calc.'!S4)^2</f>
        <v>8.8921301946287192E-3</v>
      </c>
      <c r="CR66" s="295">
        <f>(CR38-'In Process Calc.'!T4)^2</f>
        <v>9.9003500774940274E-5</v>
      </c>
      <c r="CS66" s="295">
        <f>(CS38-'In Process Calc.'!U4)^2</f>
        <v>1.0153432692919888E-3</v>
      </c>
      <c r="CT66" s="295">
        <f>(CT38-'In Process Calc.'!V4)^2</f>
        <v>1.2223049000864713E-2</v>
      </c>
      <c r="CU66" s="295">
        <f>(CU38-'In Process Calc.'!W4)^2</f>
        <v>6.3378354708341E-3</v>
      </c>
      <c r="CV66" s="295">
        <f>(CV38-'In Process Calc.'!X4)^2</f>
        <v>4.9760159201384623E-3</v>
      </c>
      <c r="CW66" s="295">
        <f>(CW38-'In Process Calc.'!Y4)^2</f>
        <v>8.1348196340101472E-2</v>
      </c>
      <c r="CX66" s="295">
        <f>(CX38-'In Process Calc.'!Z4)^2</f>
        <v>7.1157541002480184E-3</v>
      </c>
      <c r="CY66" s="295">
        <f>(CY38-'In Process Calc.'!AA4)^2</f>
        <v>1.2419108189623716E-3</v>
      </c>
      <c r="CZ66" s="295">
        <f>(CZ38-'In Process Calc.'!AB4)^2</f>
        <v>5.9999203851371699E-4</v>
      </c>
      <c r="DA66" s="295">
        <f>(DA38-'In Process Calc.'!AC4)^2</f>
        <v>4.9526644337532337E-3</v>
      </c>
      <c r="DB66" s="295">
        <f>(DB38-'In Process Calc.'!AD4)^2</f>
        <v>3.112615274987727E-4</v>
      </c>
      <c r="DC66" s="295">
        <f>(DC38-'In Process Calc.'!AE4)^2</f>
        <v>1.1734169267699475E-3</v>
      </c>
      <c r="DD66" s="295">
        <f>(DD38-'In Process Calc.'!AF4)^2</f>
        <v>3.4238050193730434E-2</v>
      </c>
      <c r="DE66" s="295">
        <f>(DE38-'In Process Calc.'!AG4)^2</f>
        <v>7.8812749507450842E-4</v>
      </c>
      <c r="DF66" s="295">
        <f>(DF38-'In Process Calc.'!AH4)^2</f>
        <v>1.3776087253053926E-4</v>
      </c>
      <c r="DG66" s="295">
        <f>(DG38-'In Process Calc.'!AI4)^2</f>
        <v>2.955062401045561E-3</v>
      </c>
      <c r="DH66" s="295">
        <f>(DH38-'In Process Calc.'!AJ4)^2</f>
        <v>3.1221345298701976E-3</v>
      </c>
      <c r="DI66" s="295">
        <f>(DI38-'In Process Calc.'!AK4)^2</f>
        <v>0</v>
      </c>
      <c r="DJ66" s="295">
        <f>(DJ38-'In Process Calc.'!AL4)^2</f>
        <v>2.4830341587414106</v>
      </c>
      <c r="DK66" s="295">
        <f>(DK38-'In Process Calc.'!AM4)^2</f>
        <v>3.3886480105943697</v>
      </c>
      <c r="DL66" s="295">
        <f>(DL38-'In Process Calc.'!AN4)^2</f>
        <v>37.178078492373714</v>
      </c>
    </row>
    <row r="67" spans="1:116" x14ac:dyDescent="0.15">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1.1935531035942571E-2</v>
      </c>
      <c r="CM67" s="295">
        <f>(CM39-'In Process Calc.'!O5)^2</f>
        <v>1.2059686598343395E-4</v>
      </c>
      <c r="CN67" s="295">
        <f>(CN39-'In Process Calc.'!P5)^2</f>
        <v>3.5064845209006033E-4</v>
      </c>
      <c r="CO67" s="295">
        <f>(CO39-'In Process Calc.'!Q5)^2</f>
        <v>2.5482266847321518E-3</v>
      </c>
      <c r="CP67" s="295">
        <f>(CP39-'In Process Calc.'!R5)^2</f>
        <v>2.8770043437266864E-4</v>
      </c>
      <c r="CQ67" s="295">
        <f>(CQ39-'In Process Calc.'!S5)^2</f>
        <v>6.6291226123949623E-2</v>
      </c>
      <c r="CR67" s="295">
        <f>(CR39-'In Process Calc.'!T5)^2</f>
        <v>3.1060587417922373E-4</v>
      </c>
      <c r="CS67" s="295">
        <f>(CS39-'In Process Calc.'!U5)^2</f>
        <v>2.3541345242623804E-3</v>
      </c>
      <c r="CT67" s="295">
        <f>(CT39-'In Process Calc.'!V5)^2</f>
        <v>3.921182110609148E-5</v>
      </c>
      <c r="CU67" s="295">
        <f>(CU39-'In Process Calc.'!W5)^2</f>
        <v>1.6793189694181983E-2</v>
      </c>
      <c r="CV67" s="295">
        <f>(CV39-'In Process Calc.'!X5)^2</f>
        <v>2.5211616660752133E-3</v>
      </c>
      <c r="CW67" s="295">
        <f>(CW39-'In Process Calc.'!Y5)^2</f>
        <v>3.9926817082949193E-2</v>
      </c>
      <c r="CX67" s="295">
        <f>(CX39-'In Process Calc.'!Z5)^2</f>
        <v>7.476408096132131E-4</v>
      </c>
      <c r="CY67" s="295">
        <f>(CY39-'In Process Calc.'!AA5)^2</f>
        <v>2.9787254910750858E-5</v>
      </c>
      <c r="CZ67" s="295">
        <f>(CZ39-'In Process Calc.'!AB5)^2</f>
        <v>3.0002282137491726E-5</v>
      </c>
      <c r="DA67" s="295">
        <f>(DA39-'In Process Calc.'!AC5)^2</f>
        <v>1.9783332178605908E-3</v>
      </c>
      <c r="DB67" s="295">
        <f>(DB39-'In Process Calc.'!AD5)^2</f>
        <v>3.7484090547889774E-4</v>
      </c>
      <c r="DC67" s="295">
        <f>(DC39-'In Process Calc.'!AE5)^2</f>
        <v>1.5906158317834131E-4</v>
      </c>
      <c r="DD67" s="295">
        <f>(DD39-'In Process Calc.'!AF5)^2</f>
        <v>3.0120191924657731E-4</v>
      </c>
      <c r="DE67" s="295">
        <f>(DE39-'In Process Calc.'!AG5)^2</f>
        <v>1.7649217346798425E-6</v>
      </c>
      <c r="DF67" s="295">
        <f>(DF39-'In Process Calc.'!AH5)^2</f>
        <v>1.201945892223673E-4</v>
      </c>
      <c r="DG67" s="295">
        <f>(DG39-'In Process Calc.'!AI5)^2</f>
        <v>9.4971881166128002E-5</v>
      </c>
      <c r="DH67" s="295">
        <f>(DH39-'In Process Calc.'!AJ5)^2</f>
        <v>5.4399480106997729E-4</v>
      </c>
      <c r="DI67" s="295">
        <f>(DI39-'In Process Calc.'!AK5)^2</f>
        <v>0</v>
      </c>
      <c r="DJ67" s="295">
        <f>(DJ39-'In Process Calc.'!AL5)^2</f>
        <v>8.8115116476306498E-3</v>
      </c>
      <c r="DK67" s="295">
        <f>(DK39-'In Process Calc.'!AM5)^2</f>
        <v>3.8060774669854899E-2</v>
      </c>
      <c r="DL67" s="295">
        <f>(DL39-'In Process Calc.'!AN5)^2</f>
        <v>0.80775513710850488</v>
      </c>
    </row>
    <row r="68" spans="1:116" x14ac:dyDescent="0.15">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5.8846277862121335E-3</v>
      </c>
      <c r="CM68" s="295">
        <f>(CM40-'In Process Calc.'!O6)^2</f>
        <v>4.0298027049885671E-4</v>
      </c>
      <c r="CN68" s="295">
        <f>(CN40-'In Process Calc.'!P6)^2</f>
        <v>1.1224368668663158E-3</v>
      </c>
      <c r="CO68" s="295">
        <f>(CO40-'In Process Calc.'!Q6)^2</f>
        <v>2.304786612325924E-3</v>
      </c>
      <c r="CP68" s="295">
        <f>(CP40-'In Process Calc.'!R6)^2</f>
        <v>6.4947288190572684E-4</v>
      </c>
      <c r="CQ68" s="295">
        <f>(CQ40-'In Process Calc.'!S6)^2</f>
        <v>3.7055349509739488E-2</v>
      </c>
      <c r="CR68" s="295">
        <f>(CR40-'In Process Calc.'!T6)^2</f>
        <v>4.1705455218733273E-4</v>
      </c>
      <c r="CS68" s="295">
        <f>(CS40-'In Process Calc.'!U6)^2</f>
        <v>5.6769448439175532E-4</v>
      </c>
      <c r="CT68" s="295">
        <f>(CT40-'In Process Calc.'!V6)^2</f>
        <v>8.5502993284214897E-5</v>
      </c>
      <c r="CU68" s="295">
        <f>(CU40-'In Process Calc.'!W6)^2</f>
        <v>1.9608279981086362E-3</v>
      </c>
      <c r="CV68" s="295">
        <f>(CV40-'In Process Calc.'!X6)^2</f>
        <v>9.2032933975479689E-4</v>
      </c>
      <c r="CW68" s="295">
        <f>(CW40-'In Process Calc.'!Y6)^2</f>
        <v>8.5218661120465569E-2</v>
      </c>
      <c r="CX68" s="295">
        <f>(CX40-'In Process Calc.'!Z6)^2</f>
        <v>1.4288339553576029E-4</v>
      </c>
      <c r="CY68" s="295">
        <f>(CY40-'In Process Calc.'!AA6)^2</f>
        <v>6.6209400469425758E-5</v>
      </c>
      <c r="CZ68" s="295">
        <f>(CZ40-'In Process Calc.'!AB6)^2</f>
        <v>3.9650687607011541E-6</v>
      </c>
      <c r="DA68" s="295">
        <f>(DA40-'In Process Calc.'!AC6)^2</f>
        <v>3.4401931628285551E-3</v>
      </c>
      <c r="DB68" s="295">
        <f>(DB40-'In Process Calc.'!AD6)^2</f>
        <v>9.9513714699896047E-5</v>
      </c>
      <c r="DC68" s="295">
        <f>(DC40-'In Process Calc.'!AE6)^2</f>
        <v>3.1834339133459061E-4</v>
      </c>
      <c r="DD68" s="295">
        <f>(DD40-'In Process Calc.'!AF6)^2</f>
        <v>4.4912208121032646E-3</v>
      </c>
      <c r="DE68" s="295">
        <f>(DE40-'In Process Calc.'!AG6)^2</f>
        <v>1.436453321875647E-4</v>
      </c>
      <c r="DF68" s="295">
        <f>(DF40-'In Process Calc.'!AH6)^2</f>
        <v>6.1844146352770058E-5</v>
      </c>
      <c r="DG68" s="295">
        <f>(DG40-'In Process Calc.'!AI6)^2</f>
        <v>6.9894293705852138E-5</v>
      </c>
      <c r="DH68" s="295">
        <f>(DH40-'In Process Calc.'!AJ6)^2</f>
        <v>9.9099823133999478E-4</v>
      </c>
      <c r="DI68" s="295">
        <f>(DI40-'In Process Calc.'!AK6)^2</f>
        <v>0</v>
      </c>
      <c r="DJ68" s="295">
        <f>(DJ40-'In Process Calc.'!AL6)^2</f>
        <v>4.6725802061240662E-2</v>
      </c>
      <c r="DK68" s="295">
        <f>(DK40-'In Process Calc.'!AM6)^2</f>
        <v>2.3782569096149681E-5</v>
      </c>
      <c r="DL68" s="295">
        <f>(DL40-'In Process Calc.'!AN6)^2</f>
        <v>8.094008445947401E-2</v>
      </c>
    </row>
    <row r="69" spans="1:116" x14ac:dyDescent="0.15">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0.14691244588733252</v>
      </c>
      <c r="CM69" s="295">
        <f>(CM41-'In Process Calc.'!O7)^2</f>
        <v>3.9977653310225354E-2</v>
      </c>
      <c r="CN69" s="295">
        <f>(CN41-'In Process Calc.'!P7)^2</f>
        <v>7.9671386991149129</v>
      </c>
      <c r="CO69" s="295">
        <f>(CO41-'In Process Calc.'!Q7)^2</f>
        <v>0.17691124602293584</v>
      </c>
      <c r="CP69" s="295">
        <f>(CP41-'In Process Calc.'!R7)^2</f>
        <v>0.17052285506640688</v>
      </c>
      <c r="CQ69" s="295">
        <f>(CQ41-'In Process Calc.'!S7)^2</f>
        <v>2.0921349973194669E-2</v>
      </c>
      <c r="CR69" s="295">
        <f>(CR41-'In Process Calc.'!T7)^2</f>
        <v>1.4768658442648734E-5</v>
      </c>
      <c r="CS69" s="295">
        <f>(CS41-'In Process Calc.'!U7)^2</f>
        <v>4.0898180926962846E-2</v>
      </c>
      <c r="CT69" s="295">
        <f>(CT41-'In Process Calc.'!V7)^2</f>
        <v>0.51001357434788652</v>
      </c>
      <c r="CU69" s="295">
        <f>(CU41-'In Process Calc.'!W7)^2</f>
        <v>7.4840819694942228E-3</v>
      </c>
      <c r="CV69" s="295">
        <f>(CV41-'In Process Calc.'!X7)^2</f>
        <v>0.1856221697438164</v>
      </c>
      <c r="CW69" s="295">
        <f>(CW41-'In Process Calc.'!Y7)^2</f>
        <v>0.1267342157793907</v>
      </c>
      <c r="CX69" s="295">
        <f>(CX41-'In Process Calc.'!Z7)^2</f>
        <v>0.48357033270816435</v>
      </c>
      <c r="CY69" s="295">
        <f>(CY41-'In Process Calc.'!AA7)^2</f>
        <v>9.7127571426039949E-2</v>
      </c>
      <c r="CZ69" s="295">
        <f>(CZ41-'In Process Calc.'!AB7)^2</f>
        <v>1.899968461810226E-2</v>
      </c>
      <c r="DA69" s="295">
        <f>(DA41-'In Process Calc.'!AC7)^2</f>
        <v>3.3775600753573269E-2</v>
      </c>
      <c r="DB69" s="295">
        <f>(DB41-'In Process Calc.'!AD7)^2</f>
        <v>3.1047654458132738E-2</v>
      </c>
      <c r="DC69" s="295">
        <f>(DC41-'In Process Calc.'!AE7)^2</f>
        <v>6.5749409163048667E-2</v>
      </c>
      <c r="DD69" s="295">
        <f>(DD41-'In Process Calc.'!AF7)^2</f>
        <v>1.5853743002681144</v>
      </c>
      <c r="DE69" s="295">
        <f>(DE41-'In Process Calc.'!AG7)^2</f>
        <v>6.5831297771901331E-2</v>
      </c>
      <c r="DF69" s="295">
        <f>(DF41-'In Process Calc.'!AH7)^2</f>
        <v>8.8788970208003859E-3</v>
      </c>
      <c r="DG69" s="295">
        <f>(DG41-'In Process Calc.'!AI7)^2</f>
        <v>4.9855725797446959E-2</v>
      </c>
      <c r="DH69" s="295">
        <f>(DH41-'In Process Calc.'!AJ7)^2</f>
        <v>0.17309380930436036</v>
      </c>
      <c r="DI69" s="295">
        <f>(DI41-'In Process Calc.'!AK7)^2</f>
        <v>0</v>
      </c>
      <c r="DJ69" s="295">
        <f>(DJ41-'In Process Calc.'!AL7)^2</f>
        <v>76.627062036864743</v>
      </c>
      <c r="DK69" s="295">
        <f>(DK41-'In Process Calc.'!AM7)^2</f>
        <v>107.73197567316983</v>
      </c>
      <c r="DL69" s="295">
        <f>(DL41-'In Process Calc.'!AN7)^2</f>
        <v>1325.1378045682916</v>
      </c>
    </row>
    <row r="70" spans="1:116" x14ac:dyDescent="0.15">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0.14541684098458402</v>
      </c>
      <c r="CM70" s="295">
        <f>(CM42-'In Process Calc.'!O8)^2</f>
        <v>6.4403057602630417E-2</v>
      </c>
      <c r="CN70" s="295">
        <f>(CN42-'In Process Calc.'!P8)^2</f>
        <v>11.443161865424766</v>
      </c>
      <c r="CO70" s="295">
        <f>(CO42-'In Process Calc.'!Q8)^2</f>
        <v>0.43407732420223832</v>
      </c>
      <c r="CP70" s="295">
        <f>(CP42-'In Process Calc.'!R8)^2</f>
        <v>0.24977451868858533</v>
      </c>
      <c r="CQ70" s="295">
        <f>(CQ42-'In Process Calc.'!S8)^2</f>
        <v>5.5419154976190287E-2</v>
      </c>
      <c r="CR70" s="295">
        <f>(CR42-'In Process Calc.'!T8)^2</f>
        <v>2.7935144944425314E-5</v>
      </c>
      <c r="CS70" s="295">
        <f>(CS42-'In Process Calc.'!U8)^2</f>
        <v>8.3083655756255159E-3</v>
      </c>
      <c r="CT70" s="295">
        <f>(CT42-'In Process Calc.'!V8)^2</f>
        <v>0.81127081241438115</v>
      </c>
      <c r="CU70" s="295">
        <f>(CU42-'In Process Calc.'!W8)^2</f>
        <v>5.3314529911980693E-3</v>
      </c>
      <c r="CV70" s="295">
        <f>(CV42-'In Process Calc.'!X8)^2</f>
        <v>0.28202632365769542</v>
      </c>
      <c r="CW70" s="295">
        <f>(CW42-'In Process Calc.'!Y8)^2</f>
        <v>5.0311982916867296E-2</v>
      </c>
      <c r="CX70" s="295">
        <f>(CX42-'In Process Calc.'!Z8)^2</f>
        <v>0.80576750140989994</v>
      </c>
      <c r="CY70" s="295">
        <f>(CY42-'In Process Calc.'!AA8)^2</f>
        <v>0.16403999021887289</v>
      </c>
      <c r="CZ70" s="295">
        <f>(CZ42-'In Process Calc.'!AB8)^2</f>
        <v>2.8482089583210808E-2</v>
      </c>
      <c r="DA70" s="295">
        <f>(DA42-'In Process Calc.'!AC8)^2</f>
        <v>2.4637888871113612E-2</v>
      </c>
      <c r="DB70" s="295">
        <f>(DB42-'In Process Calc.'!AD8)^2</f>
        <v>5.2088869274667778E-2</v>
      </c>
      <c r="DC70" s="295">
        <f>(DC42-'In Process Calc.'!AE8)^2</f>
        <v>0.10957543799593542</v>
      </c>
      <c r="DD70" s="295">
        <f>(DD42-'In Process Calc.'!AF8)^2</f>
        <v>2.5325442669244675</v>
      </c>
      <c r="DE70" s="295">
        <f>(DE42-'In Process Calc.'!AG8)^2</f>
        <v>0.11322424500174096</v>
      </c>
      <c r="DF70" s="295">
        <f>(DF42-'In Process Calc.'!AH8)^2</f>
        <v>1.4399328531562963E-2</v>
      </c>
      <c r="DG70" s="295">
        <f>(DG42-'In Process Calc.'!AI8)^2</f>
        <v>6.4893128241200693E-2</v>
      </c>
      <c r="DH70" s="295">
        <f>(DH42-'In Process Calc.'!AJ8)^2</f>
        <v>0.28953801269056328</v>
      </c>
      <c r="DI70" s="295">
        <f>(DI42-'In Process Calc.'!AK8)^2</f>
        <v>0</v>
      </c>
      <c r="DJ70" s="295">
        <f>(DJ42-'In Process Calc.'!AL8)^2</f>
        <v>116.82453917706867</v>
      </c>
      <c r="DK70" s="295">
        <f>(DK42-'In Process Calc.'!AM8)^2</f>
        <v>166.90230369393393</v>
      </c>
      <c r="DL70" s="295">
        <f>(DL42-'In Process Calc.'!AN8)^2</f>
        <v>2040.3345644583453</v>
      </c>
    </row>
    <row r="71" spans="1:116" x14ac:dyDescent="0.15">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5.5187631096685924E-2</v>
      </c>
      <c r="CM71" s="295">
        <f>(CM43-'In Process Calc.'!O9)^2</f>
        <v>4.9237905130812565E-4</v>
      </c>
      <c r="CN71" s="295">
        <f>(CN43-'In Process Calc.'!P9)^2</f>
        <v>3.1592694332124162E-3</v>
      </c>
      <c r="CO71" s="295">
        <f>(CO43-'In Process Calc.'!Q9)^2</f>
        <v>8.1090816406248199E-5</v>
      </c>
      <c r="CP71" s="295">
        <f>(CP43-'In Process Calc.'!R9)^2</f>
        <v>3.0418257258460817E-5</v>
      </c>
      <c r="CQ71" s="295">
        <f>(CQ43-'In Process Calc.'!S9)^2</f>
        <v>0.28411317854745011</v>
      </c>
      <c r="CR71" s="295">
        <f>(CR43-'In Process Calc.'!T9)^2</f>
        <v>2.2553319694982102E-4</v>
      </c>
      <c r="CS71" s="295">
        <f>(CS43-'In Process Calc.'!U9)^2</f>
        <v>8.5786587837506111E-5</v>
      </c>
      <c r="CT71" s="295">
        <f>(CT43-'In Process Calc.'!V9)^2</f>
        <v>1.1565298020039737E-4</v>
      </c>
      <c r="CU71" s="295">
        <f>(CU43-'In Process Calc.'!W9)^2</f>
        <v>6.908113134318097E-3</v>
      </c>
      <c r="CV71" s="295">
        <f>(CV43-'In Process Calc.'!X9)^2</f>
        <v>4.4102417692707378E-4</v>
      </c>
      <c r="CW71" s="295">
        <f>(CW43-'In Process Calc.'!Y9)^2</f>
        <v>0.25919046259580752</v>
      </c>
      <c r="CX71" s="295">
        <f>(CX43-'In Process Calc.'!Z9)^2</f>
        <v>2.6951603366823912E-4</v>
      </c>
      <c r="CY71" s="295">
        <f>(CY43-'In Process Calc.'!AA9)^2</f>
        <v>3.6052713229717579E-4</v>
      </c>
      <c r="CZ71" s="295">
        <f>(CZ43-'In Process Calc.'!AB9)^2</f>
        <v>1.580607846675433E-4</v>
      </c>
      <c r="DA71" s="295">
        <f>(DA43-'In Process Calc.'!AC9)^2</f>
        <v>0.10610520711218828</v>
      </c>
      <c r="DB71" s="295">
        <f>(DB43-'In Process Calc.'!AD9)^2</f>
        <v>9.5091826466842569E-5</v>
      </c>
      <c r="DC71" s="295">
        <f>(DC43-'In Process Calc.'!AE9)^2</f>
        <v>2.7700409023342579E-4</v>
      </c>
      <c r="DD71" s="295">
        <f>(DD43-'In Process Calc.'!AF9)^2</f>
        <v>6.9388593668065828E-3</v>
      </c>
      <c r="DE71" s="295">
        <f>(DE43-'In Process Calc.'!AG9)^2</f>
        <v>4.3570277868813431E-4</v>
      </c>
      <c r="DF71" s="295">
        <f>(DF43-'In Process Calc.'!AH9)^2</f>
        <v>7.1348233041079922E-6</v>
      </c>
      <c r="DG71" s="295">
        <f>(DG43-'In Process Calc.'!AI9)^2</f>
        <v>2.838010710127101E-3</v>
      </c>
      <c r="DH71" s="295">
        <f>(DH43-'In Process Calc.'!AJ9)^2</f>
        <v>5.3759018735992912E-4</v>
      </c>
      <c r="DI71" s="295">
        <f>(DI43-'In Process Calc.'!AK9)^2</f>
        <v>0</v>
      </c>
      <c r="DJ71" s="295">
        <f>(DJ43-'In Process Calc.'!AL9)^2</f>
        <v>0.10457351934628284</v>
      </c>
      <c r="DK71" s="295">
        <f>(DK43-'In Process Calc.'!AM9)^2</f>
        <v>1.3738621073763927E-2</v>
      </c>
      <c r="DL71" s="295">
        <f>(DL43-'In Process Calc.'!AN9)^2</f>
        <v>4.2974160689852789</v>
      </c>
    </row>
    <row r="72" spans="1:116" x14ac:dyDescent="0.15">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7.5927457055415301E-2</v>
      </c>
      <c r="CM72" s="295">
        <f>(CM44-'In Process Calc.'!O10)^2</f>
        <v>0.16698682055169989</v>
      </c>
      <c r="CN72" s="295">
        <f>(CN44-'In Process Calc.'!P10)^2</f>
        <v>19.975552779636185</v>
      </c>
      <c r="CO72" s="295">
        <f>(CO44-'In Process Calc.'!Q10)^2</f>
        <v>2.5534897512240184</v>
      </c>
      <c r="CP72" s="295">
        <f>(CP44-'In Process Calc.'!R10)^2</f>
        <v>0.51699098091507234</v>
      </c>
      <c r="CQ72" s="295">
        <f>(CQ44-'In Process Calc.'!S10)^2</f>
        <v>8.5702200378136667E-2</v>
      </c>
      <c r="CR72" s="295">
        <f>(CR44-'In Process Calc.'!T10)^2</f>
        <v>7.2918013512299304E-4</v>
      </c>
      <c r="CS72" s="295">
        <f>(CS44-'In Process Calc.'!U10)^2</f>
        <v>1.0999157989070932E-2</v>
      </c>
      <c r="CT72" s="295">
        <f>(CT44-'In Process Calc.'!V10)^2</f>
        <v>2.0299715986266591</v>
      </c>
      <c r="CU72" s="295">
        <f>(CU44-'In Process Calc.'!W10)^2</f>
        <v>6.5966068380467029E-4</v>
      </c>
      <c r="CV72" s="295">
        <f>(CV44-'In Process Calc.'!X10)^2</f>
        <v>0.65455114977368112</v>
      </c>
      <c r="CW72" s="295">
        <f>(CW44-'In Process Calc.'!Y10)^2</f>
        <v>4.3659810217407911E-3</v>
      </c>
      <c r="CX72" s="295">
        <f>(CX44-'In Process Calc.'!Z10)^2</f>
        <v>2.2076478252736016</v>
      </c>
      <c r="CY72" s="295">
        <f>(CY44-'In Process Calc.'!AA10)^2</f>
        <v>0.4604869303835965</v>
      </c>
      <c r="CZ72" s="295">
        <f>(CZ44-'In Process Calc.'!AB10)^2</f>
        <v>6.3752685605039799E-2</v>
      </c>
      <c r="DA72" s="295">
        <f>(DA44-'In Process Calc.'!AC10)^2</f>
        <v>1.4846357077666796E-2</v>
      </c>
      <c r="DB72" s="295">
        <f>(DB44-'In Process Calc.'!AD10)^2</f>
        <v>0.14232303342148778</v>
      </c>
      <c r="DC72" s="295">
        <f>(DC44-'In Process Calc.'!AE10)^2</f>
        <v>0.30112554247899692</v>
      </c>
      <c r="DD72" s="295">
        <f>(DD44-'In Process Calc.'!AF10)^2</f>
        <v>6.3490068588275586</v>
      </c>
      <c r="DE72" s="295">
        <f>(DE44-'In Process Calc.'!AG10)^2</f>
        <v>0.33215356925315287</v>
      </c>
      <c r="DF72" s="295">
        <f>(DF44-'In Process Calc.'!AH10)^2</f>
        <v>3.7318744819001992E-2</v>
      </c>
      <c r="DG72" s="295">
        <f>(DG44-'In Process Calc.'!AI10)^2</f>
        <v>9.9872260705863553E-2</v>
      </c>
      <c r="DH72" s="295">
        <f>(DH44-'In Process Calc.'!AJ10)^2</f>
        <v>0.80718664757837399</v>
      </c>
      <c r="DI72" s="295">
        <f>(DI44-'In Process Calc.'!AK10)^2</f>
        <v>0</v>
      </c>
      <c r="DJ72" s="295">
        <f>(DJ44-'In Process Calc.'!AL10)^2</f>
        <v>270.53081105250857</v>
      </c>
      <c r="DK72" s="295">
        <f>(DK44-'In Process Calc.'!AM10)^2</f>
        <v>400.31371890042419</v>
      </c>
      <c r="DL72" s="295">
        <f>(DL44-'In Process Calc.'!AN10)^2</f>
        <v>4820.3777419321232</v>
      </c>
    </row>
    <row r="73" spans="1:116" x14ac:dyDescent="0.15">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1.5442764657848418E-5</v>
      </c>
      <c r="CM73" s="295">
        <f>(CM45-'In Process Calc.'!O11)^2</f>
        <v>3.0180907675676246E-4</v>
      </c>
      <c r="CN73" s="295">
        <f>(CN45-'In Process Calc.'!P11)^2</f>
        <v>7.0282248557156845E-3</v>
      </c>
      <c r="CO73" s="295">
        <f>(CO45-'In Process Calc.'!Q11)^2</f>
        <v>2.9923385675201144E-3</v>
      </c>
      <c r="CP73" s="295">
        <f>(CP45-'In Process Calc.'!R11)^2</f>
        <v>9.9959695012135068E-4</v>
      </c>
      <c r="CQ73" s="295">
        <f>(CQ45-'In Process Calc.'!S11)^2</f>
        <v>7.1468252484043994E-3</v>
      </c>
      <c r="CR73" s="295">
        <f>(CR45-'In Process Calc.'!T11)^2</f>
        <v>1.4240377527148447E-4</v>
      </c>
      <c r="CS73" s="295">
        <f>(CS45-'In Process Calc.'!U11)^2</f>
        <v>5.4835872990219298E-6</v>
      </c>
      <c r="CT73" s="295">
        <f>(CT45-'In Process Calc.'!V11)^2</f>
        <v>2.1871126447196897E-3</v>
      </c>
      <c r="CU73" s="295">
        <f>(CU45-'In Process Calc.'!W11)^2</f>
        <v>2.6310850649500059E-5</v>
      </c>
      <c r="CV73" s="295">
        <f>(CV45-'In Process Calc.'!X11)^2</f>
        <v>3.603876915591932E-4</v>
      </c>
      <c r="CW73" s="295">
        <f>(CW45-'In Process Calc.'!Y11)^2</f>
        <v>0.14429477254876508</v>
      </c>
      <c r="CX73" s="295">
        <f>(CX45-'In Process Calc.'!Z11)^2</f>
        <v>3.7703633100915485E-5</v>
      </c>
      <c r="CY73" s="295">
        <f>(CY45-'In Process Calc.'!AA11)^2</f>
        <v>1.1448196509481018E-5</v>
      </c>
      <c r="CZ73" s="295">
        <f>(CZ45-'In Process Calc.'!AB11)^2</f>
        <v>9.5500076110071157E-5</v>
      </c>
      <c r="DA73" s="295">
        <f>(DA45-'In Process Calc.'!AC11)^2</f>
        <v>2.0278841382494646E-3</v>
      </c>
      <c r="DB73" s="295">
        <f>(DB45-'In Process Calc.'!AD11)^2</f>
        <v>2.6126534696137366E-5</v>
      </c>
      <c r="DC73" s="295">
        <f>(DC45-'In Process Calc.'!AE11)^2</f>
        <v>2.536383515309274E-4</v>
      </c>
      <c r="DD73" s="295">
        <f>(DD45-'In Process Calc.'!AF11)^2</f>
        <v>4.9442149170338589E-4</v>
      </c>
      <c r="DE73" s="295">
        <f>(DE45-'In Process Calc.'!AG11)^2</f>
        <v>2.2548699221054368E-4</v>
      </c>
      <c r="DF73" s="295">
        <f>(DF45-'In Process Calc.'!AH11)^2</f>
        <v>1.3806778113050404E-5</v>
      </c>
      <c r="DG73" s="295">
        <f>(DG45-'In Process Calc.'!AI11)^2</f>
        <v>7.1615153891154432E-3</v>
      </c>
      <c r="DH73" s="295">
        <f>(DH45-'In Process Calc.'!AJ11)^2</f>
        <v>2.0306645164545244E-4</v>
      </c>
      <c r="DI73" s="295">
        <f>(DI45-'In Process Calc.'!AK11)^2</f>
        <v>0</v>
      </c>
      <c r="DJ73" s="295">
        <f>(DJ45-'In Process Calc.'!AL11)^2</f>
        <v>0.11922547823007314</v>
      </c>
      <c r="DK73" s="295">
        <f>(DK45-'In Process Calc.'!AM11)^2</f>
        <v>7.5573598434935246E-2</v>
      </c>
      <c r="DL73" s="295">
        <f>(DL45-'In Process Calc.'!AN11)^2</f>
        <v>3.2374911908376864</v>
      </c>
    </row>
    <row r="74" spans="1:116" x14ac:dyDescent="0.15">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1.8393978825025744E-2</v>
      </c>
      <c r="CM74" s="295">
        <f>(CM46-'In Process Calc.'!O12)^2</f>
        <v>1.7473388996667936E-5</v>
      </c>
      <c r="CN74" s="295">
        <f>(CN46-'In Process Calc.'!P12)^2</f>
        <v>1.9963607101453362E-3</v>
      </c>
      <c r="CO74" s="295">
        <f>(CO46-'In Process Calc.'!Q12)^2</f>
        <v>1.4607438640490092E-3</v>
      </c>
      <c r="CP74" s="295">
        <f>(CP46-'In Process Calc.'!R12)^2</f>
        <v>8.4891042662736465E-4</v>
      </c>
      <c r="CQ74" s="295">
        <f>(CQ46-'In Process Calc.'!S12)^2</f>
        <v>4.9834605415395625E-2</v>
      </c>
      <c r="CR74" s="295">
        <f>(CR46-'In Process Calc.'!T12)^2</f>
        <v>3.9106791201127644E-4</v>
      </c>
      <c r="CS74" s="295">
        <f>(CS46-'In Process Calc.'!U12)^2</f>
        <v>5.2000162881902937E-3</v>
      </c>
      <c r="CT74" s="295">
        <f>(CT46-'In Process Calc.'!V12)^2</f>
        <v>1.1954749243418157E-3</v>
      </c>
      <c r="CU74" s="295">
        <f>(CU46-'In Process Calc.'!W12)^2</f>
        <v>3.9078078782595503E-3</v>
      </c>
      <c r="CV74" s="295">
        <f>(CV46-'In Process Calc.'!X12)^2</f>
        <v>1.031049126906986E-7</v>
      </c>
      <c r="CW74" s="295">
        <f>(CW46-'In Process Calc.'!Y12)^2</f>
        <v>7.4952632755904372E-2</v>
      </c>
      <c r="CX74" s="295">
        <f>(CX46-'In Process Calc.'!Z12)^2</f>
        <v>3.8879418062187907E-5</v>
      </c>
      <c r="CY74" s="295">
        <f>(CY46-'In Process Calc.'!AA12)^2</f>
        <v>6.3096766847412549E-5</v>
      </c>
      <c r="CZ74" s="295">
        <f>(CZ46-'In Process Calc.'!AB12)^2</f>
        <v>1.3776601404686061E-6</v>
      </c>
      <c r="DA74" s="295">
        <f>(DA46-'In Process Calc.'!AC12)^2</f>
        <v>1.9046781973259558E-3</v>
      </c>
      <c r="DB74" s="295">
        <f>(DB46-'In Process Calc.'!AD12)^2</f>
        <v>7.3990499535906768E-6</v>
      </c>
      <c r="DC74" s="295">
        <f>(DC46-'In Process Calc.'!AE12)^2</f>
        <v>3.7227041265396171E-5</v>
      </c>
      <c r="DD74" s="295">
        <f>(DD46-'In Process Calc.'!AF12)^2</f>
        <v>5.9337601665887291E-4</v>
      </c>
      <c r="DE74" s="295">
        <f>(DE46-'In Process Calc.'!AG12)^2</f>
        <v>3.5962361535489105E-6</v>
      </c>
      <c r="DF74" s="295">
        <f>(DF46-'In Process Calc.'!AH12)^2</f>
        <v>5.4796140057422199E-7</v>
      </c>
      <c r="DG74" s="295">
        <f>(DG46-'In Process Calc.'!AI12)^2</f>
        <v>1.9557764349688979E-3</v>
      </c>
      <c r="DH74" s="295">
        <f>(DH46-'In Process Calc.'!AJ12)^2</f>
        <v>4.360511970628656E-6</v>
      </c>
      <c r="DI74" s="295">
        <f>(DI46-'In Process Calc.'!AK12)^2</f>
        <v>0</v>
      </c>
      <c r="DJ74" s="295">
        <f>(DJ46-'In Process Calc.'!AL12)^2</f>
        <v>1.833123575127852E-2</v>
      </c>
      <c r="DK74" s="295">
        <f>(DK46-'In Process Calc.'!AM12)^2</f>
        <v>0.1052271238306865</v>
      </c>
      <c r="DL74" s="295">
        <f>(DL46-'In Process Calc.'!AN12)^2</f>
        <v>0.12887229202622269</v>
      </c>
    </row>
    <row r="75" spans="1:116" x14ac:dyDescent="0.15">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8.7886260717743724E-4</v>
      </c>
    </row>
    <row r="76" spans="1:116" x14ac:dyDescent="0.15">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T8" sqref="T8"/>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98"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0.21102256145470871</v>
      </c>
      <c r="AL3" s="293">
        <f>'Measured Data'!U7</f>
        <v>1.6050516647531572</v>
      </c>
      <c r="AM3" s="293">
        <f>'Measured Data'!V7</f>
        <v>4.4981834695731147</v>
      </c>
      <c r="AN3" s="293">
        <f>'Measured Data'!W7</f>
        <v>9.0030801592667711</v>
      </c>
      <c r="AO3" s="293">
        <f>'Measured Data'!X7</f>
        <v>1.1217105263157896</v>
      </c>
      <c r="AP3" s="293">
        <f>'Measured Data'!Y7</f>
        <v>29.666666666666668</v>
      </c>
      <c r="AQ3" s="293">
        <f>'Measured Data'!Z7</f>
        <v>0.14000000000000001</v>
      </c>
      <c r="AR3" s="293">
        <f>'Measured Data'!AA7</f>
        <v>2.37</v>
      </c>
      <c r="AS3" s="293">
        <f>'Measured Data'!AB7</f>
        <v>0.22645530837884642</v>
      </c>
      <c r="AT3" s="293">
        <f>'Measured Data'!AC7</f>
        <v>0.69092376249237863</v>
      </c>
      <c r="AU3" s="293">
        <f>'Measured Data'!AD7</f>
        <v>2.5356407715178779</v>
      </c>
      <c r="AV3" s="293">
        <f>'Measured Data'!AE7</f>
        <v>1.9982238010657194</v>
      </c>
      <c r="AW3" s="293">
        <f>'Measured Data'!AF7</f>
        <v>4.3096744682473132</v>
      </c>
      <c r="AX3" s="293">
        <f>'Measured Data'!AG7</f>
        <v>2.3147958136671454</v>
      </c>
      <c r="AY3" s="293">
        <f>'Measured Data'!AH7</f>
        <v>1.01333690771396</v>
      </c>
      <c r="AZ3" s="293">
        <f>'Measured Data'!AI7</f>
        <v>0.54</v>
      </c>
      <c r="BA3" s="293">
        <f>'Measured Data'!AJ7</f>
        <v>1.6411405048731762</v>
      </c>
      <c r="BB3" s="293">
        <f>'Measured Data'!AK7</f>
        <v>2.8385303569877527</v>
      </c>
      <c r="BC3" s="293">
        <f>'Measured Data'!AL7</f>
        <v>5.6123322866114753</v>
      </c>
      <c r="BD3" s="293">
        <f>'Measured Data'!AM7</f>
        <v>2.5100738750839491</v>
      </c>
      <c r="BE3" s="293">
        <f>'Measured Data'!AN7</f>
        <v>0.63898545757234493</v>
      </c>
      <c r="BF3" s="293">
        <f>'Measured Data'!AO7</f>
        <v>1.0502787129532536</v>
      </c>
      <c r="BG3" s="293">
        <f>'Measured Data'!AP7</f>
        <v>2.8083653435766109</v>
      </c>
    </row>
    <row r="4" spans="1:70" x14ac:dyDescent="0.15">
      <c r="A4" s="118">
        <f>'Measured Data'!H8*'In Process Calc.'!D4/1000</f>
        <v>0.64254890378952034</v>
      </c>
      <c r="B4" s="298">
        <f>'Growth Regression'!$P3</f>
        <v>2.084828088275548E-2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1.3512553005827224</v>
      </c>
      <c r="E4" s="118">
        <f xml:space="preserve"> (Regression!$CE$8*6*'In Process Calc.'!$C4^6+Regression!$CD$8*5*'In Process Calc.'!$C4^5+Regression!$CC$8*4*'In Process Calc.'!$C4^3+Regression!$CB$8*3*'In Process Calc.'!$C4^2  + Regression!$CA$8*2*'In Process Calc.'!$C4 + Regression!$BZ$8)/$A4</f>
        <v>-1.1409057288351386E-2</v>
      </c>
      <c r="F4" s="118">
        <f xml:space="preserve"> (Regression!$CE$9*6*'In Process Calc.'!$C4^6+Regression!$CD$9*5*'In Process Calc.'!$C4^5+Regression!$CC$9*4*'In Process Calc.'!$C4^3+Regression!$CB$9*3*'In Process Calc.'!$C4^2  + Regression!$CA$9*2*'In Process Calc.'!$C4 + Regression!$BZ$9)/$A4</f>
        <v>2.558549745065274E-3</v>
      </c>
      <c r="G4" s="118">
        <f xml:space="preserve"> (Regression!$CE$10*6*'In Process Calc.'!$C4^6+Regression!$CD$10*5*'In Process Calc.'!$C4^5+Regression!$CC$10*4*'In Process Calc.'!$C4^3+Regression!$CB$10*3*'In Process Calc.'!$C4^2  + Regression!$CA$10*2*'In Process Calc.'!$C4 + Regression!$BZ$10)/$A4</f>
        <v>4.0283816971592078E-2</v>
      </c>
      <c r="H4" s="118">
        <f xml:space="preserve"> (Regression!$CE$11*6*'In Process Calc.'!$C4^6+Regression!$CD$11*5*'In Process Calc.'!$C4^5+Regression!$CC$11*4*'In Process Calc.'!$C4^3+Regression!$CB$11*3*'In Process Calc.'!$C4^2  + Regression!$CA$11*2*'In Process Calc.'!$C4 + Regression!$BZ$11)/$A4</f>
        <v>2.1721868299784185E-3</v>
      </c>
      <c r="I4" s="118">
        <f>(Regression!$CE$12*6*'In Process Calc.'!$C4^6+Regression!$CD$12*5*'In Process Calc.'!$C4^5+Regression!$CC$12*4*'In Process Calc.'!$C4^3+Regression!$CB$12*3*'In Process Calc.'!$C4^2  + Regression!$CA$12*2*'In Process Calc.'!$C4 + Regression!$BZ$12)/$A4</f>
        <v>6.3089222530733312E-3</v>
      </c>
      <c r="J4" s="118">
        <f xml:space="preserve"> (Regression!$CE$13*6*'In Process Calc.'!$C4^6+Regression!$CD$13*5*'In Process Calc.'!$C4^5+Regression!$CC$13*4*'In Process Calc.'!$C4^3+Regression!$CB$13*3*'In Process Calc.'!$C4^2  + Regression!$CA$13*2*'In Process Calc.'!$C4 + Regression!$BZ$13)/$A4</f>
        <v>9.8101363751143728E-2</v>
      </c>
      <c r="K4" s="118">
        <f xml:space="preserve"> (Regression!$CE$14*6*'In Process Calc.'!$C4^6+Regression!$CD$14*5*'In Process Calc.'!$C4^5+Regression!$CC$14*4*'In Process Calc.'!$C4^3+Regression!$CB$14*3*'In Process Calc.'!$C4^2  + Regression!$CA$14*2*'In Process Calc.'!$C4 + Regression!$BZ$14)/$A4</f>
        <v>-3.3124945160150007E-3</v>
      </c>
      <c r="L4" s="118">
        <f xml:space="preserve"> (Regression!$CE$15*6*'In Process Calc.'!$C4^6+Regression!$CD$15*5*'In Process Calc.'!$C4^5+Regression!$CC$15*4*'In Process Calc.'!$C4^3+Regression!$CB$15*3*'In Process Calc.'!$C4^2  + Regression!$CA$15*2*'In Process Calc.'!$C4 + Regression!$BZ$15)/$A4</f>
        <v>-2.3420129775782333E-3</v>
      </c>
      <c r="M4" s="118">
        <f xml:space="preserve"> (Regression!$CE$16*6*'In Process Calc.'!$C4^6+Regression!$CD$16*5*'In Process Calc.'!$C4^5+Regression!$CC$16*4*'In Process Calc.'!$C4^3+Regression!$CB$16*3*'In Process Calc.'!$C4^2  + Regression!$CA$16*2*'In Process Calc.'!$C4 + Regression!$BZ$16)/$A4</f>
        <v>-9.3509324230871271E-3</v>
      </c>
      <c r="N4" s="118">
        <f xml:space="preserve"> (Regression!$CE$17*6*'In Process Calc.'!$C4^6+Regression!$CD$17*5*'In Process Calc.'!$C4^5+Regression!$CC$17*4*'In Process Calc.'!$C4^3+Regression!$CB$17*3*'In Process Calc.'!$C4^2  + Regression!$CA$17*2*'In Process Calc.'!$C4 + Regression!$BZ$17)/$A4</f>
        <v>1.5603317834938842E-3</v>
      </c>
      <c r="O4" s="118">
        <f xml:space="preserve"> (Regression!$CE$18*6*'In Process Calc.'!$C4^6+Regression!$CD$18*5*'In Process Calc.'!$C4^5+Regression!$CC$18*4*'In Process Calc.'!$C4^3+Regression!$CB$18*3*'In Process Calc.'!$C4^2  + Regression!$CA$18*2*'In Process Calc.'!$C4 + Regression!$BZ$18)/$A4</f>
        <v>6.6853376267329056E-3</v>
      </c>
      <c r="P4" s="118">
        <f xml:space="preserve"> (Regression!$CE$19*6*'In Process Calc.'!$C4^5+Regression!$CD$19*5*'In Process Calc.'!$C4^4+Regression!$CC$19*4*'In Process Calc.'!$C4^3 +Regression!$CB$19*3*'In Process Calc.'!$C4^2 + Regression!$CA$19*2*'In Process Calc.'!$C4 + Regression!$BZ$19)/$A4</f>
        <v>7.0009575547034769E-2</v>
      </c>
      <c r="Q4" s="118">
        <f xml:space="preserve"> (Regression!$CE$20*6*'In Process Calc.'!$C4^5+Regression!$CD$20*5*'In Process Calc.'!$C4^4+Regression!$CC$20*4*'In Process Calc.'!$C4^3 +Regression!$CB$20*3*'In Process Calc.'!$C4^2 + Regression!$CA$20*2*'In Process Calc.'!$C4 + Regression!$BZ$20)/$A4</f>
        <v>8.4764657521863487E-3</v>
      </c>
      <c r="R4" s="118">
        <f xml:space="preserve"> (Regression!$CE$21*6*'In Process Calc.'!$C4^5+Regression!$CD$21*5*'In Process Calc.'!$C4^4+Regression!$CC$21*4*'In Process Calc.'!$C4^3 +Regression!$CB$21*3*'In Process Calc.'!$C4^2 + Regression!$CA$21*2*'In Process Calc.'!$C4 + Regression!$BZ$21)/$A4</f>
        <v>3.6842133810376454E-3</v>
      </c>
      <c r="S4" s="118">
        <f xml:space="preserve"> (Regression!$CE$22*6*'In Process Calc.'!$C4^5+Regression!$CD$22*5*'In Process Calc.'!$C4^4+Regression!$CC$22*4*'In Process Calc.'!$C4^3 +Regression!$CB$22*3*'In Process Calc.'!$C4^2 + Regression!$CA$22*2*'In Process Calc.'!$C4 + Regression!$BZ$22)/$A4</f>
        <v>2.12312062406082E-3</v>
      </c>
      <c r="T4" s="118">
        <f xml:space="preserve"> (Regression!$CE$23*6*'In Process Calc.'!$C4^5+Regression!$CD$23*5*'In Process Calc.'!$C4^4+Regression!$CC$23*4*'In Process Calc.'!$C4^3 +Regression!$CB$23*3*'In Process Calc.'!$C4^2 + Regression!$CA$23*2*'In Process Calc.'!$C4 + Regression!$BZ$23)/$A4</f>
        <v>3.0717033239799879E-2</v>
      </c>
      <c r="U4" s="118">
        <f xml:space="preserve"> (Regression!$CE$24*6*'In Process Calc.'!$C4^5+Regression!$CD$24*5*'In Process Calc.'!$C4^4+Regression!$CC$24*4*'In Process Calc.'!$C4^3 +Regression!$CB$24*3*'In Process Calc.'!$C4^2 + Regression!$CA$24*2*'In Process Calc.'!$C4 + Regression!$BZ$24)/$A4</f>
        <v>2.1982253541764541E-3</v>
      </c>
      <c r="V4" s="118">
        <f xml:space="preserve"> (Regression!$CE$25*6*'In Process Calc.'!$C4^5+Regression!$CD$25*5*'In Process Calc.'!$C4^4+Regression!$CC$25*4*'In Process Calc.'!$C4^3 +Regression!$CB$25*3*'In Process Calc.'!$C4^2 + Regression!$CA$25*2*'In Process Calc.'!$C4 + Regression!$BZ$25)/$A4</f>
        <v>2.9872887372564818E-3</v>
      </c>
      <c r="W4" s="118">
        <f xml:space="preserve"> (Regression!$CE$26*6*'In Process Calc.'!$C4^5+Regression!$CD$26*5*'In Process Calc.'!$C4^4+Regression!$CC$26*4*'In Process Calc.'!$C4^3 +Regression!$CB$26*3*'In Process Calc.'!$C4^2 + Regression!$CA$26*2*'In Process Calc.'!$C4 + Regression!$BZ$26)/$A4</f>
        <v>1.6496440027256604E-2</v>
      </c>
      <c r="X4" s="118">
        <f xml:space="preserve"> (Regression!$CE$27*6*'In Process Calc.'!$C4^5+Regression!$CD$27*5*'In Process Calc.'!$C4^4+Regression!$CC$27*4*'In Process Calc.'!$C4^3 +Regression!$CB$27*3*'In Process Calc.'!$C4^2 + Regression!$CA$27*2*'In Process Calc.'!$C4 + Regression!$BZ$27)/$A4</f>
        <v>2.8858693732937736E-3</v>
      </c>
      <c r="Y4" s="118">
        <f xml:space="preserve"> (Regression!$CE$28*6*'In Process Calc.'!$C4^5+Regression!$CD$28*5*'In Process Calc.'!$C4^4+Regression!$CC$28*4*'In Process Calc.'!$C4^3 +Regression!$CB$28*3*'In Process Calc.'!$C4^2 + Regression!$CA$28*2*'In Process Calc.'!$C4 + Regression!$BZ$28)/$A4</f>
        <v>1.2659849233520335E-3</v>
      </c>
      <c r="Z4" s="118">
        <f xml:space="preserve"> (Regression!$CE$29*6*'In Process Calc.'!$C4^5+Regression!$CD$29*5*'In Process Calc.'!$C4^4+Regression!$CC$29*4*'In Process Calc.'!$C4^3 +Regression!$CB$29*3*'In Process Calc.'!$C4^2 + Regression!$CA$29*2*'In Process Calc.'!$C4 + Regression!$BZ$29)/$A4</f>
        <v>4.2335739056244097E-3</v>
      </c>
      <c r="AA4" s="118">
        <f xml:space="preserve"> (Regression!$CE$30*6*'In Process Calc.'!$C4^5+Regression!$CD$30*5*'In Process Calc.'!$C4^4+Regression!$CC$30*4*'In Process Calc.'!$C4^3 +Regression!$CB$30*3*'In Process Calc.'!$C4^2 + Regression!$CA$30*2*'In Process Calc.'!$C4 + Regression!$BZ$30)/$A4</f>
        <v>4.8199434478394124E-3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0.12567841159500703</v>
      </c>
      <c r="AD4" s="118">
        <f xml:space="preserve"> (Regression!$CE$33*6*'In Process Calc.'!$C4^5+Regression!$CD$33*5*'In Process Calc.'!$C4^4+Regression!$CC$33*4*'In Process Calc.'!$C4^3 +Regression!$CB$33*3*'In Process Calc.'!$C4^2 + Regression!$CA$33*2*'In Process Calc.'!$C4 + Regression!$BZ$33)/$A4</f>
        <v>0.14182922477548426</v>
      </c>
      <c r="AE4" s="118">
        <f xml:space="preserve"> (Regression!$CE$34*6*'In Process Calc.'!$C4^5+Regression!$CD$34*5*'In Process Calc.'!$C4^4+Regression!$CC$34*4*'In Process Calc.'!$C4^3 +Regression!$CB$34*3*'In Process Calc.'!$C4^2 + Regression!$CA$34*2*'In Process Calc.'!$C4 + Regression!$BZ$34)/$A4</f>
        <v>0.52496972024224986</v>
      </c>
      <c r="AF4" s="119">
        <f t="shared" ref="AF4:AF19" si="0">$P4/$J4</f>
        <v>0.71364528351134726</v>
      </c>
      <c r="AG4" s="119">
        <f>$C4/$J4</f>
        <v>0</v>
      </c>
      <c r="AH4" s="119">
        <f t="shared" ref="AH4:AH19" si="1">$K4/$J4</f>
        <v>-3.3766039424466016E-2</v>
      </c>
      <c r="AI4" s="119">
        <f t="shared" ref="AI4:AI19" si="2">$T4/$K4</f>
        <v>-9.2730819904128037</v>
      </c>
      <c r="AJ4" s="76">
        <f>'In Process Calc.'!C4</f>
        <v>21.089166666730307</v>
      </c>
      <c r="AK4" s="125">
        <f>((Regression!CL37-Regression!CL38)*1000+'Post Process Calc.'!AK3*'In Process Calc.'!$D4+'In Process Calc.'!$F3*'Measured Data'!BP7)/'In Process Calc.'!$D4</f>
        <v>0.41073406890703745</v>
      </c>
      <c r="AL4" s="125">
        <f>((Regression!CM37-Regression!CM38)*1000+'Post Process Calc.'!AL3*'In Process Calc.'!$D4)/'In Process Calc.'!$D4</f>
        <v>1.5717427122134857</v>
      </c>
      <c r="AM4" s="125">
        <f>((Regression!CN37-Regression!CN38)*1000+'Post Process Calc.'!AM3*'In Process Calc.'!$D4)/'In Process Calc.'!$D4</f>
        <v>3.9959253813345144</v>
      </c>
      <c r="AN4" s="125">
        <f>((Regression!CO37-Regression!CO38)*1000+'Post Process Calc.'!AN3*'In Process Calc.'!$D4)/'In Process Calc.'!$D4</f>
        <v>8.9807699344940115</v>
      </c>
      <c r="AO4" s="125">
        <f>((Regression!CP37-Regression!CP38)*1000+'Post Process Calc.'!AO3*'In Process Calc.'!$D4)/'In Process Calc.'!$D4</f>
        <v>1.0311608219437447</v>
      </c>
      <c r="AP4" s="125">
        <f>((Regression!CQ37-Regression!CQ38)*1000+'Post Process Calc.'!AP3*'In Process Calc.'!$D4)/'In Process Calc.'!$D4</f>
        <v>28.133695875876224</v>
      </c>
      <c r="AQ4" s="125">
        <f>((Regression!CR37-Regression!CR38)*1000+'Post Process Calc.'!AQ3*'In Process Calc.'!$D4)/'In Process Calc.'!$D4</f>
        <v>0.19460241157243369</v>
      </c>
      <c r="AR4" s="125">
        <f>((Regression!CS37-Regression!CS38)*1000+'Post Process Calc.'!AR3*'In Process Calc.'!$D4)/'In Process Calc.'!$D4</f>
        <v>2.3803537691334578</v>
      </c>
      <c r="AS4" s="125">
        <f>((Regression!CT37-Regression!CT38)*1000+'Post Process Calc.'!AS3*'In Process Calc.'!$I3+'In Process Calc.'!$E3*'Measured Data'!AB7)/'In Process Calc.'!$D4</f>
        <v>0.34940923317294476</v>
      </c>
      <c r="AT4" s="125">
        <f>((Regression!CU37-Regression!CU38)*1000+'Post Process Calc.'!AT3*'In Process Calc.'!$I3+'In Process Calc.'!$E3*'Measured Data'!AC7)/'In Process Calc.'!$D4</f>
        <v>0.65961830311890179</v>
      </c>
      <c r="AU4" s="125">
        <f>((Regression!CV37-Regression!CV38)*1000+'Post Process Calc.'!AU3*'In Process Calc.'!$I3+'In Process Calc.'!$E3*'Measured Data'!AD7)/'In Process Calc.'!$D4</f>
        <v>2.4393351066169298</v>
      </c>
      <c r="AV4" s="125">
        <f>(-(Regression!CW37-Regression!CW38)*1000+'Post Process Calc.'!AV3*'In Process Calc.'!$D4)/'In Process Calc.'!$D4</f>
        <v>2.6935713951865141</v>
      </c>
      <c r="AW4" s="125">
        <f>((Regression!CX37-Regression!CX38)*1000+'Post Process Calc.'!AW3*'In Process Calc.'!$I3+'In Process Calc.'!$E3*'Measured Data'!AF7)/'In Process Calc.'!$D4</f>
        <v>4.2047747283836339</v>
      </c>
      <c r="AX4" s="125">
        <f>((Regression!CY37-Regression!CY38)*1000+'Post Process Calc.'!AX3*'In Process Calc.'!$I3+'In Process Calc.'!$E3*'Measured Data'!AG7)/'In Process Calc.'!$D4</f>
        <v>2.2703597315206991</v>
      </c>
      <c r="AY4" s="125">
        <f>((Regression!CZ37-Regression!CZ38)*1000+'Post Process Calc.'!AY3*'In Process Calc.'!$I3+'In Process Calc.'!$E3*'Measured Data'!AH7)/'In Process Calc.'!$D4</f>
        <v>0.98273974466977432</v>
      </c>
      <c r="AZ4" s="125">
        <f>((Regression!DA37-Regression!DA38)*1000+'Post Process Calc.'!AZ3*'In Process Calc.'!$I3+'In Process Calc.'!$E3*'Measured Data'!AI7)/'In Process Calc.'!$D4</f>
        <v>0.10916900382899876</v>
      </c>
      <c r="BA4" s="125">
        <f>((Regression!DB37-Regression!DB38)*1000+'Post Process Calc.'!BA3*'In Process Calc.'!$I3+'In Process Calc.'!$E3*'Measured Data'!AJ7)/'In Process Calc.'!$D4</f>
        <v>1.61408317976798</v>
      </c>
      <c r="BB4" s="125">
        <f>((Regression!DC37-Regression!DC38)*1000+'Post Process Calc.'!BB3*'In Process Calc.'!$I3+'In Process Calc.'!$E3*'Measured Data'!AK7)/'In Process Calc.'!$D4</f>
        <v>2.8023215382203004</v>
      </c>
      <c r="BC4" s="125">
        <f>((Regression!DD37-Regression!DD38)*1000+'Post Process Calc.'!BC3*'In Process Calc.'!$I3+'In Process Calc.'!$E3*'Measured Data'!AL7)/'In Process Calc.'!$D4</f>
        <v>5.3968390704733844</v>
      </c>
      <c r="BD4" s="125">
        <f>((Regression!DE37-Regression!DE38)*1000+'Post Process Calc.'!BD3*'In Process Calc.'!$I3+'In Process Calc.'!$E3*'Measured Data'!AM7)/'In Process Calc.'!$D4</f>
        <v>2.4763364075759555</v>
      </c>
      <c r="BE4" s="125">
        <f>((Regression!DF37-Regression!DF38)*1000+'Post Process Calc.'!BE3*'In Process Calc.'!$I3+'In Process Calc.'!$E3*'Measured Data'!AN7)/'In Process Calc.'!$D4</f>
        <v>0.6223864267927639</v>
      </c>
      <c r="BF4" s="125">
        <f>((Regression!DG37-Regression!DG38)*1000+'Post Process Calc.'!BF3*'In Process Calc.'!$I3+'In Process Calc.'!$E3*'Measured Data'!AO7)/'In Process Calc.'!$D4</f>
        <v>0.98357908113253589</v>
      </c>
      <c r="BG4" s="125">
        <f>((Regression!DH37-Regression!DH38)*1000+'Post Process Calc.'!BG3*'In Process Calc.'!$I3+'In Process Calc.'!$E3*'Measured Data'!AP7)/'In Process Calc.'!$D4</f>
        <v>2.7498960633971063</v>
      </c>
      <c r="BR4" s="297"/>
    </row>
    <row r="5" spans="1:70" x14ac:dyDescent="0.15">
      <c r="A5" s="118">
        <f>'Measured Data'!H9*'In Process Calc.'!D5/1000</f>
        <v>0.96271488108634951</v>
      </c>
      <c r="B5" s="298">
        <f>'Growth Regression'!$P4</f>
        <v>1.8741299645405236E-2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1.3314310128557649</v>
      </c>
      <c r="E5" s="118">
        <f xml:space="preserve"> (Regression!$CE$8*6*'In Process Calc.'!$C5^6+Regression!$CD$8*5*'In Process Calc.'!$C5^5+Regression!$CC$8*4*'In Process Calc.'!$C5^3+Regression!$CB$8*3*'In Process Calc.'!$C5^2  + Regression!$CA$8*2*'In Process Calc.'!$C5 + Regression!$BZ$8)/$A5</f>
        <v>-5.2226867264697774E-3</v>
      </c>
      <c r="F5" s="118">
        <f xml:space="preserve"> (Regression!$CE$9*6*'In Process Calc.'!$C5^6+Regression!$CD$9*5*'In Process Calc.'!$C5^5+Regression!$CC$9*4*'In Process Calc.'!$C5^3+Regression!$CB$9*3*'In Process Calc.'!$C5^2  + Regression!$CA$9*2*'In Process Calc.'!$C5 + Regression!$BZ$9)/$A5</f>
        <v>2.1365191619077319E-3</v>
      </c>
      <c r="G5" s="118">
        <f xml:space="preserve"> (Regression!$CE$10*6*'In Process Calc.'!$C5^6+Regression!$CD$10*5*'In Process Calc.'!$C5^5+Regression!$CC$10*4*'In Process Calc.'!$C5^3+Regression!$CB$10*3*'In Process Calc.'!$C5^2  + Regression!$CA$10*2*'In Process Calc.'!$C5 + Regression!$BZ$10)/$A5</f>
        <v>3.2835764275935528E-2</v>
      </c>
      <c r="H5" s="118">
        <f xml:space="preserve"> (Regression!$CE$11*6*'In Process Calc.'!$C5^6+Regression!$CD$11*5*'In Process Calc.'!$C5^5+Regression!$CC$11*4*'In Process Calc.'!$C5^3+Regression!$CB$11*3*'In Process Calc.'!$C5^2  + Regression!$CA$11*2*'In Process Calc.'!$C5 + Regression!$BZ$11)/$A5</f>
        <v>3.4265078770224109E-3</v>
      </c>
      <c r="I5" s="118">
        <f>(Regression!$CE$12*6*'In Process Calc.'!$C5^6+Regression!$CD$12*5*'In Process Calc.'!$C5^5+Regression!$CC$12*4*'In Process Calc.'!$C5^3+Regression!$CB$12*3*'In Process Calc.'!$C5^2  + Regression!$CA$12*2*'In Process Calc.'!$C5 + Regression!$BZ$12)/$A5</f>
        <v>4.5278728210462428E-3</v>
      </c>
      <c r="J5" s="118">
        <f xml:space="preserve"> (Regression!$CE$13*6*'In Process Calc.'!$C5^6+Regression!$CD$13*5*'In Process Calc.'!$C5^5+Regression!$CC$13*4*'In Process Calc.'!$C5^3+Regression!$CB$13*3*'In Process Calc.'!$C5^2  + Regression!$CA$13*2*'In Process Calc.'!$C5 + Regression!$BZ$13)/$A5</f>
        <v>6.4644806168454014E-2</v>
      </c>
      <c r="K5" s="118">
        <f xml:space="preserve"> (Regression!$CE$14*6*'In Process Calc.'!$C5^6+Regression!$CD$14*5*'In Process Calc.'!$C5^5+Regression!$CC$14*4*'In Process Calc.'!$C5^3+Regression!$CB$14*3*'In Process Calc.'!$C5^2  + Regression!$CA$14*2*'In Process Calc.'!$C5 + Regression!$BZ$14)/$A5</f>
        <v>-1.7968953470892898E-3</v>
      </c>
      <c r="L5" s="118">
        <f xml:space="preserve"> (Regression!$CE$15*6*'In Process Calc.'!$C5^6+Regression!$CD$15*5*'In Process Calc.'!$C5^5+Regression!$CC$15*4*'In Process Calc.'!$C5^3+Regression!$CB$15*3*'In Process Calc.'!$C5^2  + Regression!$CA$15*2*'In Process Calc.'!$C5 + Regression!$BZ$15)/$A5</f>
        <v>-3.3318434768817126E-3</v>
      </c>
      <c r="M5" s="118">
        <f xml:space="preserve"> (Regression!$CE$16*6*'In Process Calc.'!$C5^6+Regression!$CD$16*5*'In Process Calc.'!$C5^5+Regression!$CC$16*4*'In Process Calc.'!$C5^3+Regression!$CB$16*3*'In Process Calc.'!$C5^2  + Regression!$CA$16*2*'In Process Calc.'!$C5 + Regression!$BZ$16)/$A5</f>
        <v>-7.6824831767605233E-3</v>
      </c>
      <c r="N5" s="118">
        <f xml:space="preserve"> (Regression!$CE$17*6*'In Process Calc.'!$C5^6+Regression!$CD$17*5*'In Process Calc.'!$C5^5+Regression!$CC$17*4*'In Process Calc.'!$C5^3+Regression!$CB$17*3*'In Process Calc.'!$C5^2  + Regression!$CA$17*2*'In Process Calc.'!$C5 + Regression!$BZ$17)/$A5</f>
        <v>4.0860603065310912E-4</v>
      </c>
      <c r="O5" s="118">
        <f xml:space="preserve"> (Regression!$CE$18*6*'In Process Calc.'!$C5^6+Regression!$CD$18*5*'In Process Calc.'!$C5^5+Regression!$CC$18*4*'In Process Calc.'!$C5^3+Regression!$CB$18*3*'In Process Calc.'!$C5^2  + Regression!$CA$18*2*'In Process Calc.'!$C5 + Regression!$BZ$18)/$A5</f>
        <v>4.8209540360706028E-3</v>
      </c>
      <c r="P5" s="118">
        <f xml:space="preserve"> (Regression!$CE$19*6*'In Process Calc.'!$C5^5+Regression!$CD$19*5*'In Process Calc.'!$C5^4+Regression!$CC$19*4*'In Process Calc.'!$C5^3 +Regression!$CB$19*3*'In Process Calc.'!$C5^2 + Regression!$CA$19*2*'In Process Calc.'!$C5 + Regression!$BZ$19)/$A5</f>
        <v>3.8248964802928789E-2</v>
      </c>
      <c r="Q5" s="118">
        <f xml:space="preserve"> (Regression!$CE$20*6*'In Process Calc.'!$C5^5+Regression!$CD$20*5*'In Process Calc.'!$C5^4+Regression!$CC$20*4*'In Process Calc.'!$C5^3 +Regression!$CB$20*3*'In Process Calc.'!$C5^2 + Regression!$CA$20*2*'In Process Calc.'!$C5 + Regression!$BZ$20)/$A5</f>
        <v>7.526853489063603E-3</v>
      </c>
      <c r="R5" s="118">
        <f xml:space="preserve"> (Regression!$CE$21*6*'In Process Calc.'!$C5^5+Regression!$CD$21*5*'In Process Calc.'!$C5^4+Regression!$CC$21*4*'In Process Calc.'!$C5^3 +Regression!$CB$21*3*'In Process Calc.'!$C5^2 + Regression!$CA$21*2*'In Process Calc.'!$C5 + Regression!$BZ$21)/$A5</f>
        <v>3.3687464082739101E-3</v>
      </c>
      <c r="S5" s="118">
        <f xml:space="preserve"> (Regression!$CE$22*6*'In Process Calc.'!$C5^5+Regression!$CD$22*5*'In Process Calc.'!$C5^4+Regression!$CC$22*4*'In Process Calc.'!$C5^3 +Regression!$CB$22*3*'In Process Calc.'!$C5^2 + Regression!$CA$22*2*'In Process Calc.'!$C5 + Regression!$BZ$22)/$A5</f>
        <v>1.5254904030609323E-3</v>
      </c>
      <c r="T5" s="118">
        <f xml:space="preserve"> (Regression!$CE$23*6*'In Process Calc.'!$C5^5+Regression!$CD$23*5*'In Process Calc.'!$C5^4+Regression!$CC$23*4*'In Process Calc.'!$C5^3 +Regression!$CB$23*3*'In Process Calc.'!$C5^2 + Regression!$CA$23*2*'In Process Calc.'!$C5 + Regression!$BZ$23)/$A5</f>
        <v>2.3021069563500821E-2</v>
      </c>
      <c r="U5" s="118">
        <f xml:space="preserve"> (Regression!$CE$24*6*'In Process Calc.'!$C5^5+Regression!$CD$24*5*'In Process Calc.'!$C5^4+Regression!$CC$24*4*'In Process Calc.'!$C5^3 +Regression!$CB$24*3*'In Process Calc.'!$C5^2 + Regression!$CA$24*2*'In Process Calc.'!$C5 + Regression!$BZ$24)/$A5</f>
        <v>1.9583353334708545E-3</v>
      </c>
      <c r="V5" s="118">
        <f xml:space="preserve"> (Regression!$CE$25*6*'In Process Calc.'!$C5^5+Regression!$CD$25*5*'In Process Calc.'!$C5^4+Regression!$CC$25*4*'In Process Calc.'!$C5^3 +Regression!$CB$25*3*'In Process Calc.'!$C5^2 + Regression!$CA$25*2*'In Process Calc.'!$C5 + Regression!$BZ$25)/$A5</f>
        <v>2.7151283057978712E-3</v>
      </c>
      <c r="W5" s="118">
        <f xml:space="preserve"> (Regression!$CE$26*6*'In Process Calc.'!$C5^5+Regression!$CD$26*5*'In Process Calc.'!$C5^4+Regression!$CC$26*4*'In Process Calc.'!$C5^3 +Regression!$CB$26*3*'In Process Calc.'!$C5^2 + Regression!$CA$26*2*'In Process Calc.'!$C5 + Regression!$BZ$26)/$A5</f>
        <v>1.3653357702437989E-2</v>
      </c>
      <c r="X5" s="118">
        <f xml:space="preserve"> (Regression!$CE$27*6*'In Process Calc.'!$C5^5+Regression!$CD$27*5*'In Process Calc.'!$C5^4+Regression!$CC$27*4*'In Process Calc.'!$C5^3 +Regression!$CB$27*3*'In Process Calc.'!$C5^2 + Regression!$CA$27*2*'In Process Calc.'!$C5 + Regression!$BZ$27)/$A5</f>
        <v>2.7378862720688784E-3</v>
      </c>
      <c r="Y5" s="118">
        <f xml:space="preserve"> (Regression!$CE$28*6*'In Process Calc.'!$C5^5+Regression!$CD$28*5*'In Process Calc.'!$C5^4+Regression!$CC$28*4*'In Process Calc.'!$C5^3 +Regression!$CB$28*3*'In Process Calc.'!$C5^2 + Regression!$CA$28*2*'In Process Calc.'!$C5 + Regression!$BZ$28)/$A5</f>
        <v>1.0456121296429856E-3</v>
      </c>
      <c r="Z5" s="118">
        <f xml:space="preserve"> (Regression!$CE$29*6*'In Process Calc.'!$C5^5+Regression!$CD$29*5*'In Process Calc.'!$C5^4+Regression!$CC$29*4*'In Process Calc.'!$C5^3 +Regression!$CB$29*3*'In Process Calc.'!$C5^2 + Regression!$CA$29*2*'In Process Calc.'!$C5 + Regression!$BZ$29)/$A5</f>
        <v>2.545839516860997E-3</v>
      </c>
      <c r="AA5" s="118">
        <f xml:space="preserve"> (Regression!$CE$30*6*'In Process Calc.'!$C5^5+Regression!$CD$30*5*'In Process Calc.'!$C5^4+Regression!$CC$30*4*'In Process Calc.'!$C5^3 +Regression!$CB$30*3*'In Process Calc.'!$C5^2 + Regression!$CA$30*2*'In Process Calc.'!$C5 + Regression!$BZ$30)/$A5</f>
        <v>4.3869362778762404E-3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9.4647444264647121E-2</v>
      </c>
      <c r="AD5" s="118">
        <f xml:space="preserve"> (Regression!$CE$33*6*'In Process Calc.'!$C5^5+Regression!$CD$33*5*'In Process Calc.'!$C5^4+Regression!$CC$33*4*'In Process Calc.'!$C5^3 +Regression!$CB$33*3*'In Process Calc.'!$C5^2 + Regression!$CA$33*2*'In Process Calc.'!$C5 + Regression!$BZ$33)/$A5</f>
        <v>0.11074727393113114</v>
      </c>
      <c r="AE5" s="118">
        <f xml:space="preserve"> (Regression!$CE$34*6*'In Process Calc.'!$C5^5+Regression!$CD$34*5*'In Process Calc.'!$C5^4+Regression!$CC$34*4*'In Process Calc.'!$C5^3 +Regression!$CB$34*3*'In Process Calc.'!$C5^2 + Regression!$CA$34*2*'In Process Calc.'!$C5 + Regression!$BZ$34)/$A5</f>
        <v>0.39799099733381638</v>
      </c>
      <c r="AF5" s="119">
        <f t="shared" si="0"/>
        <v>0.59167885356880967</v>
      </c>
      <c r="AG5" s="119">
        <f t="shared" ref="AG5:AG19" si="3">$C5/$J5</f>
        <v>0</v>
      </c>
      <c r="AH5" s="119">
        <f t="shared" si="1"/>
        <v>-2.7796438006278002E-2</v>
      </c>
      <c r="AI5" s="119">
        <f t="shared" si="2"/>
        <v>-12.811580596939949</v>
      </c>
      <c r="AJ5" s="76">
        <f>'In Process Calc.'!C5</f>
        <v>43.239166666637175</v>
      </c>
      <c r="AK5" s="125">
        <f>((Regression!CL38-Regression!CL39)*1000+'Post Process Calc.'!AK4*'In Process Calc.'!$D5+'In Process Calc.'!$F4*'Measured Data'!BP8)/'In Process Calc.'!$D5</f>
        <v>0.56664286160718247</v>
      </c>
      <c r="AL5" s="125">
        <f>((Regression!CM38-Regression!CM39)*1000+'Post Process Calc.'!AL4*'In Process Calc.'!$D5)/'In Process Calc.'!$D5</f>
        <v>1.5247597780033453</v>
      </c>
      <c r="AM5" s="125">
        <f>((Regression!CN38-Regression!CN39)*1000+'Post Process Calc.'!AM4*'In Process Calc.'!$D5)/'In Process Calc.'!$D5</f>
        <v>3.259437200241182</v>
      </c>
      <c r="AN5" s="125">
        <f>((Regression!CO38-Regression!CO39)*1000+'Post Process Calc.'!AN4*'In Process Calc.'!$D5)/'In Process Calc.'!$D5</f>
        <v>8.9236183577099109</v>
      </c>
      <c r="AO5" s="125">
        <f>((Regression!CP38-Regression!CP39)*1000+'Post Process Calc.'!AO4*'In Process Calc.'!$D5)/'In Process Calc.'!$D5</f>
        <v>0.924438779932656</v>
      </c>
      <c r="AP5" s="125">
        <f>((Regression!CQ38-Regression!CQ39)*1000+'Post Process Calc.'!AP4*'In Process Calc.'!$D5)/'In Process Calc.'!$D5</f>
        <v>26.558323862917064</v>
      </c>
      <c r="AQ5" s="125">
        <f>((Regression!CR38-Regression!CR39)*1000+'Post Process Calc.'!AQ4*'In Process Calc.'!$D5)/'In Process Calc.'!$D5</f>
        <v>0.24337265596497001</v>
      </c>
      <c r="AR5" s="125">
        <f>((Regression!CS38-Regression!CS39)*1000+'Post Process Calc.'!AR4*'In Process Calc.'!$D5)/'In Process Calc.'!$D5</f>
        <v>2.441319514622458</v>
      </c>
      <c r="AS5" s="125">
        <f>((Regression!CT38-Regression!CT39)*1000+'Post Process Calc.'!AS4*'In Process Calc.'!$I4+'In Process Calc.'!$E4*'Measured Data'!AB8)/'In Process Calc.'!$D5</f>
        <v>0.5192180588220543</v>
      </c>
      <c r="AT5" s="125">
        <f>((Regression!CU38-Regression!CU39)*1000+'Post Process Calc.'!AT4*'In Process Calc.'!$I4+'In Process Calc.'!$E4*'Measured Data'!AC8)/'In Process Calc.'!$D5</f>
        <v>0.64143076054850567</v>
      </c>
      <c r="AU5" s="125">
        <f>((Regression!CV38-Regression!CV39)*1000+'Post Process Calc.'!AU4*'In Process Calc.'!$I4+'In Process Calc.'!$E4*'Measured Data'!AD8)/'In Process Calc.'!$D5</f>
        <v>2.323317119369035</v>
      </c>
      <c r="AV5" s="125">
        <f>(-(Regression!CW38-Regression!CW39)*1000+'Post Process Calc.'!AV4*'In Process Calc.'!$D5)/'In Process Calc.'!$D5</f>
        <v>3.802957003275194</v>
      </c>
      <c r="AW5" s="125">
        <f>((Regression!CX38-Regression!CX39)*1000+'Post Process Calc.'!AW4*'In Process Calc.'!$I4+'In Process Calc.'!$E4*'Measured Data'!AF8)/'In Process Calc.'!$D5</f>
        <v>4.0387020130081526</v>
      </c>
      <c r="AX5" s="125">
        <f>((Regression!CY38-Regression!CY39)*1000+'Post Process Calc.'!AX4*'In Process Calc.'!$I4+'In Process Calc.'!$E4*'Measured Data'!AG8)/'In Process Calc.'!$D5</f>
        <v>2.1964603690849795</v>
      </c>
      <c r="AY5" s="125">
        <f>((Regression!CZ38-Regression!CZ39)*1000+'Post Process Calc.'!AY4*'In Process Calc.'!$I4+'In Process Calc.'!$E4*'Measured Data'!AH8)/'In Process Calc.'!$D5</f>
        <v>0.94571378422590835</v>
      </c>
      <c r="AZ5" s="125">
        <f>((Regression!DA38-Regression!DA39)*1000+'Post Process Calc.'!AZ4*'In Process Calc.'!$I4+'In Process Calc.'!$E4*'Measured Data'!AI8)/'In Process Calc.'!$D5</f>
        <v>-0.42235380503449399</v>
      </c>
      <c r="BA5" s="125">
        <f>((Regression!DB38-Regression!DB39)*1000+'Post Process Calc.'!BA4*'In Process Calc.'!$I4+'In Process Calc.'!$E4*'Measured Data'!AJ8)/'In Process Calc.'!$D5</f>
        <v>1.5703208602985961</v>
      </c>
      <c r="BB5" s="125">
        <f>((Regression!DC38-Regression!DC39)*1000+'Post Process Calc.'!BB4*'In Process Calc.'!$I4+'In Process Calc.'!$E4*'Measured Data'!AK8)/'In Process Calc.'!$D5</f>
        <v>2.7415026581617981</v>
      </c>
      <c r="BC5" s="125">
        <f>((Regression!DD38-Regression!DD39)*1000+'Post Process Calc.'!BC4*'In Process Calc.'!$I4+'In Process Calc.'!$E4*'Measured Data'!AL8)/'In Process Calc.'!$D5</f>
        <v>5.0890980292675048</v>
      </c>
      <c r="BD5" s="125">
        <f>((Regression!DE38-Regression!DE39)*1000+'Post Process Calc.'!BD4*'In Process Calc.'!$I4+'In Process Calc.'!$E4*'Measured Data'!AM8)/'In Process Calc.'!$D5</f>
        <v>2.4164438468804024</v>
      </c>
      <c r="BE5" s="125">
        <f>((Regression!DF38-Regression!DF39)*1000+'Post Process Calc.'!BE4*'In Process Calc.'!$I4+'In Process Calc.'!$E4*'Measured Data'!AN8)/'In Process Calc.'!$D5</f>
        <v>0.59856694600957017</v>
      </c>
      <c r="BF5" s="125">
        <f>((Regression!DG38-Regression!DG39)*1000+'Post Process Calc.'!BF4*'In Process Calc.'!$I4+'In Process Calc.'!$E4*'Measured Data'!AO8)/'In Process Calc.'!$D5</f>
        <v>0.91699137235111172</v>
      </c>
      <c r="BG5" s="125">
        <f>((Regression!DH38-Regression!DH39)*1000+'Post Process Calc.'!BG4*'In Process Calc.'!$I4+'In Process Calc.'!$E4*'Measured Data'!AP8)/'In Process Calc.'!$D5</f>
        <v>2.6537419418385375</v>
      </c>
    </row>
    <row r="6" spans="1:70" x14ac:dyDescent="0.15">
      <c r="A6" s="118">
        <f>'Measured Data'!H10*'In Process Calc.'!D6/1000</f>
        <v>1.3926803485359192</v>
      </c>
      <c r="B6" s="298">
        <f>'Growth Regression'!$P5</f>
        <v>1.5086825526061083E-2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1.2536429765130044</v>
      </c>
      <c r="E6" s="118">
        <f xml:space="preserve"> (Regression!$CE$8*6*'In Process Calc.'!$C6^6+Regression!$CD$8*5*'In Process Calc.'!$C6^5+Regression!$CC$8*4*'In Process Calc.'!$C6^3+Regression!$CB$8*3*'In Process Calc.'!$C6^2  + Regression!$CA$8*2*'In Process Calc.'!$C6 + Regression!$BZ$8)/$A6</f>
        <v>-1.7554908369802839E-3</v>
      </c>
      <c r="F6" s="118">
        <f xml:space="preserve"> (Regression!$CE$9*6*'In Process Calc.'!$C6^6+Regression!$CD$9*5*'In Process Calc.'!$C6^5+Regression!$CC$9*4*'In Process Calc.'!$C6^3+Regression!$CB$9*3*'In Process Calc.'!$C6^2  + Regression!$CA$9*2*'In Process Calc.'!$C6 + Regression!$BZ$9)/$A6</f>
        <v>1.7858193173560302E-3</v>
      </c>
      <c r="G6" s="118">
        <f xml:space="preserve"> (Regression!$CE$10*6*'In Process Calc.'!$C6^6+Regression!$CD$10*5*'In Process Calc.'!$C6^5+Regression!$CC$10*4*'In Process Calc.'!$C6^3+Regression!$CB$10*3*'In Process Calc.'!$C6^2  + Regression!$CA$10*2*'In Process Calc.'!$C6 + Regression!$BZ$10)/$A6</f>
        <v>2.4060895501733924E-2</v>
      </c>
      <c r="H6" s="118">
        <f xml:space="preserve"> (Regression!$CE$11*6*'In Process Calc.'!$C6^6+Regression!$CD$11*5*'In Process Calc.'!$C6^5+Regression!$CC$11*4*'In Process Calc.'!$C6^3+Regression!$CB$11*3*'In Process Calc.'!$C6^2  + Regression!$CA$11*2*'In Process Calc.'!$C6 + Regression!$BZ$11)/$A6</f>
        <v>5.0548653942218335E-3</v>
      </c>
      <c r="I6" s="118">
        <f>(Regression!$CE$12*6*'In Process Calc.'!$C6^6+Regression!$CD$12*5*'In Process Calc.'!$C6^5+Regression!$CC$12*4*'In Process Calc.'!$C6^3+Regression!$CB$12*3*'In Process Calc.'!$C6^2  + Regression!$CA$12*2*'In Process Calc.'!$C6 + Regression!$BZ$12)/$A6</f>
        <v>3.2913458766230066E-3</v>
      </c>
      <c r="J6" s="118">
        <f xml:space="preserve"> (Regression!$CE$13*6*'In Process Calc.'!$C6^6+Regression!$CD$13*5*'In Process Calc.'!$C6^5+Regression!$CC$13*4*'In Process Calc.'!$C6^3+Regression!$CB$13*3*'In Process Calc.'!$C6^2  + Regression!$CA$13*2*'In Process Calc.'!$C6 + Regression!$BZ$13)/$A6</f>
        <v>4.8471167859939171E-2</v>
      </c>
      <c r="K6" s="118">
        <f xml:space="preserve"> (Regression!$CE$14*6*'In Process Calc.'!$C6^6+Regression!$CD$14*5*'In Process Calc.'!$C6^5+Regression!$CC$14*4*'In Process Calc.'!$C6^3+Regression!$CB$14*3*'In Process Calc.'!$C6^2  + Regression!$CA$14*2*'In Process Calc.'!$C6 + Regression!$BZ$14)/$A6</f>
        <v>-9.0903043480483256E-4</v>
      </c>
      <c r="L6" s="118">
        <f xml:space="preserve"> (Regression!$CE$15*6*'In Process Calc.'!$C6^6+Regression!$CD$15*5*'In Process Calc.'!$C6^5+Regression!$CC$15*4*'In Process Calc.'!$C6^3+Regression!$CB$15*3*'In Process Calc.'!$C6^2  + Regression!$CA$15*2*'In Process Calc.'!$C6 + Regression!$BZ$15)/$A6</f>
        <v>-3.2485946721043249E-3</v>
      </c>
      <c r="M6" s="118">
        <f xml:space="preserve"> (Regression!$CE$16*6*'In Process Calc.'!$C6^6+Regression!$CD$16*5*'In Process Calc.'!$C6^5+Regression!$CC$16*4*'In Process Calc.'!$C6^3+Regression!$CB$16*3*'In Process Calc.'!$C6^2  + Regression!$CA$16*2*'In Process Calc.'!$C6 + Regression!$BZ$16)/$A6</f>
        <v>-6.3128227333338633E-3</v>
      </c>
      <c r="N6" s="118">
        <f xml:space="preserve"> (Regression!$CE$17*6*'In Process Calc.'!$C6^6+Regression!$CD$17*5*'In Process Calc.'!$C6^5+Regression!$CC$17*4*'In Process Calc.'!$C6^3+Regression!$CB$17*3*'In Process Calc.'!$C6^2  + Regression!$CA$17*2*'In Process Calc.'!$C6 + Regression!$BZ$17)/$A6</f>
        <v>-1.5974670070921035E-4</v>
      </c>
      <c r="O6" s="118">
        <f xml:space="preserve"> (Regression!$CE$18*6*'In Process Calc.'!$C6^6+Regression!$CD$18*5*'In Process Calc.'!$C6^5+Regression!$CC$18*4*'In Process Calc.'!$C6^3+Regression!$CB$18*3*'In Process Calc.'!$C6^2  + Regression!$CA$18*2*'In Process Calc.'!$C6 + Regression!$BZ$18)/$A6</f>
        <v>3.5924604432584764E-3</v>
      </c>
      <c r="P6" s="118">
        <f xml:space="preserve"> (Regression!$CE$19*6*'In Process Calc.'!$C6^5+Regression!$CD$19*5*'In Process Calc.'!$C6^4+Regression!$CC$19*4*'In Process Calc.'!$C6^3 +Regression!$CB$19*3*'In Process Calc.'!$C6^2 + Regression!$CA$19*2*'In Process Calc.'!$C6 + Regression!$BZ$19)/$A6</f>
        <v>-6.4593613598199937E-4</v>
      </c>
      <c r="Q6" s="118">
        <f xml:space="preserve"> (Regression!$CE$20*6*'In Process Calc.'!$C6^5+Regression!$CD$20*5*'In Process Calc.'!$C6^4+Regression!$CC$20*4*'In Process Calc.'!$C6^3 +Regression!$CB$20*3*'In Process Calc.'!$C6^2 + Regression!$CA$20*2*'In Process Calc.'!$C6 + Regression!$BZ$20)/$A6</f>
        <v>6.5497040719449569E-3</v>
      </c>
      <c r="R6" s="118">
        <f xml:space="preserve"> (Regression!$CE$21*6*'In Process Calc.'!$C6^5+Regression!$CD$21*5*'In Process Calc.'!$C6^4+Regression!$CC$21*4*'In Process Calc.'!$C6^3 +Regression!$CB$21*3*'In Process Calc.'!$C6^2 + Regression!$CA$21*2*'In Process Calc.'!$C6 + Regression!$BZ$21)/$A6</f>
        <v>2.9869378231984537E-3</v>
      </c>
      <c r="S6" s="118">
        <f xml:space="preserve"> (Regression!$CE$22*6*'In Process Calc.'!$C6^5+Regression!$CD$22*5*'In Process Calc.'!$C6^4+Regression!$CC$22*4*'In Process Calc.'!$C6^3 +Regression!$CB$22*3*'In Process Calc.'!$C6^2 + Regression!$CA$22*2*'In Process Calc.'!$C6 + Regression!$BZ$22)/$A6</f>
        <v>1.1267886003565222E-3</v>
      </c>
      <c r="T6" s="118">
        <f xml:space="preserve"> (Regression!$CE$23*6*'In Process Calc.'!$C6^5+Regression!$CD$23*5*'In Process Calc.'!$C6^4+Regression!$CC$23*4*'In Process Calc.'!$C6^3 +Regression!$CB$23*3*'In Process Calc.'!$C6^2 + Regression!$CA$23*2*'In Process Calc.'!$C6 + Regression!$BZ$23)/$A6</f>
        <v>1.7610763849626707E-2</v>
      </c>
      <c r="U6" s="118">
        <f xml:space="preserve"> (Regression!$CE$24*6*'In Process Calc.'!$C6^5+Regression!$CD$24*5*'In Process Calc.'!$C6^4+Regression!$CC$24*4*'In Process Calc.'!$C6^3 +Regression!$CB$24*3*'In Process Calc.'!$C6^2 + Regression!$CA$24*2*'In Process Calc.'!$C6 + Regression!$BZ$24)/$A6</f>
        <v>1.6996414545707563E-3</v>
      </c>
      <c r="V6" s="118">
        <f xml:space="preserve"> (Regression!$CE$25*6*'In Process Calc.'!$C6^5+Regression!$CD$25*5*'In Process Calc.'!$C6^4+Regression!$CC$25*4*'In Process Calc.'!$C6^3 +Regression!$CB$25*3*'In Process Calc.'!$C6^2 + Regression!$CA$25*2*'In Process Calc.'!$C6 + Regression!$BZ$25)/$A6</f>
        <v>2.3964595320449806E-3</v>
      </c>
      <c r="W6" s="118">
        <f xml:space="preserve"> (Regression!$CE$26*6*'In Process Calc.'!$C6^5+Regression!$CD$26*5*'In Process Calc.'!$C6^4+Regression!$CC$26*4*'In Process Calc.'!$C6^3 +Regression!$CB$26*3*'In Process Calc.'!$C6^2 + Regression!$CA$26*2*'In Process Calc.'!$C6 + Regression!$BZ$26)/$A6</f>
        <v>1.125588320163926E-2</v>
      </c>
      <c r="X6" s="118">
        <f xml:space="preserve"> (Regression!$CE$27*6*'In Process Calc.'!$C6^5+Regression!$CD$27*5*'In Process Calc.'!$C6^4+Regression!$CC$27*4*'In Process Calc.'!$C6^3 +Regression!$CB$27*3*'In Process Calc.'!$C6^2 + Regression!$CA$27*2*'In Process Calc.'!$C6 + Regression!$BZ$27)/$A6</f>
        <v>2.4951206529021564E-3</v>
      </c>
      <c r="Y6" s="118">
        <f xml:space="preserve"> (Regression!$CE$28*6*'In Process Calc.'!$C6^5+Regression!$CD$28*5*'In Process Calc.'!$C6^4+Regression!$CC$28*4*'In Process Calc.'!$C6^3 +Regression!$CB$28*3*'In Process Calc.'!$C6^2 + Regression!$CA$28*2*'In Process Calc.'!$C6 + Regression!$BZ$28)/$A6</f>
        <v>8.6471524022938874E-4</v>
      </c>
      <c r="Z6" s="118">
        <f xml:space="preserve"> (Regression!$CE$29*6*'In Process Calc.'!$C6^5+Regression!$CD$29*5*'In Process Calc.'!$C6^4+Regression!$CC$29*4*'In Process Calc.'!$C6^3 +Regression!$CB$29*3*'In Process Calc.'!$C6^2 + Regression!$CA$29*2*'In Process Calc.'!$C6 + Regression!$BZ$29)/$A6</f>
        <v>1.5074197042561615E-3</v>
      </c>
      <c r="AA6" s="118">
        <f xml:space="preserve"> (Regression!$CE$30*6*'In Process Calc.'!$C6^5+Regression!$CD$30*5*'In Process Calc.'!$C6^4+Regression!$CC$30*4*'In Process Calc.'!$C6^3 +Regression!$CB$30*3*'In Process Calc.'!$C6^2 + Regression!$CA$30*2*'In Process Calc.'!$C6 + Regression!$BZ$30)/$A6</f>
        <v>3.8891761203135025E-3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7.275860875332639E-2</v>
      </c>
      <c r="AD6" s="118">
        <f xml:space="preserve"> (Regression!$CE$33*6*'In Process Calc.'!$C6^5+Regression!$CD$33*5*'In Process Calc.'!$C6^4+Regression!$CC$33*4*'In Process Calc.'!$C6^3 +Regression!$CB$33*3*'In Process Calc.'!$C6^2 + Regression!$CA$33*2*'In Process Calc.'!$C6 + Regression!$BZ$33)/$A6</f>
        <v>8.7780191783184094E-2</v>
      </c>
      <c r="AE6" s="118">
        <f xml:space="preserve"> (Regression!$CE$34*6*'In Process Calc.'!$C6^5+Regression!$CD$34*5*'In Process Calc.'!$C6^4+Regression!$CC$34*4*'In Process Calc.'!$C6^3 +Regression!$CB$34*3*'In Process Calc.'!$C6^2 + Regression!$CA$34*2*'In Process Calc.'!$C6 + Regression!$BZ$34)/$A6</f>
        <v>0.30809838330521588</v>
      </c>
      <c r="AF6" s="119">
        <f t="shared" si="0"/>
        <v>-1.3326192961730919E-2</v>
      </c>
      <c r="AG6" s="119">
        <f t="shared" si="3"/>
        <v>0</v>
      </c>
      <c r="AH6" s="119">
        <f t="shared" si="1"/>
        <v>-1.875404441319713E-2</v>
      </c>
      <c r="AI6" s="119">
        <f t="shared" si="2"/>
        <v>-19.373128968347149</v>
      </c>
      <c r="AJ6" s="76">
        <f>'In Process Calc.'!C6</f>
        <v>71.522499999962747</v>
      </c>
      <c r="AK6" s="125">
        <f>((Regression!CL39-Regression!CL40)*1000+'Post Process Calc.'!AK5*'In Process Calc.'!$D6+'In Process Calc.'!$F5*'Measured Data'!BP9)/'In Process Calc.'!$D6</f>
        <v>0.69938401536323613</v>
      </c>
      <c r="AL6" s="125">
        <f>((Regression!CM39-Regression!CM40)*1000+'Post Process Calc.'!AL5*'In Process Calc.'!$D6)/'In Process Calc.'!$D6</f>
        <v>1.442991521157251</v>
      </c>
      <c r="AM6" s="125">
        <f>((Regression!CN39-Regression!CN40)*1000+'Post Process Calc.'!AM5*'In Process Calc.'!$D6)/'In Process Calc.'!$D6</f>
        <v>2.0760113328846899</v>
      </c>
      <c r="AN6" s="125">
        <f>((Regression!CO39-Regression!CO40)*1000+'Post Process Calc.'!AN5*'In Process Calc.'!$D6)/'In Process Calc.'!$D6</f>
        <v>8.7419315084322875</v>
      </c>
      <c r="AO6" s="125">
        <f>((Regression!CP39-Regression!CP40)*1000+'Post Process Calc.'!AO5*'In Process Calc.'!$D6)/'In Process Calc.'!$D6</f>
        <v>0.76359845758946543</v>
      </c>
      <c r="AP6" s="125">
        <f>((Regression!CQ39-Regression!CQ40)*1000+'Post Process Calc.'!AP5*'In Process Calc.'!$D6)/'In Process Calc.'!$D6</f>
        <v>24.251783725260637</v>
      </c>
      <c r="AQ6" s="125">
        <f>((Regression!CR39-Regression!CR40)*1000+'Post Process Calc.'!AQ5*'In Process Calc.'!$D6)/'In Process Calc.'!$D6</f>
        <v>0.2969187895460772</v>
      </c>
      <c r="AR6" s="125">
        <f>((Regression!CS39-Regression!CS40)*1000+'Post Process Calc.'!AR5*'In Process Calc.'!$D6)/'In Process Calc.'!$D6</f>
        <v>2.5826161991054413</v>
      </c>
      <c r="AS6" s="125">
        <f>((Regression!CT39-Regression!CT40)*1000+'Post Process Calc.'!AS5*'In Process Calc.'!$I5+'In Process Calc.'!$E5*'Measured Data'!AB9)/'In Process Calc.'!$D6</f>
        <v>0.81062059764169769</v>
      </c>
      <c r="AT6" s="125">
        <f>((Regression!CU39-Regression!CU40)*1000+'Post Process Calc.'!AT5*'In Process Calc.'!$I5+'In Process Calc.'!$E5*'Measured Data'!AC9)/'In Process Calc.'!$D6</f>
        <v>0.63891071974372693</v>
      </c>
      <c r="AU6" s="125">
        <f>((Regression!CV39-Regression!CV40)*1000+'Post Process Calc.'!AU5*'In Process Calc.'!$I5+'In Process Calc.'!$E5*'Measured Data'!AD9)/'In Process Calc.'!$D6</f>
        <v>2.1501905979420948</v>
      </c>
      <c r="AV6" s="125">
        <f>(-(Regression!CW39-Regression!CW40)*1000+'Post Process Calc.'!AV5*'In Process Calc.'!$D6)/'In Process Calc.'!$D6</f>
        <v>4.4747560468686904</v>
      </c>
      <c r="AW6" s="125">
        <f>((Regression!CX39-Regression!CX40)*1000+'Post Process Calc.'!AW5*'In Process Calc.'!$I5+'In Process Calc.'!$E5*'Measured Data'!AF9)/'In Process Calc.'!$D6</f>
        <v>3.743916354372713</v>
      </c>
      <c r="AX6" s="125">
        <f>((Regression!CY39-Regression!CY40)*1000+'Post Process Calc.'!AX5*'In Process Calc.'!$I5+'In Process Calc.'!$E5*'Measured Data'!AG9)/'In Process Calc.'!$D6</f>
        <v>2.0630968970171883</v>
      </c>
      <c r="AY6" s="125">
        <f>((Regression!CZ39-Regression!CZ40)*1000+'Post Process Calc.'!AY5*'In Process Calc.'!$I5+'In Process Calc.'!$E5*'Measured Data'!AH9)/'In Process Calc.'!$D6</f>
        <v>0.89115499039710067</v>
      </c>
      <c r="AZ6" s="125">
        <f>((Regression!DA39-Regression!DA40)*1000+'Post Process Calc.'!AZ5*'In Process Calc.'!$I5+'In Process Calc.'!$E5*'Measured Data'!AI9)/'In Process Calc.'!$D6</f>
        <v>-1.2616419954291158</v>
      </c>
      <c r="BA6" s="125">
        <f>((Regression!DB39-Regression!DB40)*1000+'Post Process Calc.'!BA5*'In Process Calc.'!$I5+'In Process Calc.'!$E5*'Measured Data'!AJ9)/'In Process Calc.'!$D6</f>
        <v>1.4936943493095811</v>
      </c>
      <c r="BB6" s="125">
        <f>((Regression!DC39-Regression!DC40)*1000+'Post Process Calc.'!BB5*'In Process Calc.'!$I5+'In Process Calc.'!$E5*'Measured Data'!AK9)/'In Process Calc.'!$D6</f>
        <v>2.6342861686475523</v>
      </c>
      <c r="BC6" s="125">
        <f>((Regression!DD39-Regression!DD40)*1000+'Post Process Calc.'!BC5*'In Process Calc.'!$I5+'In Process Calc.'!$E5*'Measured Data'!AL9)/'In Process Calc.'!$D6</f>
        <v>4.5701352106213422</v>
      </c>
      <c r="BD6" s="125">
        <f>((Regression!DE39-Regression!DE40)*1000+'Post Process Calc.'!BD5*'In Process Calc.'!$I5+'In Process Calc.'!$E5*'Measured Data'!AM9)/'In Process Calc.'!$D6</f>
        <v>2.3063863367852937</v>
      </c>
      <c r="BE6" s="125">
        <f>((Regression!DF39-Regression!DF40)*1000+'Post Process Calc.'!BE5*'In Process Calc.'!$I5+'In Process Calc.'!$E5*'Measured Data'!AN9)/'In Process Calc.'!$D6</f>
        <v>0.55877562305861628</v>
      </c>
      <c r="BF6" s="125">
        <f>((Regression!DG39-Regression!DG40)*1000+'Post Process Calc.'!BF5*'In Process Calc.'!$I5+'In Process Calc.'!$E5*'Measured Data'!AO9)/'In Process Calc.'!$D6</f>
        <v>0.83540891641388915</v>
      </c>
      <c r="BG6" s="125">
        <f>((Regression!DH39-Regression!DH40)*1000+'Post Process Calc.'!BG5*'In Process Calc.'!$I5+'In Process Calc.'!$E5*'Measured Data'!AP9)/'In Process Calc.'!$D6</f>
        <v>2.4801421018147982</v>
      </c>
    </row>
    <row r="7" spans="1:70" x14ac:dyDescent="0.15">
      <c r="A7" s="118">
        <f>'Measured Data'!H11*'In Process Calc.'!D7/1000</f>
        <v>1.9239632226554872</v>
      </c>
      <c r="B7" s="298">
        <f>'Growth Regression'!$P6</f>
        <v>1.1440420511649499E-2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1.0849676608577195</v>
      </c>
      <c r="E7" s="118">
        <f xml:space="preserve"> (Regression!$CE$8*6*'In Process Calc.'!$C7^6+Regression!$CD$8*5*'In Process Calc.'!$C7^5+Regression!$CC$8*4*'In Process Calc.'!$C7^3+Regression!$CB$8*3*'In Process Calc.'!$C7^2  + Regression!$CA$8*2*'In Process Calc.'!$C7 + Regression!$BZ$8)/$A7</f>
        <v>-2.8365361191041495E-4</v>
      </c>
      <c r="F7" s="118">
        <f xml:space="preserve"> (Regression!$CE$9*6*'In Process Calc.'!$C7^6+Regression!$CD$9*5*'In Process Calc.'!$C7^5+Regression!$CC$9*4*'In Process Calc.'!$C7^3+Regression!$CB$9*3*'In Process Calc.'!$C7^2  + Regression!$CA$9*2*'In Process Calc.'!$C7 + Regression!$BZ$9)/$A7</f>
        <v>1.4396512264927359E-3</v>
      </c>
      <c r="G7" s="118">
        <f xml:space="preserve"> (Regression!$CE$10*6*'In Process Calc.'!$C7^6+Regression!$CD$10*5*'In Process Calc.'!$C7^5+Regression!$CC$10*4*'In Process Calc.'!$C7^3+Regression!$CB$10*3*'In Process Calc.'!$C7^2  + Regression!$CA$10*2*'In Process Calc.'!$C7 + Regression!$BZ$10)/$A7</f>
        <v>1.6289307376181172E-2</v>
      </c>
      <c r="H7" s="118">
        <f xml:space="preserve"> (Regression!$CE$11*6*'In Process Calc.'!$C7^6+Regression!$CD$11*5*'In Process Calc.'!$C7^5+Regression!$CC$11*4*'In Process Calc.'!$C7^3+Regression!$CB$11*3*'In Process Calc.'!$C7^2  + Regression!$CA$11*2*'In Process Calc.'!$C7 + Regression!$BZ$11)/$A7</f>
        <v>5.7179473268157942E-3</v>
      </c>
      <c r="I7" s="118">
        <f>(Regression!$CE$12*6*'In Process Calc.'!$C7^6+Regression!$CD$12*5*'In Process Calc.'!$C7^5+Regression!$CC$12*4*'In Process Calc.'!$C7^3+Regression!$CB$12*3*'In Process Calc.'!$C7^2  + Regression!$CA$12*2*'In Process Calc.'!$C7 + Regression!$BZ$12)/$A7</f>
        <v>2.4059911834957361E-3</v>
      </c>
      <c r="J7" s="118">
        <f xml:space="preserve"> (Regression!$CE$13*6*'In Process Calc.'!$C7^6+Regression!$CD$13*5*'In Process Calc.'!$C7^5+Regression!$CC$13*4*'In Process Calc.'!$C7^3+Regression!$CB$13*3*'In Process Calc.'!$C7^2  + Regression!$CA$13*2*'In Process Calc.'!$C7 + Regression!$BZ$13)/$A7</f>
        <v>3.9729881702903175E-2</v>
      </c>
      <c r="K7" s="118">
        <f xml:space="preserve"> (Regression!$CE$14*6*'In Process Calc.'!$C7^6+Regression!$CD$14*5*'In Process Calc.'!$C7^5+Regression!$CC$14*4*'In Process Calc.'!$C7^3+Regression!$CB$14*3*'In Process Calc.'!$C7^2  + Regression!$CA$14*2*'In Process Calc.'!$C7 + Regression!$BZ$14)/$A7</f>
        <v>-4.7179481185715419E-4</v>
      </c>
      <c r="L7" s="118">
        <f xml:space="preserve"> (Regression!$CE$15*6*'In Process Calc.'!$C7^6+Regression!$CD$15*5*'In Process Calc.'!$C7^5+Regression!$CC$15*4*'In Process Calc.'!$C7^3+Regression!$CB$15*3*'In Process Calc.'!$C7^2  + Regression!$CA$15*2*'In Process Calc.'!$C7 + Regression!$BZ$15)/$A7</f>
        <v>-2.5857366858327117E-3</v>
      </c>
      <c r="M7" s="118">
        <f xml:space="preserve"> (Regression!$CE$16*6*'In Process Calc.'!$C7^6+Regression!$CD$16*5*'In Process Calc.'!$C7^5+Regression!$CC$16*4*'In Process Calc.'!$C7^3+Regression!$CB$16*3*'In Process Calc.'!$C7^2  + Regression!$CA$16*2*'In Process Calc.'!$C7 + Regression!$BZ$16)/$A7</f>
        <v>-5.0177378286001516E-3</v>
      </c>
      <c r="N7" s="118">
        <f xml:space="preserve"> (Regression!$CE$17*6*'In Process Calc.'!$C7^6+Regression!$CD$17*5*'In Process Calc.'!$C7^5+Regression!$CC$17*4*'In Process Calc.'!$C7^3+Regression!$CB$17*3*'In Process Calc.'!$C7^2  + Regression!$CA$17*2*'In Process Calc.'!$C7 + Regression!$BZ$17)/$A7</f>
        <v>-3.151901983127869E-4</v>
      </c>
      <c r="O7" s="118">
        <f xml:space="preserve"> (Regression!$CE$18*6*'In Process Calc.'!$C7^6+Regression!$CD$18*5*'In Process Calc.'!$C7^5+Regression!$CC$18*4*'In Process Calc.'!$C7^3+Regression!$CB$18*3*'In Process Calc.'!$C7^2  + Regression!$CA$18*2*'In Process Calc.'!$C7 + Regression!$BZ$18)/$A7</f>
        <v>2.7251539513466851E-3</v>
      </c>
      <c r="P7" s="118">
        <f xml:space="preserve"> (Regression!$CE$19*6*'In Process Calc.'!$C7^5+Regression!$CD$19*5*'In Process Calc.'!$C7^4+Regression!$CC$19*4*'In Process Calc.'!$C7^3 +Regression!$CB$19*3*'In Process Calc.'!$C7^2 + Regression!$CA$19*2*'In Process Calc.'!$C7 + Regression!$BZ$19)/$A7</f>
        <v>-1.5235464898585214E-2</v>
      </c>
      <c r="Q7" s="118">
        <f xml:space="preserve"> (Regression!$CE$20*6*'In Process Calc.'!$C7^5+Regression!$CD$20*5*'In Process Calc.'!$C7^4+Regression!$CC$20*4*'In Process Calc.'!$C7^3 +Regression!$CB$20*3*'In Process Calc.'!$C7^2 + Regression!$CA$20*2*'In Process Calc.'!$C7 + Regression!$BZ$20)/$A7</f>
        <v>5.3818141548029269E-3</v>
      </c>
      <c r="R7" s="118">
        <f xml:space="preserve"> (Regression!$CE$21*6*'In Process Calc.'!$C7^5+Regression!$CD$21*5*'In Process Calc.'!$C7^4+Regression!$CC$21*4*'In Process Calc.'!$C7^3 +Regression!$CB$21*3*'In Process Calc.'!$C7^2 + Regression!$CA$21*2*'In Process Calc.'!$C7 + Regression!$BZ$21)/$A7</f>
        <v>2.4775916312555317E-3</v>
      </c>
      <c r="S7" s="118">
        <f xml:space="preserve"> (Regression!$CE$22*6*'In Process Calc.'!$C7^5+Regression!$CD$22*5*'In Process Calc.'!$C7^4+Regression!$CC$22*4*'In Process Calc.'!$C7^3 +Regression!$CB$22*3*'In Process Calc.'!$C7^2 + Regression!$CA$22*2*'In Process Calc.'!$C7 + Regression!$BZ$22)/$A7</f>
        <v>8.4537044086720322E-4</v>
      </c>
      <c r="T7" s="118">
        <f xml:space="preserve"> (Regression!$CE$23*6*'In Process Calc.'!$C7^5+Regression!$CD$23*5*'In Process Calc.'!$C7^4+Regression!$CC$23*4*'In Process Calc.'!$C7^3 +Regression!$CB$23*3*'In Process Calc.'!$C7^2 + Regression!$CA$23*2*'In Process Calc.'!$C7 + Regression!$BZ$23)/$A7</f>
        <v>1.3461527852349345E-2</v>
      </c>
      <c r="U7" s="118">
        <f xml:space="preserve"> (Regression!$CE$24*6*'In Process Calc.'!$C7^5+Regression!$CD$24*5*'In Process Calc.'!$C7^4+Regression!$CC$24*4*'In Process Calc.'!$C7^3 +Regression!$CB$24*3*'In Process Calc.'!$C7^2 + Regression!$CA$24*2*'In Process Calc.'!$C7 + Regression!$BZ$24)/$A7</f>
        <v>1.3886038219519988E-3</v>
      </c>
      <c r="V7" s="118">
        <f xml:space="preserve"> (Regression!$CE$25*6*'In Process Calc.'!$C7^5+Regression!$CD$25*5*'In Process Calc.'!$C7^4+Regression!$CC$25*4*'In Process Calc.'!$C7^3 +Regression!$CB$25*3*'In Process Calc.'!$C7^2 + Regression!$CA$25*2*'In Process Calc.'!$C7 + Regression!$BZ$25)/$A7</f>
        <v>1.9819005483136046E-3</v>
      </c>
      <c r="W7" s="118">
        <f xml:space="preserve"> (Regression!$CE$26*6*'In Process Calc.'!$C7^5+Regression!$CD$26*5*'In Process Calc.'!$C7^4+Regression!$CC$26*4*'In Process Calc.'!$C7^3 +Regression!$CB$26*3*'In Process Calc.'!$C7^2 + Regression!$CA$26*2*'In Process Calc.'!$C7 + Regression!$BZ$26)/$A7</f>
        <v>8.9440902884515006E-3</v>
      </c>
      <c r="X7" s="118">
        <f xml:space="preserve"> (Regression!$CE$27*6*'In Process Calc.'!$C7^5+Regression!$CD$27*5*'In Process Calc.'!$C7^4+Regression!$CC$27*4*'In Process Calc.'!$C7^3 +Regression!$CB$27*3*'In Process Calc.'!$C7^2 + Regression!$CA$27*2*'In Process Calc.'!$C7 + Regression!$BZ$27)/$A7</f>
        <v>2.1068972381055435E-3</v>
      </c>
      <c r="Y7" s="118">
        <f xml:space="preserve"> (Regression!$CE$28*6*'In Process Calc.'!$C7^5+Regression!$CD$28*5*'In Process Calc.'!$C7^4+Regression!$CC$28*4*'In Process Calc.'!$C7^3 +Regression!$CB$28*3*'In Process Calc.'!$C7^2 + Regression!$CA$28*2*'In Process Calc.'!$C7 + Regression!$BZ$28)/$A7</f>
        <v>6.9137350513944699E-4</v>
      </c>
      <c r="Z7" s="118">
        <f xml:space="preserve"> (Regression!$CE$29*6*'In Process Calc.'!$C7^5+Regression!$CD$29*5*'In Process Calc.'!$C7^4+Regression!$CC$29*4*'In Process Calc.'!$C7^3 +Regression!$CB$29*3*'In Process Calc.'!$C7^2 + Regression!$CA$29*2*'In Process Calc.'!$C7 + Regression!$BZ$29)/$A7</f>
        <v>9.3062057104744019E-4</v>
      </c>
      <c r="AA7" s="118">
        <f xml:space="preserve"> (Regression!$CE$30*6*'In Process Calc.'!$C7^5+Regression!$CD$30*5*'In Process Calc.'!$C7^4+Regression!$CC$30*4*'In Process Calc.'!$C7^3 +Regression!$CB$30*3*'In Process Calc.'!$C7^2 + Regression!$CA$30*2*'In Process Calc.'!$C7 + Regression!$BZ$30)/$A7</f>
        <v>3.2338111963771221E-3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5.5819470579612784E-2</v>
      </c>
      <c r="AD7" s="118">
        <f xml:space="preserve"> (Regression!$CE$33*6*'In Process Calc.'!$C7^5+Regression!$CD$33*5*'In Process Calc.'!$C7^4+Regression!$CC$33*4*'In Process Calc.'!$C7^3 +Regression!$CB$33*3*'In Process Calc.'!$C7^2 + Regression!$CA$33*2*'In Process Calc.'!$C7 + Regression!$BZ$33)/$A7</f>
        <v>6.8592486798949054E-2</v>
      </c>
      <c r="AE7" s="118">
        <f xml:space="preserve"> (Regression!$CE$34*6*'In Process Calc.'!$C7^5+Regression!$CD$34*5*'In Process Calc.'!$C7^4+Regression!$CC$34*4*'In Process Calc.'!$C7^3 +Regression!$CB$34*3*'In Process Calc.'!$C7^2 + Regression!$CA$34*2*'In Process Calc.'!$C7 + Regression!$BZ$34)/$A7</f>
        <v>0.23766738162040241</v>
      </c>
      <c r="AF7" s="119">
        <f t="shared" si="0"/>
        <v>-0.38347622105987583</v>
      </c>
      <c r="AG7" s="119">
        <f t="shared" si="3"/>
        <v>0</v>
      </c>
      <c r="AH7" s="119">
        <f t="shared" si="1"/>
        <v>-1.1875062085137767E-2</v>
      </c>
      <c r="AI7" s="119">
        <f t="shared" si="2"/>
        <v>-28.532589833618403</v>
      </c>
      <c r="AJ7" s="76">
        <f>'In Process Calc.'!C7</f>
        <v>95.822500000067521</v>
      </c>
      <c r="AK7" s="125">
        <f>((Regression!CL40-Regression!CL41)*1000+'Post Process Calc.'!AK6*'In Process Calc.'!$D7+'In Process Calc.'!$F6*'Measured Data'!BP10)/'In Process Calc.'!$D7</f>
        <v>0.74312474478825674</v>
      </c>
      <c r="AL7" s="125">
        <f>((Regression!CM40-Regression!CM41)*1000+'Measured Data'!AS10*'In Process Calc.'!$D7)/'In Process Calc.'!$D7</f>
        <v>1.8137010178016288</v>
      </c>
      <c r="AM7" s="125">
        <f>((Regression!CN40-Regression!CN41)*1000+'Measured Data'!AT10*'In Process Calc.'!$D7)/'In Process Calc.'!$D7</f>
        <v>1.6598946016261773</v>
      </c>
      <c r="AN7" s="125">
        <f>((Regression!CO40-Regression!CO41)*1000+'Measured Data'!AU10*'In Process Calc.'!$D7)/'In Process Calc.'!$D7</f>
        <v>8.2213546777551194</v>
      </c>
      <c r="AO7" s="125">
        <f>((Regression!CP40-Regression!CP41)*1000+'Measured Data'!AV10*'In Process Calc.'!$D7)/'In Process Calc.'!$D7</f>
        <v>0.60278444844032064</v>
      </c>
      <c r="AP7" s="344">
        <f>((Regression!CQ40-Regression!CQ41)*1000+'Measured Data'!AW10*'In Process Calc.'!$D7)/'In Process Calc.'!$D7</f>
        <v>21.357100265223448</v>
      </c>
      <c r="AQ7" s="125">
        <f>((Regression!CR40-Regression!CR41)*1000+'Measured Data'!AX10*'In Process Calc.'!$D7)/'In Process Calc.'!$D7</f>
        <v>0.27029998193686006</v>
      </c>
      <c r="AR7" s="125">
        <f>((Regression!CS40-Regression!CS41)*1000+'Measured Data'!AY10*'In Process Calc.'!$D7)/'In Process Calc.'!$D7</f>
        <v>2.6566944025475436</v>
      </c>
      <c r="AS7" s="125">
        <f>((Regression!CT40-Regression!CT41)*1000+'Post Process Calc.'!AS6*'In Process Calc.'!$I6+'In Process Calc.'!$E6*'Measured Data'!AB10)/'In Process Calc.'!$D7</f>
        <v>1.0852917358760461</v>
      </c>
      <c r="AT7" s="125">
        <f>((Regression!CU40-Regression!CU41)*1000+'Post Process Calc.'!AT6*'In Process Calc.'!$I6+'In Process Calc.'!$E6*'Measured Data'!AC10)/'In Process Calc.'!$D7</f>
        <v>0.65220700373096352</v>
      </c>
      <c r="AU7" s="125">
        <f>((Regression!CV40-Regression!CV41)*1000+'Post Process Calc.'!AU6*'In Process Calc.'!$I6+'In Process Calc.'!$E6*'Measured Data'!AD10)/'In Process Calc.'!$D7</f>
        <v>1.9963989855764606</v>
      </c>
      <c r="AV7" s="125">
        <f>(-(Regression!CW40-Regression!CW41)*1000+'Post Process Calc.'!AV6*'In Process Calc.'!$D7)/'In Process Calc.'!$D7</f>
        <v>3.9940923206717334</v>
      </c>
      <c r="AW7" s="125">
        <f>((Regression!CX40-Regression!CX41)*1000+'Post Process Calc.'!AW6*'In Process Calc.'!$I6+'In Process Calc.'!$E6*'Measured Data'!AF10)/'In Process Calc.'!$D7</f>
        <v>3.4531604703993914</v>
      </c>
      <c r="AX7" s="125">
        <f>((Regression!CY40-Regression!CY41)*1000+'Post Process Calc.'!AX6*'In Process Calc.'!$I6+'In Process Calc.'!$E6*'Measured Data'!AG10)/'In Process Calc.'!$D7</f>
        <v>1.9307129436057231</v>
      </c>
      <c r="AY7" s="125">
        <f>((Regression!CZ40-Regression!CZ41)*1000+'Post Process Calc.'!AY6*'In Process Calc.'!$I6+'In Process Calc.'!$E6*'Measured Data'!AH10)/'In Process Calc.'!$D7</f>
        <v>0.84382867168016651</v>
      </c>
      <c r="AZ7" s="125">
        <f>((Regression!DA40-Regression!DA41)*1000+'Post Process Calc.'!AZ6*'In Process Calc.'!$I6+'In Process Calc.'!$E6*'Measured Data'!AI10)/'In Process Calc.'!$D7</f>
        <v>-1.8382610016990539</v>
      </c>
      <c r="BA7" s="125">
        <f>((Regression!DB40-Regression!DB41)*1000+'Post Process Calc.'!BA6*'In Process Calc.'!$I6+'In Process Calc.'!$E6*'Measured Data'!AJ10)/'In Process Calc.'!$D7</f>
        <v>1.4182097615535503</v>
      </c>
      <c r="BB7" s="125">
        <f>((Regression!DC40-Regression!DC41)*1000+'Post Process Calc.'!BB6*'In Process Calc.'!$I6+'In Process Calc.'!$E6*'Measured Data'!AK10)/'In Process Calc.'!$D7</f>
        <v>2.5287784042675856</v>
      </c>
      <c r="BC7" s="125">
        <f>((Regression!DD40-Regression!DD41)*1000+'Post Process Calc.'!BC6*'In Process Calc.'!$I6+'In Process Calc.'!$E6*'Measured Data'!AL10)/'In Process Calc.'!$D7</f>
        <v>4.0842740636197155</v>
      </c>
      <c r="BD7" s="125">
        <f>((Regression!DE40-Regression!DE41)*1000+'Post Process Calc.'!BD6*'In Process Calc.'!$I6+'In Process Calc.'!$E6*'Measured Data'!AM10)/'In Process Calc.'!$D7</f>
        <v>2.1950476175198426</v>
      </c>
      <c r="BE7" s="125">
        <f>((Regression!DF40-Regression!DF41)*1000+'Post Process Calc.'!BE6*'In Process Calc.'!$I6+'In Process Calc.'!$E6*'Measured Data'!AN10)/'In Process Calc.'!$D7</f>
        <v>0.52062905028316842</v>
      </c>
      <c r="BF7" s="125">
        <f>((Regression!DG40-Regression!DG41)*1000+'Post Process Calc.'!BF6*'In Process Calc.'!$I6+'In Process Calc.'!$E6*'Measured Data'!AO10)/'In Process Calc.'!$D7</f>
        <v>0.77826552969429752</v>
      </c>
      <c r="BG7" s="125">
        <f>((Regression!DH40-Regression!DH41)*1000+'Post Process Calc.'!BG6*'In Process Calc.'!$I6+'In Process Calc.'!$E6*'Measured Data'!AP10)/'In Process Calc.'!$D7</f>
        <v>2.3084990333518434</v>
      </c>
    </row>
    <row r="8" spans="1:70" x14ac:dyDescent="0.15">
      <c r="A8" s="118">
        <f>'Measured Data'!H12*'In Process Calc.'!D8/1000</f>
        <v>2.21303813393898</v>
      </c>
      <c r="B8" s="298">
        <f>'Growth Regression'!$P7</f>
        <v>8.68466825198351E-3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1.0464851404495585</v>
      </c>
      <c r="E8" s="118">
        <f xml:space="preserve"> (Regression!$CE$8*6*'In Process Calc.'!$C8^6+Regression!$CD$8*5*'In Process Calc.'!$C8^5+Regression!$CC$8*4*'In Process Calc.'!$C8^3+Regression!$CB$8*3*'In Process Calc.'!$C8^2  + Regression!$CA$8*2*'In Process Calc.'!$C8 + Regression!$BZ$8)/$A8</f>
        <v>3.2696632377366623E-4</v>
      </c>
      <c r="F8" s="118">
        <f xml:space="preserve"> (Regression!$CE$9*6*'In Process Calc.'!$C8^6+Regression!$CD$9*5*'In Process Calc.'!$C8^5+Regression!$CC$9*4*'In Process Calc.'!$C8^3+Regression!$CB$9*3*'In Process Calc.'!$C8^2  + Regression!$CA$9*2*'In Process Calc.'!$C8 + Regression!$BZ$9)/$A8</f>
        <v>1.325726803680027E-3</v>
      </c>
      <c r="G8" s="118">
        <f xml:space="preserve"> (Regression!$CE$10*6*'In Process Calc.'!$C8^6+Regression!$CD$10*5*'In Process Calc.'!$C8^5+Regression!$CC$10*4*'In Process Calc.'!$C8^3+Regression!$CB$10*3*'In Process Calc.'!$C8^2  + Regression!$CA$10*2*'In Process Calc.'!$C8 + Regression!$BZ$10)/$A8</f>
        <v>1.2597429752107515E-2</v>
      </c>
      <c r="H8" s="118">
        <f xml:space="preserve"> (Regression!$CE$11*6*'In Process Calc.'!$C8^6+Regression!$CD$11*5*'In Process Calc.'!$C8^5+Regression!$CC$11*4*'In Process Calc.'!$C8^3+Regression!$CB$11*3*'In Process Calc.'!$C8^2  + Regression!$CA$11*2*'In Process Calc.'!$C8 + Regression!$BZ$11)/$A8</f>
        <v>6.4569865114108742E-3</v>
      </c>
      <c r="I8" s="118">
        <f>(Regression!$CE$12*6*'In Process Calc.'!$C8^6+Regression!$CD$12*5*'In Process Calc.'!$C8^5+Regression!$CC$12*4*'In Process Calc.'!$C8^3+Regression!$CB$12*3*'In Process Calc.'!$C8^2  + Regression!$CA$12*2*'In Process Calc.'!$C8 + Regression!$BZ$12)/$A8</f>
        <v>2.0650458305662926E-3</v>
      </c>
      <c r="J8" s="118">
        <f xml:space="preserve"> (Regression!$CE$13*6*'In Process Calc.'!$C8^6+Regression!$CD$13*5*'In Process Calc.'!$C8^5+Regression!$CC$13*4*'In Process Calc.'!$C8^3+Regression!$CB$13*3*'In Process Calc.'!$C8^2  + Regression!$CA$13*2*'In Process Calc.'!$C8 + Regression!$BZ$13)/$A8</f>
        <v>3.8600734301927966E-2</v>
      </c>
      <c r="K8" s="118">
        <f xml:space="preserve"> (Regression!$CE$14*6*'In Process Calc.'!$C8^6+Regression!$CD$14*5*'In Process Calc.'!$C8^5+Regression!$CC$14*4*'In Process Calc.'!$C8^3+Regression!$CB$14*3*'In Process Calc.'!$C8^2  + Regression!$CA$14*2*'In Process Calc.'!$C8 + Regression!$BZ$14)/$A8</f>
        <v>-2.9617655151596277E-4</v>
      </c>
      <c r="L8" s="118">
        <f xml:space="preserve"> (Regression!$CE$15*6*'In Process Calc.'!$C8^6+Regression!$CD$15*5*'In Process Calc.'!$C8^5+Regression!$CC$15*4*'In Process Calc.'!$C8^3+Regression!$CB$15*3*'In Process Calc.'!$C8^2  + Regression!$CA$15*2*'In Process Calc.'!$C8 + Regression!$BZ$15)/$A8</f>
        <v>-2.2342555460984617E-3</v>
      </c>
      <c r="M8" s="118">
        <f xml:space="preserve"> (Regression!$CE$16*6*'In Process Calc.'!$C8^6+Regression!$CD$16*5*'In Process Calc.'!$C8^5+Regression!$CC$16*4*'In Process Calc.'!$C8^3+Regression!$CB$16*3*'In Process Calc.'!$C8^2  + Regression!$CA$16*2*'In Process Calc.'!$C8 + Regression!$BZ$16)/$A8</f>
        <v>-4.5676065988582825E-3</v>
      </c>
      <c r="N8" s="118">
        <f xml:space="preserve"> (Regression!$CE$17*6*'In Process Calc.'!$C8^6+Regression!$CD$17*5*'In Process Calc.'!$C8^5+Regression!$CC$17*4*'In Process Calc.'!$C8^3+Regression!$CB$17*3*'In Process Calc.'!$C8^2  + Regression!$CA$17*2*'In Process Calc.'!$C8 + Regression!$BZ$17)/$A8</f>
        <v>-3.6683991991513754E-4</v>
      </c>
      <c r="O8" s="118">
        <f xml:space="preserve"> (Regression!$CE$18*6*'In Process Calc.'!$C8^6+Regression!$CD$18*5*'In Process Calc.'!$C8^5+Regression!$CC$18*4*'In Process Calc.'!$C8^3+Regression!$CB$18*3*'In Process Calc.'!$C8^2  + Regression!$CA$18*2*'In Process Calc.'!$C8 + Regression!$BZ$18)/$A8</f>
        <v>2.4328625173824303E-3</v>
      </c>
      <c r="P8" s="118">
        <f xml:space="preserve"> (Regression!$CE$19*6*'In Process Calc.'!$C8^5+Regression!$CD$19*5*'In Process Calc.'!$C8^4+Regression!$CC$19*4*'In Process Calc.'!$C8^3 +Regression!$CB$19*3*'In Process Calc.'!$C8^2 + Regression!$CA$19*2*'In Process Calc.'!$C8 + Regression!$BZ$19)/$A8</f>
        <v>-1.8272811178360698E-2</v>
      </c>
      <c r="Q8" s="118">
        <f xml:space="preserve"> (Regression!$CE$20*6*'In Process Calc.'!$C8^5+Regression!$CD$20*5*'In Process Calc.'!$C8^4+Regression!$CC$20*4*'In Process Calc.'!$C8^3 +Regression!$CB$20*3*'In Process Calc.'!$C8^2 + Regression!$CA$20*2*'In Process Calc.'!$C8 + Regression!$BZ$20)/$A8</f>
        <v>5.0020548247391734E-3</v>
      </c>
      <c r="R8" s="118">
        <f xml:space="preserve"> (Regression!$CE$21*6*'In Process Calc.'!$C8^5+Regression!$CD$21*5*'In Process Calc.'!$C8^4+Regression!$CC$21*4*'In Process Calc.'!$C8^3 +Regression!$CB$21*3*'In Process Calc.'!$C8^2 + Regression!$CA$21*2*'In Process Calc.'!$C8 + Regression!$BZ$21)/$A8</f>
        <v>2.3147442786264172E-3</v>
      </c>
      <c r="S8" s="118">
        <f xml:space="preserve"> (Regression!$CE$22*6*'In Process Calc.'!$C8^5+Regression!$CD$22*5*'In Process Calc.'!$C8^4+Regression!$CC$22*4*'In Process Calc.'!$C8^3 +Regression!$CB$22*3*'In Process Calc.'!$C8^2 + Regression!$CA$22*2*'In Process Calc.'!$C8 + Regression!$BZ$22)/$A8</f>
        <v>7.4657931414133039E-4</v>
      </c>
      <c r="T8" s="118">
        <f xml:space="preserve"> (Regression!$CE$23*6*'In Process Calc.'!$C8^5+Regression!$CD$23*5*'In Process Calc.'!$C8^4+Regression!$CC$23*4*'In Process Calc.'!$C8^3 +Regression!$CB$23*3*'In Process Calc.'!$C8^2 + Regression!$CA$23*2*'In Process Calc.'!$C8 + Regression!$BZ$23)/$A8</f>
        <v>1.1995461011079239E-2</v>
      </c>
      <c r="U8" s="118">
        <f xml:space="preserve"> (Regression!$CE$24*6*'In Process Calc.'!$C8^5+Regression!$CD$24*5*'In Process Calc.'!$C8^4+Regression!$CC$24*4*'In Process Calc.'!$C8^3 +Regression!$CB$24*3*'In Process Calc.'!$C8^2 + Regression!$CA$24*2*'In Process Calc.'!$C8 + Regression!$BZ$24)/$A8</f>
        <v>1.2825298461868341E-3</v>
      </c>
      <c r="V8" s="118">
        <f xml:space="preserve"> (Regression!$CE$25*6*'In Process Calc.'!$C8^5+Regression!$CD$25*5*'In Process Calc.'!$C8^4+Regression!$CC$25*4*'In Process Calc.'!$C8^3 +Regression!$CB$25*3*'In Process Calc.'!$C8^2 + Regression!$CA$25*2*'In Process Calc.'!$C8 + Regression!$BZ$25)/$A8</f>
        <v>1.8477039940518671E-3</v>
      </c>
      <c r="W8" s="118">
        <f xml:space="preserve"> (Regression!$CE$26*6*'In Process Calc.'!$C8^5+Regression!$CD$26*5*'In Process Calc.'!$C8^4+Regression!$CC$26*4*'In Process Calc.'!$C8^3 +Regression!$CB$26*3*'In Process Calc.'!$C8^2 + Regression!$CA$26*2*'In Process Calc.'!$C8 + Regression!$BZ$26)/$A8</f>
        <v>8.1279857368386256E-3</v>
      </c>
      <c r="X8" s="118">
        <f xml:space="preserve"> (Regression!$CE$27*6*'In Process Calc.'!$C8^5+Regression!$CD$27*5*'In Process Calc.'!$C8^4+Regression!$CC$27*4*'In Process Calc.'!$C8^3 +Regression!$CB$27*3*'In Process Calc.'!$C8^2 + Regression!$CA$27*2*'In Process Calc.'!$C8 + Regression!$BZ$27)/$A8</f>
        <v>1.9936165856972721E-3</v>
      </c>
      <c r="Y8" s="118">
        <f xml:space="preserve"> (Regression!$CE$28*6*'In Process Calc.'!$C8^5+Regression!$CD$28*5*'In Process Calc.'!$C8^4+Regression!$CC$28*4*'In Process Calc.'!$C8^3 +Regression!$CB$28*3*'In Process Calc.'!$C8^2 + Regression!$CA$28*2*'In Process Calc.'!$C8 + Regression!$BZ$28)/$A8</f>
        <v>6.3256781336561683E-4</v>
      </c>
      <c r="Z8" s="118">
        <f xml:space="preserve"> (Regression!$CE$29*6*'In Process Calc.'!$C8^5+Regression!$CD$29*5*'In Process Calc.'!$C8^4+Regression!$CC$29*4*'In Process Calc.'!$C8^3 +Regression!$CB$29*3*'In Process Calc.'!$C8^2 + Regression!$CA$29*2*'In Process Calc.'!$C8 + Regression!$BZ$29)/$A8</f>
        <v>6.9882955789953656E-4</v>
      </c>
      <c r="AA8" s="118">
        <f xml:space="preserve"> (Regression!$CE$30*6*'In Process Calc.'!$C8^5+Regression!$CD$30*5*'In Process Calc.'!$C8^4+Regression!$CC$30*4*'In Process Calc.'!$C8^3 +Regression!$CB$30*3*'In Process Calc.'!$C8^2 + Regression!$CA$30*2*'In Process Calc.'!$C8 + Regression!$BZ$30)/$A8</f>
        <v>3.0305183663869389E-3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4.9875232654579604E-2</v>
      </c>
      <c r="AD8" s="118">
        <f xml:space="preserve"> (Regression!$CE$33*6*'In Process Calc.'!$C8^5+Regression!$CD$33*5*'In Process Calc.'!$C8^4+Regression!$CC$33*4*'In Process Calc.'!$C8^3 +Regression!$CB$33*3*'In Process Calc.'!$C8^2 + Regression!$CA$33*2*'In Process Calc.'!$C8 + Regression!$BZ$33)/$A8</f>
        <v>6.1972369469214195E-2</v>
      </c>
      <c r="AE8" s="118">
        <f xml:space="preserve"> (Regression!$CE$34*6*'In Process Calc.'!$C8^5+Regression!$CD$34*5*'In Process Calc.'!$C8^4+Regression!$CC$34*4*'In Process Calc.'!$C8^3 +Regression!$CB$34*3*'In Process Calc.'!$C8^2 + Regression!$CA$34*2*'In Process Calc.'!$C8 + Regression!$BZ$34)/$A8</f>
        <v>0.21325547983433718</v>
      </c>
      <c r="AF8" s="119">
        <f t="shared" si="0"/>
        <v>-0.47337988535228559</v>
      </c>
      <c r="AG8" s="119">
        <f t="shared" si="3"/>
        <v>0</v>
      </c>
      <c r="AH8" s="119">
        <f t="shared" si="1"/>
        <v>-7.6728216929585671E-3</v>
      </c>
      <c r="AI8" s="119">
        <f t="shared" si="2"/>
        <v>-40.501048950975886</v>
      </c>
      <c r="AJ8" s="76">
        <f>'In Process Calc.'!C8</f>
        <v>114.67250000004424</v>
      </c>
      <c r="AK8" s="125">
        <f>((Regression!CL41-Regression!CL42)*1000+'Post Process Calc.'!AK7*'In Process Calc.'!$D8+'In Process Calc.'!$F7*'Measured Data'!BP11)/'In Process Calc.'!$D8</f>
        <v>0.74070096251418271</v>
      </c>
      <c r="AL8" s="125">
        <f>((Regression!CM41-Regression!CM42)*1000+'Post Process Calc.'!AL7*'In Process Calc.'!$D8)/'In Process Calc.'!$D8</f>
        <v>1.7469929018314208</v>
      </c>
      <c r="AM8" s="125">
        <f>((Regression!CN41-Regression!CN42)*1000+'Post Process Calc.'!AM7*'In Process Calc.'!$D8)/'In Process Calc.'!$D8</f>
        <v>0.96576541885092615</v>
      </c>
      <c r="AN8" s="125">
        <f>((Regression!CO41-Regression!CO42)*1000+'Post Process Calc.'!AN7*'In Process Calc.'!$D8)/'In Process Calc.'!$D8</f>
        <v>7.9261412180089694</v>
      </c>
      <c r="AO8" s="125">
        <f>((Regression!CP41-Regression!CP42)*1000+'Post Process Calc.'!AO7*'In Process Calc.'!$D8)/'In Process Calc.'!$D8</f>
        <v>0.49518799597468055</v>
      </c>
      <c r="AP8" s="125">
        <f>((Regression!CQ41-Regression!CQ42)*1000+'Post Process Calc.'!AP7*'In Process Calc.'!$D8)/'In Process Calc.'!$D8</f>
        <v>19.469579309490491</v>
      </c>
      <c r="AQ8" s="125">
        <f>((Regression!CR41-Regression!CR42)*1000+'Post Process Calc.'!AQ7*'In Process Calc.'!$D8)/'In Process Calc.'!$D8</f>
        <v>0.28851265899496786</v>
      </c>
      <c r="AR8" s="125">
        <f>((Regression!CS41-Regression!CS42)*1000+'Post Process Calc.'!AR7*'In Process Calc.'!$D8)/'In Process Calc.'!$D8</f>
        <v>2.7731464186164554</v>
      </c>
      <c r="AS8" s="125">
        <f>((Regression!CT41-Regression!CT42)*1000+'Post Process Calc.'!AS7*'In Process Calc.'!$I7+'In Process Calc.'!$E7*'Measured Data'!AB11)/'In Process Calc.'!$D8</f>
        <v>1.3164607364510736</v>
      </c>
      <c r="AT8" s="125">
        <f>((Regression!CU41-Regression!CU42)*1000+'Post Process Calc.'!AT7*'In Process Calc.'!$I7+'In Process Calc.'!$E7*'Measured Data'!AC11)/'In Process Calc.'!$D8</f>
        <v>0.66892793234852077</v>
      </c>
      <c r="AU8" s="125">
        <f>((Regression!CV41-Regression!CV42)*1000+'Post Process Calc.'!AU7*'In Process Calc.'!$I7+'In Process Calc.'!$E7*'Measured Data'!AD11)/'In Process Calc.'!$D8</f>
        <v>1.8722074210685464</v>
      </c>
      <c r="AV8" s="125">
        <f>(-(Regression!CW41-Regression!CW42)*1000+'Post Process Calc.'!AV7*'In Process Calc.'!$D8)/'In Process Calc.'!$D8</f>
        <v>3.1581702170922759</v>
      </c>
      <c r="AW8" s="125">
        <f>((Regression!CX41-Regression!CX42)*1000+'Post Process Calc.'!AW7*'In Process Calc.'!$I7+'In Process Calc.'!$E7*'Measured Data'!AF11)/'In Process Calc.'!$D8</f>
        <v>3.2025367812502652</v>
      </c>
      <c r="AX8" s="125">
        <f>((Regression!CY41-Regression!CY42)*1000+'Post Process Calc.'!AX7*'In Process Calc.'!$I7+'In Process Calc.'!$E7*'Measured Data'!AG11)/'In Process Calc.'!$D8</f>
        <v>1.8150183467231609</v>
      </c>
      <c r="AY8" s="125">
        <f>((Regression!CZ41-Regression!CZ42)*1000+'Post Process Calc.'!AY7*'In Process Calc.'!$I7+'In Process Calc.'!$E7*'Measured Data'!AH11)/'In Process Calc.'!$D8</f>
        <v>0.8055052116522714</v>
      </c>
      <c r="AZ8" s="125">
        <f>((Regression!DA41-Regression!DA42)*1000+'Post Process Calc.'!AZ7*'In Process Calc.'!$I7+'In Process Calc.'!$E7*'Measured Data'!AI11)/'In Process Calc.'!$D8</f>
        <v>-2.451491216910882</v>
      </c>
      <c r="BA8" s="125">
        <f>((Regression!DB41-Regression!DB42)*1000+'Post Process Calc.'!BA7*'In Process Calc.'!$I7+'In Process Calc.'!$E7*'Measured Data'!AJ11)/'In Process Calc.'!$D8</f>
        <v>1.3537408465646097</v>
      </c>
      <c r="BB8" s="125">
        <f>((Regression!DC41-Regression!DC42)*1000+'Post Process Calc.'!BB7*'In Process Calc.'!$I7+'In Process Calc.'!$E7*'Measured Data'!AK11)/'In Process Calc.'!$D8</f>
        <v>2.4363306558841669</v>
      </c>
      <c r="BC8" s="125">
        <f>((Regression!DD41-Regression!DD42)*1000+'Post Process Calc.'!BC7*'In Process Calc.'!$I7+'In Process Calc.'!$E7*'Measured Data'!AL11)/'In Process Calc.'!$D8</f>
        <v>3.6725262588010494</v>
      </c>
      <c r="BD8" s="125">
        <f>((Regression!DE41-Regression!DE42)*1000+'Post Process Calc.'!BD7*'In Process Calc.'!$I7+'In Process Calc.'!$E7*'Measured Data'!AM11)/'In Process Calc.'!$D8</f>
        <v>2.0960240734477735</v>
      </c>
      <c r="BE8" s="125">
        <f>((Regression!DF41-Regression!DF42)*1000+'Post Process Calc.'!BE7*'In Process Calc.'!$I7+'In Process Calc.'!$E7*'Measured Data'!AN11)/'In Process Calc.'!$D8</f>
        <v>0.48869682871402353</v>
      </c>
      <c r="BF8" s="125">
        <f>((Regression!DG41-Regression!DG42)*1000+'Post Process Calc.'!BF7*'In Process Calc.'!$I7+'In Process Calc.'!$E7*'Measured Data'!AO11)/'In Process Calc.'!$D8</f>
        <v>0.73928493623246483</v>
      </c>
      <c r="BG8" s="125">
        <f>((Regression!DH41-Regression!DH42)*1000+'Post Process Calc.'!BG7*'In Process Calc.'!$I7+'In Process Calc.'!$E7*'Measured Data'!AP11)/'In Process Calc.'!$D8</f>
        <v>2.1572698835354132</v>
      </c>
    </row>
    <row r="9" spans="1:70" x14ac:dyDescent="0.15">
      <c r="A9" s="118">
        <f>'Measured Data'!H13*'In Process Calc.'!D9/1000</f>
        <v>2.8065847446987156</v>
      </c>
      <c r="B9" s="298">
        <f>'Growth Regression'!$P8</f>
        <v>5.0840942364463269E-3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0.93117973186957848</v>
      </c>
      <c r="E9" s="118">
        <f xml:space="preserve"> (Regression!$CE$8*6*'In Process Calc.'!$C9^6+Regression!$CD$8*5*'In Process Calc.'!$C9^5+Regression!$CC$8*4*'In Process Calc.'!$C9^3+Regression!$CB$8*3*'In Process Calc.'!$C9^2  + Regression!$CA$8*2*'In Process Calc.'!$C9 + Regression!$BZ$8)/$A9</f>
        <v>8.4590018015534574E-4</v>
      </c>
      <c r="F9" s="118">
        <f xml:space="preserve"> (Regression!$CE$9*6*'In Process Calc.'!$C9^6+Regression!$CD$9*5*'In Process Calc.'!$C9^5+Regression!$CC$9*4*'In Process Calc.'!$C9^3+Regression!$CB$9*3*'In Process Calc.'!$C9^2  + Regression!$CA$9*2*'In Process Calc.'!$C9 + Regression!$BZ$9)/$A9</f>
        <v>1.1028254989184456E-3</v>
      </c>
      <c r="G9" s="118">
        <f xml:space="preserve"> (Regression!$CE$10*6*'In Process Calc.'!$C9^6+Regression!$CD$10*5*'In Process Calc.'!$C9^5+Regression!$CC$10*4*'In Process Calc.'!$C9^3+Regression!$CB$10*3*'In Process Calc.'!$C9^2  + Regression!$CA$10*2*'In Process Calc.'!$C9 + Regression!$BZ$10)/$A9</f>
        <v>7.2539988749861757E-3</v>
      </c>
      <c r="H9" s="118">
        <f xml:space="preserve"> (Regression!$CE$11*6*'In Process Calc.'!$C9^6+Regression!$CD$11*5*'In Process Calc.'!$C9^5+Regression!$CC$11*4*'In Process Calc.'!$C9^3+Regression!$CB$11*3*'In Process Calc.'!$C9^2  + Regression!$CA$11*2*'In Process Calc.'!$C9 + Regression!$BZ$11)/$A9</f>
        <v>6.9207423631668322E-3</v>
      </c>
      <c r="I9" s="118">
        <f>(Regression!$CE$12*6*'In Process Calc.'!$C9^6+Regression!$CD$12*5*'In Process Calc.'!$C9^5+Regression!$CC$12*4*'In Process Calc.'!$C9^3+Regression!$CB$12*3*'In Process Calc.'!$C9^2  + Regression!$CA$12*2*'In Process Calc.'!$C9 + Regression!$BZ$12)/$A9</f>
        <v>1.534659541961453E-3</v>
      </c>
      <c r="J9" s="118">
        <f xml:space="preserve"> (Regression!$CE$13*6*'In Process Calc.'!$C9^6+Regression!$CD$13*5*'In Process Calc.'!$C9^5+Regression!$CC$13*4*'In Process Calc.'!$C9^3+Regression!$CB$13*3*'In Process Calc.'!$C9^2  + Regression!$CA$13*2*'In Process Calc.'!$C9 + Regression!$BZ$13)/$A9</f>
        <v>3.6350079558714853E-2</v>
      </c>
      <c r="K9" s="118">
        <f xml:space="preserve"> (Regression!$CE$14*6*'In Process Calc.'!$C9^6+Regression!$CD$14*5*'In Process Calc.'!$C9^5+Regression!$CC$14*4*'In Process Calc.'!$C9^3+Regression!$CB$14*3*'In Process Calc.'!$C9^2  + Regression!$CA$14*2*'In Process Calc.'!$C9 + Regression!$BZ$14)/$A9</f>
        <v>-1.0715236479264537E-4</v>
      </c>
      <c r="L9" s="118">
        <f xml:space="preserve"> (Regression!$CE$15*6*'In Process Calc.'!$C9^6+Regression!$CD$15*5*'In Process Calc.'!$C9^5+Regression!$CC$15*4*'In Process Calc.'!$C9^3+Regression!$CB$15*3*'In Process Calc.'!$C9^2  + Regression!$CA$15*2*'In Process Calc.'!$C9 + Regression!$BZ$15)/$A9</f>
        <v>-1.5362530323016379E-3</v>
      </c>
      <c r="M9" s="118">
        <f xml:space="preserve"> (Regression!$CE$16*6*'In Process Calc.'!$C9^6+Regression!$CD$16*5*'In Process Calc.'!$C9^5+Regression!$CC$16*4*'In Process Calc.'!$C9^3+Regression!$CB$16*3*'In Process Calc.'!$C9^2  + Regression!$CA$16*2*'In Process Calc.'!$C9 + Regression!$BZ$16)/$A9</f>
        <v>-3.7215254764297401E-3</v>
      </c>
      <c r="N9" s="118">
        <f xml:space="preserve"> (Regression!$CE$17*6*'In Process Calc.'!$C9^6+Regression!$CD$17*5*'In Process Calc.'!$C9^5+Regression!$CC$17*4*'In Process Calc.'!$C9^3+Regression!$CB$17*3*'In Process Calc.'!$C9^2  + Regression!$CA$17*2*'In Process Calc.'!$C9 + Regression!$BZ$17)/$A9</f>
        <v>-3.4638279133923546E-4</v>
      </c>
      <c r="O9" s="118">
        <f xml:space="preserve"> (Regression!$CE$18*6*'In Process Calc.'!$C9^6+Regression!$CD$18*5*'In Process Calc.'!$C9^5+Regression!$CC$18*4*'In Process Calc.'!$C9^3+Regression!$CB$18*3*'In Process Calc.'!$C9^2  + Regression!$CA$18*2*'In Process Calc.'!$C9 + Regression!$BZ$18)/$A9</f>
        <v>1.9691847536045981E-3</v>
      </c>
      <c r="P9" s="118">
        <f xml:space="preserve"> (Regression!$CE$19*6*'In Process Calc.'!$C9^5+Regression!$CD$19*5*'In Process Calc.'!$C9^4+Regression!$CC$19*4*'In Process Calc.'!$C9^3 +Regression!$CB$19*3*'In Process Calc.'!$C9^2 + Regression!$CA$19*2*'In Process Calc.'!$C9 + Regression!$BZ$19)/$A9</f>
        <v>-1.3019329565485857E-2</v>
      </c>
      <c r="Q9" s="118">
        <f xml:space="preserve"> (Regression!$CE$20*6*'In Process Calc.'!$C9^5+Regression!$CD$20*5*'In Process Calc.'!$C9^4+Regression!$CC$20*4*'In Process Calc.'!$C9^3 +Regression!$CB$20*3*'In Process Calc.'!$C9^2 + Regression!$CA$20*2*'In Process Calc.'!$C9 + Regression!$BZ$20)/$A9</f>
        <v>4.1948893181837392E-3</v>
      </c>
      <c r="R9" s="118">
        <f xml:space="preserve"> (Regression!$CE$21*6*'In Process Calc.'!$C9^5+Regression!$CD$21*5*'In Process Calc.'!$C9^4+Regression!$CC$21*4*'In Process Calc.'!$C9^3 +Regression!$CB$21*3*'In Process Calc.'!$C9^2 + Regression!$CA$21*2*'In Process Calc.'!$C9 + Regression!$BZ$21)/$A9</f>
        <v>1.9530246059305623E-3</v>
      </c>
      <c r="S9" s="118">
        <f xml:space="preserve"> (Regression!$CE$22*6*'In Process Calc.'!$C9^5+Regression!$CD$22*5*'In Process Calc.'!$C9^4+Regression!$CC$22*4*'In Process Calc.'!$C9^3 +Regression!$CB$22*3*'In Process Calc.'!$C9^2 + Regression!$CA$22*2*'In Process Calc.'!$C9 + Regression!$BZ$22)/$A9</f>
        <v>5.9133903728893612E-4</v>
      </c>
      <c r="T9" s="118">
        <f xml:space="preserve"> (Regression!$CE$23*6*'In Process Calc.'!$C9^5+Regression!$CD$23*5*'In Process Calc.'!$C9^4+Regression!$CC$23*4*'In Process Calc.'!$C9^3 +Regression!$CB$23*3*'In Process Calc.'!$C9^2 + Regression!$CA$23*2*'In Process Calc.'!$C9 + Regression!$BZ$23)/$A9</f>
        <v>9.5569876860237442E-3</v>
      </c>
      <c r="U9" s="118">
        <f xml:space="preserve"> (Regression!$CE$24*6*'In Process Calc.'!$C9^5+Regression!$CD$24*5*'In Process Calc.'!$C9^4+Regression!$CC$24*4*'In Process Calc.'!$C9^3 +Regression!$CB$24*3*'In Process Calc.'!$C9^2 + Regression!$CA$24*2*'In Process Calc.'!$C9 + Regression!$BZ$24)/$A9</f>
        <v>1.0610913977220594E-3</v>
      </c>
      <c r="V9" s="118">
        <f xml:space="preserve"> (Regression!$CE$25*6*'In Process Calc.'!$C9^5+Regression!$CD$25*5*'In Process Calc.'!$C9^4+Regression!$CC$25*4*'In Process Calc.'!$C9^3 +Regression!$CB$25*3*'In Process Calc.'!$C9^2 + Regression!$CA$25*2*'In Process Calc.'!$C9 + Regression!$BZ$25)/$A9</f>
        <v>1.5536155447905819E-3</v>
      </c>
      <c r="W9" s="118">
        <f xml:space="preserve"> (Regression!$CE$26*6*'In Process Calc.'!$C9^5+Regression!$CD$26*5*'In Process Calc.'!$C9^4+Regression!$CC$26*4*'In Process Calc.'!$C9^3 +Regression!$CB$26*3*'In Process Calc.'!$C9^2 + Regression!$CA$26*2*'In Process Calc.'!$C9 + Regression!$BZ$26)/$A9</f>
        <v>6.5883448112050609E-3</v>
      </c>
      <c r="X9" s="118">
        <f xml:space="preserve"> (Regression!$CE$27*6*'In Process Calc.'!$C9^5+Regression!$CD$27*5*'In Process Calc.'!$C9^4+Regression!$CC$27*4*'In Process Calc.'!$C9^3 +Regression!$CB$27*3*'In Process Calc.'!$C9^2 + Regression!$CA$27*2*'In Process Calc.'!$C9 + Regression!$BZ$27)/$A9</f>
        <v>1.7169022391868806E-3</v>
      </c>
      <c r="Y9" s="118">
        <f xml:space="preserve"> (Regression!$CE$28*6*'In Process Calc.'!$C9^5+Regression!$CD$28*5*'In Process Calc.'!$C9^4+Regression!$CC$28*4*'In Process Calc.'!$C9^3 +Regression!$CB$28*3*'In Process Calc.'!$C9^2 + Regression!$CA$28*2*'In Process Calc.'!$C9 + Regression!$BZ$28)/$A9</f>
        <v>5.2036617419015988E-4</v>
      </c>
      <c r="Z9" s="118">
        <f xml:space="preserve"> (Regression!$CE$29*6*'In Process Calc.'!$C9^5+Regression!$CD$29*5*'In Process Calc.'!$C9^4+Regression!$CC$29*4*'In Process Calc.'!$C9^3 +Regression!$CB$29*3*'In Process Calc.'!$C9^2 + Regression!$CA$29*2*'In Process Calc.'!$C9 + Regression!$BZ$29)/$A9</f>
        <v>4.101568930127929E-4</v>
      </c>
      <c r="AA9" s="118">
        <f xml:space="preserve"> (Regression!$CE$30*6*'In Process Calc.'!$C9^5+Regression!$CD$30*5*'In Process Calc.'!$C9^4+Regression!$CC$30*4*'In Process Calc.'!$C9^3 +Regression!$CB$30*3*'In Process Calc.'!$C9^2 + Regression!$CA$30*2*'In Process Calc.'!$C9 + Regression!$BZ$30)/$A9</f>
        <v>2.5746217194708419E-3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3.9911580160207898E-2</v>
      </c>
      <c r="AD9" s="118">
        <f xml:space="preserve"> (Regression!$CE$33*6*'In Process Calc.'!$C9^5+Regression!$CD$33*5*'In Process Calc.'!$C9^4+Regression!$CC$33*4*'In Process Calc.'!$C9^3 +Regression!$CB$33*3*'In Process Calc.'!$C9^2 + Regression!$CA$33*2*'In Process Calc.'!$C9 + Regression!$BZ$33)/$A9</f>
        <v>5.0285247215090818E-2</v>
      </c>
      <c r="AE9" s="118">
        <f xml:space="preserve"> (Regression!$CE$34*6*'In Process Calc.'!$C9^5+Regression!$CD$34*5*'In Process Calc.'!$C9^4+Regression!$CC$34*4*'In Process Calc.'!$C9^3 +Regression!$CB$34*3*'In Process Calc.'!$C9^2 + Regression!$CA$34*2*'In Process Calc.'!$C9 + Regression!$BZ$34)/$A9</f>
        <v>0.17186791379498076</v>
      </c>
      <c r="AF9" s="119">
        <f t="shared" si="0"/>
        <v>-0.3581650913433696</v>
      </c>
      <c r="AG9" s="119">
        <f t="shared" si="3"/>
        <v>0</v>
      </c>
      <c r="AH9" s="119">
        <f t="shared" si="1"/>
        <v>-2.9477890033106084E-3</v>
      </c>
      <c r="AI9" s="119">
        <f t="shared" si="2"/>
        <v>-89.190637131694061</v>
      </c>
      <c r="AJ9" s="76">
        <f>'In Process Calc.'!C9</f>
        <v>144.62250000005588</v>
      </c>
      <c r="AK9" s="125">
        <f>((Regression!CL42-Regression!CL43)*1000+'Post Process Calc.'!AK8*'In Process Calc.'!$D9+'In Process Calc.'!$F8*'Measured Data'!BP12)/'In Process Calc.'!$D9</f>
        <v>0.68109008665261916</v>
      </c>
      <c r="AL9" s="125">
        <f>((Regression!CM42-Regression!CM43)*1000+'Post Process Calc.'!AL8*'In Process Calc.'!$D9+'In Process Calc.'!$F8*'Measured Data'!BQ12)/'In Process Calc.'!$D9</f>
        <v>1.6333297603093988</v>
      </c>
      <c r="AM9" s="125">
        <f>((Regression!CN42-Regression!CN43)*1000+'Post Process Calc.'!AM8*'In Process Calc.'!$D9+'In Process Calc.'!$F8*'Measured Data'!BR12)/'In Process Calc.'!$D9</f>
        <v>5.3748242795411724E-2</v>
      </c>
      <c r="AN9" s="125">
        <f>((Regression!CO42-Regression!CO43)*1000+'Post Process Calc.'!AN8*'In Process Calc.'!$D9+'In Process Calc.'!$F8*'Measured Data'!BS12)/'In Process Calc.'!$D9</f>
        <v>7.2914973768476701</v>
      </c>
      <c r="AO9" s="125">
        <f>((Regression!CP42-Regression!CP43)*1000+'Post Process Calc.'!AO8*'In Process Calc.'!$D9+'In Process Calc.'!$F8*'Measured Data'!BT12)/'In Process Calc.'!$D9</f>
        <v>0.32774282596152654</v>
      </c>
      <c r="AP9" s="125">
        <f>((Regression!CQ42-Regression!CQ43)*1000+'Post Process Calc.'!AP8*'In Process Calc.'!$D9+'In Process Calc.'!$F8*'Measured Data'!BU12)/'In Process Calc.'!$D9</f>
        <v>15.954103153138274</v>
      </c>
      <c r="AQ9" s="125">
        <f>((Regression!CR42-Regression!CR43)*1000+'Post Process Calc.'!AQ8*'In Process Calc.'!$D9+'In Process Calc.'!$F8*'Measured Data'!BV12)/'In Process Calc.'!$D9</f>
        <v>0.30630137684707842</v>
      </c>
      <c r="AR9" s="125">
        <f>((Regression!CS42-Regression!CS43)*1000+'Post Process Calc.'!AR8*'In Process Calc.'!$D9+'In Process Calc.'!$F8*'Measured Data'!BW12)/'In Process Calc.'!$D9</f>
        <v>2.9491342997018206</v>
      </c>
      <c r="AS9" s="125">
        <f>((Regression!CT42-Regression!CT43)*1000+'Post Process Calc.'!AS8*'In Process Calc.'!$I8+'In Process Calc.'!$E8*'Measured Data'!AB12)/'In Process Calc.'!$D9</f>
        <v>1.7041179810787164</v>
      </c>
      <c r="AT9" s="125">
        <f>((Regression!CU42-Regression!CU43)*1000+'Post Process Calc.'!AT8*'In Process Calc.'!$I8+'In Process Calc.'!$E8*'Measured Data'!AC12)/'In Process Calc.'!$D9</f>
        <v>0.70308586056602884</v>
      </c>
      <c r="AU9" s="125">
        <f>((Regression!CV42-Regression!CV43)*1000+'Post Process Calc.'!AU8*'In Process Calc.'!$I8+'In Process Calc.'!$E8*'Measured Data'!AD12)/'In Process Calc.'!$D9</f>
        <v>1.6668917002541124</v>
      </c>
      <c r="AV9" s="125">
        <f>(-(Regression!CW42-Regression!CW43)*1000+'Post Process Calc.'!AV8*'In Process Calc.'!$D9)/'In Process Calc.'!$D9</f>
        <v>1.6361110408937689</v>
      </c>
      <c r="AW9" s="125">
        <f>((Regression!CX42-Regression!CX43)*1000+'Post Process Calc.'!AW8*'In Process Calc.'!$I8+'In Process Calc.'!$E8*'Measured Data'!AF12)/'In Process Calc.'!$D9</f>
        <v>2.7716696279204878</v>
      </c>
      <c r="AX9" s="125">
        <f>((Regression!CY42-Regression!CY43)*1000+'Post Process Calc.'!AX8*'In Process Calc.'!$I8+'In Process Calc.'!$E8*'Measured Data'!AG12)/'In Process Calc.'!$D9</f>
        <v>1.6149842873632712</v>
      </c>
      <c r="AY9" s="125">
        <f>((Regression!CZ42-Regression!CZ43)*1000+'Post Process Calc.'!AY8*'In Process Calc.'!$I8+'In Process Calc.'!$E8*'Measured Data'!AH12)/'In Process Calc.'!$D9</f>
        <v>0.74314947125804098</v>
      </c>
      <c r="AZ9" s="125">
        <f>((Regression!DA42-Regression!DA43)*1000+'Post Process Calc.'!AZ8*'In Process Calc.'!$I8+'In Process Calc.'!$E8*'Measured Data'!AI12)/'In Process Calc.'!$D9</f>
        <v>-3.4571405928709029</v>
      </c>
      <c r="BA9" s="125">
        <f>((Regression!DB42-Regression!DB43)*1000+'Post Process Calc.'!BA8*'In Process Calc.'!$I8+'In Process Calc.'!$E8*'Measured Data'!AJ12)/'In Process Calc.'!$D9</f>
        <v>1.2439759196863769</v>
      </c>
      <c r="BB9" s="125">
        <f>((Regression!DC42-Regression!DC43)*1000+'Post Process Calc.'!BB8*'In Process Calc.'!$I8+'In Process Calc.'!$E8*'Measured Data'!AK12)/'In Process Calc.'!$D9</f>
        <v>2.2769309014002235</v>
      </c>
      <c r="BC9" s="125">
        <f>((Regression!DD42-Regression!DD43)*1000+'Post Process Calc.'!BC8*'In Process Calc.'!$I8+'In Process Calc.'!$E8*'Measured Data'!AL12)/'In Process Calc.'!$D9</f>
        <v>2.9843019648198807</v>
      </c>
      <c r="BD9" s="125">
        <f>((Regression!DE42-Regression!DE43)*1000+'Post Process Calc.'!BD8*'In Process Calc.'!$I8+'In Process Calc.'!$E8*'Measured Data'!AM12)/'In Process Calc.'!$D9</f>
        <v>1.9219633726019791</v>
      </c>
      <c r="BE9" s="125">
        <f>((Regression!DF42-Regression!DF43)*1000+'Post Process Calc.'!BE8*'In Process Calc.'!$I8+'In Process Calc.'!$E8*'Measured Data'!AN12)/'In Process Calc.'!$D9</f>
        <v>0.43476010726901393</v>
      </c>
      <c r="BF9" s="125">
        <f>((Regression!DG42-Regression!DG43)*1000+'Post Process Calc.'!BF8*'In Process Calc.'!$I8+'In Process Calc.'!$E8*'Measured Data'!AO12)/'In Process Calc.'!$D9</f>
        <v>0.68856772619698869</v>
      </c>
      <c r="BG9" s="125">
        <f>((Regression!DH42-Regression!DH43)*1000+'Post Process Calc.'!BG8*'In Process Calc.'!$I8+'In Process Calc.'!$E8*'Measured Data'!AP12)/'In Process Calc.'!$D9</f>
        <v>1.8945226706035079</v>
      </c>
    </row>
    <row r="10" spans="1:70" x14ac:dyDescent="0.15">
      <c r="A10" s="118">
        <f>'Measured Data'!H14*'In Process Calc.'!D10/1000</f>
        <v>2.9789969878747562</v>
      </c>
      <c r="B10" s="298">
        <f>'Growth Regression'!$P9</f>
        <v>3.3325540252296402E-3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0.93031836106035593</v>
      </c>
      <c r="E10" s="118">
        <f xml:space="preserve"> (Regression!$CE$8*6*'In Process Calc.'!$C10^6+Regression!$CD$8*5*'In Process Calc.'!$C10^5+Regression!$CC$8*4*'In Process Calc.'!$C10^3+Regression!$CB$8*3*'In Process Calc.'!$C10^2  + Regression!$CA$8*2*'In Process Calc.'!$C10 + Regression!$BZ$8)/$A10</f>
        <v>1.0904203132709467E-3</v>
      </c>
      <c r="F10" s="118">
        <f xml:space="preserve"> (Regression!$CE$9*6*'In Process Calc.'!$C10^6+Regression!$CD$9*5*'In Process Calc.'!$C10^5+Regression!$CC$9*4*'In Process Calc.'!$C10^3+Regression!$CB$9*3*'In Process Calc.'!$C10^2  + Regression!$CA$9*2*'In Process Calc.'!$C10 + Regression!$BZ$9)/$A10</f>
        <v>1.0524744728417142E-3</v>
      </c>
      <c r="G10" s="118">
        <f xml:space="preserve"> (Regression!$CE$10*6*'In Process Calc.'!$C10^6+Regression!$CD$10*5*'In Process Calc.'!$C10^5+Regression!$CC$10*4*'In Process Calc.'!$C10^3+Regression!$CB$10*3*'In Process Calc.'!$C10^2  + Regression!$CA$10*2*'In Process Calc.'!$C10 + Regression!$BZ$10)/$A10</f>
        <v>4.8820155066273269E-3</v>
      </c>
      <c r="H10" s="118">
        <f xml:space="preserve"> (Regression!$CE$11*6*'In Process Calc.'!$C10^6+Regression!$CD$11*5*'In Process Calc.'!$C10^5+Regression!$CC$11*4*'In Process Calc.'!$C10^3+Regression!$CB$11*3*'In Process Calc.'!$C10^2  + Regression!$CA$11*2*'In Process Calc.'!$C10 + Regression!$BZ$11)/$A10</f>
        <v>7.5753209367221998E-3</v>
      </c>
      <c r="I10" s="118">
        <f>(Regression!$CE$12*6*'In Process Calc.'!$C10^6+Regression!$CD$12*5*'In Process Calc.'!$C10^5+Regression!$CC$12*4*'In Process Calc.'!$C10^3+Regression!$CB$12*3*'In Process Calc.'!$C10^2  + Regression!$CA$12*2*'In Process Calc.'!$C10 + Regression!$BZ$12)/$A10</f>
        <v>1.344700213368626E-3</v>
      </c>
      <c r="J10" s="118">
        <f xml:space="preserve"> (Regression!$CE$13*6*'In Process Calc.'!$C10^6+Regression!$CD$13*5*'In Process Calc.'!$C10^5+Regression!$CC$13*4*'In Process Calc.'!$C10^3+Regression!$CB$13*3*'In Process Calc.'!$C10^2  + Regression!$CA$13*2*'In Process Calc.'!$C10 + Regression!$BZ$13)/$A10</f>
        <v>3.8319302700952407E-2</v>
      </c>
      <c r="K10" s="118">
        <f xml:space="preserve"> (Regression!$CE$14*6*'In Process Calc.'!$C10^6+Regression!$CD$14*5*'In Process Calc.'!$C10^5+Regression!$CC$14*4*'In Process Calc.'!$C10^3+Regression!$CB$14*3*'In Process Calc.'!$C10^2  + Regression!$CA$14*2*'In Process Calc.'!$C10 + Regression!$BZ$14)/$A10</f>
        <v>-3.0075865387768955E-5</v>
      </c>
      <c r="L10" s="118">
        <f xml:space="preserve"> (Regression!$CE$15*6*'In Process Calc.'!$C10^6+Regression!$CD$15*5*'In Process Calc.'!$C10^5+Regression!$CC$15*4*'In Process Calc.'!$C10^3+Regression!$CB$15*3*'In Process Calc.'!$C10^2  + Regression!$CA$15*2*'In Process Calc.'!$C10 + Regression!$BZ$15)/$A10</f>
        <v>-1.1836634111020879E-3</v>
      </c>
      <c r="M10" s="118">
        <f xml:space="preserve"> (Regression!$CE$16*6*'In Process Calc.'!$C10^6+Regression!$CD$16*5*'In Process Calc.'!$C10^5+Regression!$CC$16*4*'In Process Calc.'!$C10^3+Regression!$CB$16*3*'In Process Calc.'!$C10^2  + Regression!$CA$16*2*'In Process Calc.'!$C10 + Regression!$BZ$16)/$A10</f>
        <v>-3.4916546165178939E-3</v>
      </c>
      <c r="N10" s="118">
        <f xml:space="preserve"> (Regression!$CE$17*6*'In Process Calc.'!$C10^6+Regression!$CD$17*5*'In Process Calc.'!$C10^5+Regression!$CC$17*4*'In Process Calc.'!$C10^3+Regression!$CB$17*3*'In Process Calc.'!$C10^2  + Regression!$CA$17*2*'In Process Calc.'!$C10 + Regression!$BZ$17)/$A10</f>
        <v>-3.2363677192687716E-4</v>
      </c>
      <c r="O10" s="118">
        <f xml:space="preserve"> (Regression!$CE$18*6*'In Process Calc.'!$C10^6+Regression!$CD$18*5*'In Process Calc.'!$C10^5+Regression!$CC$18*4*'In Process Calc.'!$C10^3+Regression!$CB$18*3*'In Process Calc.'!$C10^2  + Regression!$CA$18*2*'In Process Calc.'!$C10 + Regression!$BZ$18)/$A10</f>
        <v>1.8687267067656256E-3</v>
      </c>
      <c r="P10" s="118">
        <f xml:space="preserve"> (Regression!$CE$19*6*'In Process Calc.'!$C10^5+Regression!$CD$19*5*'In Process Calc.'!$C10^4+Regression!$CC$19*4*'In Process Calc.'!$C10^3 +Regression!$CB$19*3*'In Process Calc.'!$C10^2 + Regression!$CA$19*2*'In Process Calc.'!$C10 + Regression!$BZ$19)/$A10</f>
        <v>-7.6686622706964589E-3</v>
      </c>
      <c r="Q10" s="118">
        <f xml:space="preserve"> (Regression!$CE$20*6*'In Process Calc.'!$C10^5+Regression!$CD$20*5*'In Process Calc.'!$C10^4+Regression!$CC$20*4*'In Process Calc.'!$C10^3 +Regression!$CB$20*3*'In Process Calc.'!$C10^2 + Regression!$CA$20*2*'In Process Calc.'!$C10 + Regression!$BZ$20)/$A10</f>
        <v>4.0109986189965415E-3</v>
      </c>
      <c r="R10" s="118">
        <f xml:space="preserve"> (Regression!$CE$21*6*'In Process Calc.'!$C10^5+Regression!$CD$21*5*'In Process Calc.'!$C10^4+Regression!$CC$21*4*'In Process Calc.'!$C10^3 +Regression!$CB$21*3*'In Process Calc.'!$C10^2 + Regression!$CA$21*2*'In Process Calc.'!$C10 + Regression!$BZ$21)/$A10</f>
        <v>1.8733920602053197E-3</v>
      </c>
      <c r="S10" s="118">
        <f xml:space="preserve"> (Regression!$CE$22*6*'In Process Calc.'!$C10^5+Regression!$CD$22*5*'In Process Calc.'!$C10^4+Regression!$CC$22*4*'In Process Calc.'!$C10^3 +Regression!$CB$22*3*'In Process Calc.'!$C10^2 + Regression!$CA$22*2*'In Process Calc.'!$C10 + Regression!$BZ$22)/$A10</f>
        <v>5.5082553371799765E-4</v>
      </c>
      <c r="T10" s="118">
        <f xml:space="preserve"> (Regression!$CE$23*6*'In Process Calc.'!$C10^5+Regression!$CD$23*5*'In Process Calc.'!$C10^4+Regression!$CC$23*4*'In Process Calc.'!$C10^3 +Regression!$CB$23*3*'In Process Calc.'!$C10^2 + Regression!$CA$23*2*'In Process Calc.'!$C10 + Regression!$BZ$23)/$A10</f>
        <v>8.8878075615244252E-3</v>
      </c>
      <c r="U10" s="118">
        <f xml:space="preserve"> (Regression!$CE$24*6*'In Process Calc.'!$C10^5+Regression!$CD$24*5*'In Process Calc.'!$C10^4+Regression!$CC$24*4*'In Process Calc.'!$C10^3 +Regression!$CB$24*3*'In Process Calc.'!$C10^2 + Regression!$CA$24*2*'In Process Calc.'!$C10 + Regression!$BZ$24)/$A10</f>
        <v>1.0020393212895151E-3</v>
      </c>
      <c r="V10" s="118">
        <f xml:space="preserve"> (Regression!$CE$25*6*'In Process Calc.'!$C10^5+Regression!$CD$25*5*'In Process Calc.'!$C10^4+Regression!$CC$25*4*'In Process Calc.'!$C10^3 +Regression!$CB$25*3*'In Process Calc.'!$C10^2 + Regression!$CA$25*2*'In Process Calc.'!$C10 + Regression!$BZ$25)/$A10</f>
        <v>1.4863747430197308E-3</v>
      </c>
      <c r="W10" s="118">
        <f xml:space="preserve"> (Regression!$CE$26*6*'In Process Calc.'!$C10^5+Regression!$CD$26*5*'In Process Calc.'!$C10^4+Regression!$CC$26*4*'In Process Calc.'!$C10^3 +Regression!$CB$26*3*'In Process Calc.'!$C10^2 + Regression!$CA$26*2*'In Process Calc.'!$C10 + Regression!$BZ$26)/$A10</f>
        <v>6.1473821209294304E-3</v>
      </c>
      <c r="X10" s="118">
        <f xml:space="preserve"> (Regression!$CE$27*6*'In Process Calc.'!$C10^5+Regression!$CD$27*5*'In Process Calc.'!$C10^4+Regression!$CC$27*4*'In Process Calc.'!$C10^3 +Regression!$CB$27*3*'In Process Calc.'!$C10^2 + Regression!$CA$27*2*'In Process Calc.'!$C10 + Regression!$BZ$27)/$A10</f>
        <v>1.6725210702639754E-3</v>
      </c>
      <c r="Y10" s="118">
        <f xml:space="preserve"> (Regression!$CE$28*6*'In Process Calc.'!$C10^5+Regression!$CD$28*5*'In Process Calc.'!$C10^4+Regression!$CC$28*4*'In Process Calc.'!$C10^3 +Regression!$CB$28*3*'In Process Calc.'!$C10^2 + Regression!$CA$28*2*'In Process Calc.'!$C10 + Regression!$BZ$28)/$A10</f>
        <v>4.922200646103735E-4</v>
      </c>
      <c r="Z10" s="118">
        <f xml:space="preserve"> (Regression!$CE$29*6*'In Process Calc.'!$C10^5+Regression!$CD$29*5*'In Process Calc.'!$C10^4+Regression!$CC$29*4*'In Process Calc.'!$C10^3 +Regression!$CB$29*3*'In Process Calc.'!$C10^2 + Regression!$CA$29*2*'In Process Calc.'!$C10 + Regression!$BZ$29)/$A10</f>
        <v>2.9325996672783275E-4</v>
      </c>
      <c r="AA10" s="118">
        <f xml:space="preserve"> (Regression!$CE$30*6*'In Process Calc.'!$C10^5+Regression!$CD$30*5*'In Process Calc.'!$C10^4+Regression!$CC$30*4*'In Process Calc.'!$C10^3 +Regression!$CB$30*3*'In Process Calc.'!$C10^2 + Regression!$CA$30*2*'In Process Calc.'!$C10 + Regression!$BZ$30)/$A10</f>
        <v>2.4854142053451927E-3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3.723942768939368E-2</v>
      </c>
      <c r="AD10" s="118">
        <f xml:space="preserve"> (Regression!$CE$33*6*'In Process Calc.'!$C10^5+Regression!$CD$33*5*'In Process Calc.'!$C10^4+Regression!$CC$33*4*'In Process Calc.'!$C10^3 +Regression!$CB$33*3*'In Process Calc.'!$C10^2 + Regression!$CA$33*2*'In Process Calc.'!$C10 + Regression!$BZ$33)/$A10</f>
        <v>4.7279398718659618E-2</v>
      </c>
      <c r="AE10" s="118">
        <f xml:space="preserve"> (Regression!$CE$34*6*'In Process Calc.'!$C10^5+Regression!$CD$34*5*'In Process Calc.'!$C10^4+Regression!$CC$34*4*'In Process Calc.'!$C10^3 +Regression!$CB$34*3*'In Process Calc.'!$C10^2 + Regression!$CA$34*2*'In Process Calc.'!$C10 + Regression!$BZ$34)/$A10</f>
        <v>0.16124041969009198</v>
      </c>
      <c r="AF10" s="119">
        <f t="shared" si="0"/>
        <v>-0.2001253083998801</v>
      </c>
      <c r="AG10" s="119">
        <f t="shared" si="3"/>
        <v>0</v>
      </c>
      <c r="AH10" s="119">
        <f t="shared" si="1"/>
        <v>-7.8487506994800906E-4</v>
      </c>
      <c r="AI10" s="119">
        <f t="shared" si="2"/>
        <v>-295.51294524475622</v>
      </c>
      <c r="AJ10" s="76">
        <f>'In Process Calc.'!C10</f>
        <v>165.22249999997439</v>
      </c>
      <c r="AK10" s="125">
        <f>((Regression!CL43-Regression!CL44)*1000+'Measured Data'!AR13*'In Process Calc.'!$D10+'In Process Calc.'!$F9*'Measured Data'!BP13)/'In Process Calc.'!$D10</f>
        <v>1.5688170087768716</v>
      </c>
      <c r="AL10" s="125">
        <f>((Regression!CM43-Regression!CM44)*1000+'Measured Data'!AS13*'In Process Calc.'!$D10+'In Process Calc.'!$F9*'Measured Data'!BQ13)/'In Process Calc.'!$D10</f>
        <v>1.9781478807452644</v>
      </c>
      <c r="AM10" s="125">
        <f>((Regression!CN43-Regression!CN44)*1000+'Measured Data'!AT13*'In Process Calc.'!$D10+'In Process Calc.'!$F9*'Measured Data'!BR13)/'In Process Calc.'!$D10</f>
        <v>0.5272960447723628</v>
      </c>
      <c r="AN10" s="125">
        <f>((Regression!CO43-Regression!CO44)*1000+'Measured Data'!AU13*'In Process Calc.'!$D10+'In Process Calc.'!$F9*'Measured Data'!BS13)/'In Process Calc.'!$D10</f>
        <v>6.5239279338190759</v>
      </c>
      <c r="AO10" s="125">
        <f>((Regression!CP43-Regression!CP44)*1000+'Measured Data'!AV13*'In Process Calc.'!$D10+'In Process Calc.'!$F9*'Measured Data'!BT13)/'In Process Calc.'!$D10</f>
        <v>0.28922361340765557</v>
      </c>
      <c r="AP10" s="344">
        <f>((Regression!CQ43-Regression!CQ44)*1000+'Measured Data'!AW13*'In Process Calc.'!$D10+'In Process Calc.'!$F9*'Measured Data'!BU13)/'In Process Calc.'!$D10</f>
        <v>29.222612862625898</v>
      </c>
      <c r="AQ10" s="125">
        <f>((Regression!CR43-Regression!CR44)*1000+'Measured Data'!AX13*'In Process Calc.'!$D10+'In Process Calc.'!$F9*'Measured Data'!BV13)/'In Process Calc.'!$D10</f>
        <v>0.3346849311077949</v>
      </c>
      <c r="AR10" s="125">
        <f>((Regression!CS43-Regression!CS44)*1000+'Measured Data'!AY13*'In Process Calc.'!$D10+'In Process Calc.'!$F9*'Measured Data'!BW13)/'In Process Calc.'!$D10</f>
        <v>2.8441541329591593</v>
      </c>
      <c r="AS10" s="125">
        <f>((Regression!CT43-Regression!CT44)*1000+'Post Process Calc.'!AS9*'In Process Calc.'!$I9+'In Process Calc.'!$E9*'Measured Data'!AB13)/'In Process Calc.'!$D10</f>
        <v>1.9867776919280218</v>
      </c>
      <c r="AT10" s="125">
        <f>((Regression!CU43-Regression!CU44)*1000+'Post Process Calc.'!AT9*'In Process Calc.'!$I9+'In Process Calc.'!$E9*'Measured Data'!AC13)/'In Process Calc.'!$D10</f>
        <v>0.71416807995617471</v>
      </c>
      <c r="AU10" s="125">
        <f>((Regression!CV43-Regression!CV44)*1000+'Post Process Calc.'!AU9*'In Process Calc.'!$I9+'In Process Calc.'!$E9*'Measured Data'!AD13)/'In Process Calc.'!$D10</f>
        <v>1.5253192429802334</v>
      </c>
      <c r="AV10" s="125">
        <f>(-(Regression!CW43-Regression!CW44)*1000+'Post Process Calc.'!AV9*'In Process Calc.'!$D10)/'In Process Calc.'!$D10</f>
        <v>0.84188144600410175</v>
      </c>
      <c r="AW10" s="125">
        <f>((Regression!CX43-Regression!CX44)*1000+'Post Process Calc.'!AW9*'In Process Calc.'!$I9+'In Process Calc.'!$E9*'Measured Data'!AF13)/'In Process Calc.'!$D10</f>
        <v>2.4457516559771748</v>
      </c>
      <c r="AX10" s="125">
        <f>((Regression!CY43-Regression!CY44)*1000+'Post Process Calc.'!AX9*'In Process Calc.'!$I9+'In Process Calc.'!$E9*'Measured Data'!AG13)/'In Process Calc.'!$D10</f>
        <v>1.4658609397875138</v>
      </c>
      <c r="AY10" s="125">
        <f>((Regression!CZ43-Regression!CZ44)*1000+'Post Process Calc.'!AY9*'In Process Calc.'!$I9+'In Process Calc.'!$E9*'Measured Data'!AH13)/'In Process Calc.'!$D10</f>
        <v>0.70254166573432208</v>
      </c>
      <c r="AZ10" s="125">
        <f>((Regression!DA43-Regression!DA44)*1000+'Post Process Calc.'!AZ9*'In Process Calc.'!$I9+'In Process Calc.'!$E9*'Measured Data'!AI13)/'In Process Calc.'!$D10</f>
        <v>-3.7450093312262291</v>
      </c>
      <c r="BA10" s="125">
        <f>((Regression!DB43-Regression!DB44)*1000+'Post Process Calc.'!BA9*'In Process Calc.'!$I9+'In Process Calc.'!$E9*'Measured Data'!AJ13)/'In Process Calc.'!$D10</f>
        <v>1.1595295740463076</v>
      </c>
      <c r="BB10" s="125">
        <f>((Regression!DC43-Regression!DC44)*1000+'Post Process Calc.'!BB9*'In Process Calc.'!$I9+'In Process Calc.'!$E9*'Measured Data'!AK13)/'In Process Calc.'!$D10</f>
        <v>2.159658132540784</v>
      </c>
      <c r="BC10" s="125">
        <f>((Regression!DD43-Regression!DD44)*1000+'Post Process Calc.'!BC9*'In Process Calc.'!$I9+'In Process Calc.'!$E9*'Measured Data'!AL13)/'In Process Calc.'!$D10</f>
        <v>2.483210135235856</v>
      </c>
      <c r="BD10" s="125">
        <f>((Regression!DE43-Regression!DE44)*1000+'Post Process Calc.'!BD9*'In Process Calc.'!$I9+'In Process Calc.'!$E9*'Measured Data'!AM13)/'In Process Calc.'!$D10</f>
        <v>1.7964104388138693</v>
      </c>
      <c r="BE10" s="125">
        <f>((Regression!DF43-Regression!DF44)*1000+'Post Process Calc.'!BE9*'In Process Calc.'!$I9+'In Process Calc.'!$E9*'Measured Data'!AN13)/'In Process Calc.'!$D10</f>
        <v>0.39526970298412983</v>
      </c>
      <c r="BF10" s="125">
        <f>((Regression!DG43-Regression!DG44)*1000+'Post Process Calc.'!BF9*'In Process Calc.'!$I9+'In Process Calc.'!$E9*'Measured Data'!AO13)/'In Process Calc.'!$D10</f>
        <v>0.65211294840399125</v>
      </c>
      <c r="BG10" s="125">
        <f>((Regression!DH43-Regression!DH44)*1000+'Post Process Calc.'!BG9*'In Process Calc.'!$I9+'In Process Calc.'!$E9*'Measured Data'!AP13)/'In Process Calc.'!$D10</f>
        <v>1.6980263714710464</v>
      </c>
    </row>
    <row r="11" spans="1:70" x14ac:dyDescent="0.15">
      <c r="A11" s="118">
        <f>'Measured Data'!H15*'In Process Calc.'!D11/1000</f>
        <v>3.1310810170404051</v>
      </c>
      <c r="B11" s="298">
        <f>'Growth Regression'!$P10</f>
        <v>2.0027065403606398E-3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0.9272633644493663</v>
      </c>
      <c r="E11" s="118">
        <f xml:space="preserve"> (Regression!$CE$8*6*'In Process Calc.'!$C11^6+Regression!$CD$8*5*'In Process Calc.'!$C11^5+Regression!$CC$8*4*'In Process Calc.'!$C11^3+Regression!$CB$8*3*'In Process Calc.'!$C11^2  + Regression!$CA$8*2*'In Process Calc.'!$C11 + Regression!$BZ$8)/$A11</f>
        <v>1.2697671701159632E-3</v>
      </c>
      <c r="F11" s="118">
        <f xml:space="preserve"> (Regression!$CE$9*6*'In Process Calc.'!$C11^6+Regression!$CD$9*5*'In Process Calc.'!$C11^5+Regression!$CC$9*4*'In Process Calc.'!$C11^3+Regression!$CB$9*3*'In Process Calc.'!$C11^2  + Regression!$CA$9*2*'In Process Calc.'!$C11 + Regression!$BZ$9)/$A11</f>
        <v>9.9381313685567487E-4</v>
      </c>
      <c r="G11" s="118">
        <f xml:space="preserve"> (Regression!$CE$10*6*'In Process Calc.'!$C11^6+Regression!$CD$10*5*'In Process Calc.'!$C11^5+Regression!$CC$10*4*'In Process Calc.'!$C11^3+Regression!$CB$10*3*'In Process Calc.'!$C11^2  + Regression!$CA$10*2*'In Process Calc.'!$C11 + Regression!$BZ$10)/$A11</f>
        <v>2.6244290089926566E-3</v>
      </c>
      <c r="H11" s="118">
        <f xml:space="preserve"> (Regression!$CE$11*6*'In Process Calc.'!$C11^6+Regression!$CD$11*5*'In Process Calc.'!$C11^5+Regression!$CC$11*4*'In Process Calc.'!$C11^3+Regression!$CB$11*3*'In Process Calc.'!$C11^2  + Regression!$CA$11*2*'In Process Calc.'!$C11 + Regression!$BZ$11)/$A11</f>
        <v>8.1066541515326124E-3</v>
      </c>
      <c r="I11" s="118">
        <f>(Regression!$CE$12*6*'In Process Calc.'!$C11^6+Regression!$CD$12*5*'In Process Calc.'!$C11^5+Regression!$CC$12*4*'In Process Calc.'!$C11^3+Regression!$CB$12*3*'In Process Calc.'!$C11^2  + Regression!$CA$12*2*'In Process Calc.'!$C11 + Regression!$BZ$12)/$A11</f>
        <v>1.134176531650185E-3</v>
      </c>
      <c r="J11" s="118">
        <f xml:space="preserve"> (Regression!$CE$13*6*'In Process Calc.'!$C11^6+Regression!$CD$13*5*'In Process Calc.'!$C11^5+Regression!$CC$13*4*'In Process Calc.'!$C11^3+Regression!$CB$13*3*'In Process Calc.'!$C11^2  + Regression!$CA$13*2*'In Process Calc.'!$C11 + Regression!$BZ$13)/$A11</f>
        <v>4.0720238727690802E-2</v>
      </c>
      <c r="K11" s="118">
        <f xml:space="preserve"> (Regression!$CE$14*6*'In Process Calc.'!$C11^6+Regression!$CD$14*5*'In Process Calc.'!$C11^5+Regression!$CC$14*4*'In Process Calc.'!$C11^3+Regression!$CB$14*3*'In Process Calc.'!$C11^2  + Regression!$CA$14*2*'In Process Calc.'!$C11 + Regression!$BZ$14)/$A11</f>
        <v>3.6832425625593163E-5</v>
      </c>
      <c r="L11" s="118">
        <f xml:space="preserve"> (Regression!$CE$15*6*'In Process Calc.'!$C11^6+Regression!$CD$15*5*'In Process Calc.'!$C11^5+Regression!$CC$15*4*'In Process Calc.'!$C11^3+Regression!$CB$15*3*'In Process Calc.'!$C11^2  + Regression!$CA$15*2*'In Process Calc.'!$C11 + Regression!$BZ$15)/$A11</f>
        <v>-7.5822306596623078E-4</v>
      </c>
      <c r="M11" s="118">
        <f xml:space="preserve"> (Regression!$CE$16*6*'In Process Calc.'!$C11^6+Regression!$CD$16*5*'In Process Calc.'!$C11^5+Regression!$CC$16*4*'In Process Calc.'!$C11^3+Regression!$CB$16*3*'In Process Calc.'!$C11^2  + Regression!$CA$16*2*'In Process Calc.'!$C11 + Regression!$BZ$16)/$A11</f>
        <v>-3.2215888651324857E-3</v>
      </c>
      <c r="N11" s="118">
        <f xml:space="preserve"> (Regression!$CE$17*6*'In Process Calc.'!$C11^6+Regression!$CD$17*5*'In Process Calc.'!$C11^5+Regression!$CC$17*4*'In Process Calc.'!$C11^3+Regression!$CB$17*3*'In Process Calc.'!$C11^2  + Regression!$CA$17*2*'In Process Calc.'!$C11 + Regression!$BZ$17)/$A11</f>
        <v>-2.684076763227868E-4</v>
      </c>
      <c r="O11" s="118">
        <f xml:space="preserve"> (Regression!$CE$18*6*'In Process Calc.'!$C11^6+Regression!$CD$18*5*'In Process Calc.'!$C11^5+Regression!$CC$18*4*'In Process Calc.'!$C11^3+Regression!$CB$18*3*'In Process Calc.'!$C11^2  + Regression!$CA$18*2*'In Process Calc.'!$C11 + Regression!$BZ$18)/$A11</f>
        <v>1.7744521357621074E-3</v>
      </c>
      <c r="P11" s="118">
        <f xml:space="preserve"> (Regression!$CE$19*6*'In Process Calc.'!$C11^5+Regression!$CD$19*5*'In Process Calc.'!$C11^4+Regression!$CC$19*4*'In Process Calc.'!$C11^3 +Regression!$CB$19*3*'In Process Calc.'!$C11^2 + Regression!$CA$19*2*'In Process Calc.'!$C11 + Regression!$BZ$19)/$A11</f>
        <v>-1.4180297620699793E-3</v>
      </c>
      <c r="Q11" s="118">
        <f xml:space="preserve"> (Regression!$CE$20*6*'In Process Calc.'!$C11^5+Regression!$CD$20*5*'In Process Calc.'!$C11^4+Regression!$CC$20*4*'In Process Calc.'!$C11^3 +Regression!$CB$20*3*'In Process Calc.'!$C11^2 + Regression!$CA$20*2*'In Process Calc.'!$C11 + Regression!$BZ$20)/$A11</f>
        <v>3.7834970372286197E-3</v>
      </c>
      <c r="R11" s="118">
        <f xml:space="preserve"> (Regression!$CE$21*6*'In Process Calc.'!$C11^5+Regression!$CD$21*5*'In Process Calc.'!$C11^4+Regression!$CC$21*4*'In Process Calc.'!$C11^3 +Regression!$CB$21*3*'In Process Calc.'!$C11^2 + Regression!$CA$21*2*'In Process Calc.'!$C11 + Regression!$BZ$21)/$A11</f>
        <v>1.7724494844700142E-3</v>
      </c>
      <c r="S11" s="118">
        <f xml:space="preserve"> (Regression!$CE$22*6*'In Process Calc.'!$C11^5+Regression!$CD$22*5*'In Process Calc.'!$C11^4+Regression!$CC$22*4*'In Process Calc.'!$C11^3 +Regression!$CB$22*3*'In Process Calc.'!$C11^2 + Regression!$CA$22*2*'In Process Calc.'!$C11 + Regression!$BZ$22)/$A11</f>
        <v>5.0997686773186573E-4</v>
      </c>
      <c r="T11" s="118">
        <f xml:space="preserve"> (Regression!$CE$23*6*'In Process Calc.'!$C11^5+Regression!$CD$23*5*'In Process Calc.'!$C11^4+Regression!$CC$23*4*'In Process Calc.'!$C11^3 +Regression!$CB$23*3*'In Process Calc.'!$C11^2 + Regression!$CA$23*2*'In Process Calc.'!$C11 + Regression!$BZ$23)/$A11</f>
        <v>8.1664445284798833E-3</v>
      </c>
      <c r="U11" s="118">
        <f xml:space="preserve"> (Regression!$CE$24*6*'In Process Calc.'!$C11^5+Regression!$CD$24*5*'In Process Calc.'!$C11^4+Regression!$CC$24*4*'In Process Calc.'!$C11^3 +Regression!$CB$24*3*'In Process Calc.'!$C11^2 + Regression!$CA$24*2*'In Process Calc.'!$C11 + Regression!$BZ$24)/$A11</f>
        <v>9.2830043596097171E-4</v>
      </c>
      <c r="V11" s="118">
        <f xml:space="preserve"> (Regression!$CE$25*6*'In Process Calc.'!$C11^5+Regression!$CD$25*5*'In Process Calc.'!$C11^4+Regression!$CC$25*4*'In Process Calc.'!$C11^3 +Regression!$CB$25*3*'In Process Calc.'!$C11^2 + Regression!$CA$25*2*'In Process Calc.'!$C11 + Regression!$BZ$25)/$A11</f>
        <v>1.4015087981408627E-3</v>
      </c>
      <c r="W11" s="118">
        <f xml:space="preserve"> (Regression!$CE$26*6*'In Process Calc.'!$C11^5+Regression!$CD$26*5*'In Process Calc.'!$C11^4+Regression!$CC$26*4*'In Process Calc.'!$C11^3 +Regression!$CB$26*3*'In Process Calc.'!$C11^2 + Regression!$CA$26*2*'In Process Calc.'!$C11 + Regression!$BZ$26)/$A11</f>
        <v>5.622962241857021E-3</v>
      </c>
      <c r="X11" s="118">
        <f xml:space="preserve"> (Regression!$CE$27*6*'In Process Calc.'!$C11^5+Regression!$CD$27*5*'In Process Calc.'!$C11^4+Regression!$CC$27*4*'In Process Calc.'!$C11^3 +Regression!$CB$27*3*'In Process Calc.'!$C11^2 + Regression!$CA$27*2*'In Process Calc.'!$C11 + Regression!$BZ$27)/$A11</f>
        <v>1.6140581435880133E-3</v>
      </c>
      <c r="Y11" s="118">
        <f xml:space="preserve"> (Regression!$CE$28*6*'In Process Calc.'!$C11^5+Regression!$CD$28*5*'In Process Calc.'!$C11^4+Regression!$CC$28*4*'In Process Calc.'!$C11^3 +Regression!$CB$28*3*'In Process Calc.'!$C11^2 + Regression!$CA$28*2*'In Process Calc.'!$C11 + Regression!$BZ$28)/$A11</f>
        <v>4.5933634222656699E-4</v>
      </c>
      <c r="Z11" s="118">
        <f xml:space="preserve"> (Regression!$CE$29*6*'In Process Calc.'!$C11^5+Regression!$CD$29*5*'In Process Calc.'!$C11^4+Regression!$CC$29*4*'In Process Calc.'!$C11^3 +Regression!$CB$29*3*'In Process Calc.'!$C11^2 + Regression!$CA$29*2*'In Process Calc.'!$C11 + Regression!$BZ$29)/$A11</f>
        <v>1.779036927222061E-4</v>
      </c>
      <c r="AA11" s="118">
        <f xml:space="preserve"> (Regression!$CE$30*6*'In Process Calc.'!$C11^5+Regression!$CD$30*5*'In Process Calc.'!$C11^4+Regression!$CC$30*4*'In Process Calc.'!$C11^3 +Regression!$CB$30*3*'In Process Calc.'!$C11^2 + Regression!$CA$30*2*'In Process Calc.'!$C11 + Regression!$BZ$30)/$A11</f>
        <v>2.3730754479469986E-3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3.4360942432853064E-2</v>
      </c>
      <c r="AD11" s="118">
        <f xml:space="preserve"> (Regression!$CE$33*6*'In Process Calc.'!$C11^5+Regression!$CD$33*5*'In Process Calc.'!$C11^4+Regression!$CC$33*4*'In Process Calc.'!$C11^3 +Regression!$CB$33*3*'In Process Calc.'!$C11^2 + Regression!$CA$33*2*'In Process Calc.'!$C11 + Regression!$BZ$33)/$A11</f>
        <v>4.394477221890139E-2</v>
      </c>
      <c r="AE11" s="118">
        <f xml:space="preserve"> (Regression!$CE$34*6*'In Process Calc.'!$C11^5+Regression!$CD$34*5*'In Process Calc.'!$C11^4+Regression!$CC$34*4*'In Process Calc.'!$C11^3 +Regression!$CB$34*3*'In Process Calc.'!$C11^2 + Regression!$CA$34*2*'In Process Calc.'!$C11 + Regression!$BZ$34)/$A11</f>
        <v>0.14983615770251446</v>
      </c>
      <c r="AF11" s="119">
        <f t="shared" si="0"/>
        <v>-3.4823709447108005E-2</v>
      </c>
      <c r="AG11" s="119">
        <f t="shared" si="3"/>
        <v>0</v>
      </c>
      <c r="AH11" s="119">
        <f t="shared" si="1"/>
        <v>9.0452381362258994E-4</v>
      </c>
      <c r="AI11" s="119">
        <f t="shared" si="2"/>
        <v>221.71889007509176</v>
      </c>
      <c r="AJ11" s="76">
        <f>'In Process Calc.'!C11</f>
        <v>188.32250000000931</v>
      </c>
      <c r="AK11" s="125">
        <f>((Regression!CL44-Regression!CL45)*1000+'Measured Data'!AR14*'In Process Calc.'!$D11+'In Process Calc.'!$F10*'Measured Data'!BP14)/'In Process Calc.'!$D11</f>
        <v>-0.10880409550812183</v>
      </c>
      <c r="AL11" s="125">
        <f>((Regression!CM44-Regression!CM45)*1000+AL10*'In Process Calc.'!$D11+'In Process Calc.'!$F10*'Measured Data'!BQ14)/'In Process Calc.'!$D11</f>
        <v>1.884455770076843</v>
      </c>
      <c r="AM11" s="125">
        <f>((Regression!CN44-Regression!CN45)*1000+AM10*'In Process Calc.'!$D11+'In Process Calc.'!$F10*'Measured Data'!BR14)/'In Process Calc.'!$D11</f>
        <v>0.18804876608828527</v>
      </c>
      <c r="AN11" s="125">
        <f>((Regression!CO44-Regression!CO45)*1000+AN10*'In Process Calc.'!$D11+'In Process Calc.'!$F10*'Measured Data'!BS14)/'In Process Calc.'!$D11</f>
        <v>5.8039247100494693</v>
      </c>
      <c r="AO11" s="125">
        <f>((Regression!CP44-Regression!CP45)*1000+AO10*'In Process Calc.'!$D11+'In Process Calc.'!$F10*'Measured Data'!BT14)/'In Process Calc.'!$D11</f>
        <v>0.17579475679485357</v>
      </c>
      <c r="AP11" s="125">
        <f>((Regression!CQ44-Regression!CQ45)*1000+AP10*'In Process Calc.'!$D11+'In Process Calc.'!$F10*'Measured Data'!BU14)/'In Process Calc.'!$D11</f>
        <v>25.603566487570411</v>
      </c>
      <c r="AQ11" s="125">
        <f>((Regression!CR44-Regression!CR45)*1000+AQ10*'In Process Calc.'!$D11+'In Process Calc.'!$F10*'Measured Data'!BV14)/'In Process Calc.'!$D11</f>
        <v>0.3342158154186281</v>
      </c>
      <c r="AR11" s="125">
        <f>((Regression!CS44-Regression!CS45)*1000+AR10*'In Process Calc.'!$D11+'In Process Calc.'!$F10*'Measured Data'!BW14)/'In Process Calc.'!$D11</f>
        <v>2.933110297651333</v>
      </c>
      <c r="AS11" s="125">
        <f>((Regression!CT44-Regression!CT45)*1000+'Post Process Calc.'!AS10*'In Process Calc.'!$I10+'In Process Calc.'!$E10*'Measured Data'!AB14)/'In Process Calc.'!$D11</f>
        <v>2.2941727552160387</v>
      </c>
      <c r="AT11" s="125">
        <f>((Regression!CU44-Regression!CU45)*1000+'Post Process Calc.'!AT10*'In Process Calc.'!$I10+'In Process Calc.'!$E10*'Measured Data'!AC14)/'In Process Calc.'!$D11</f>
        <v>0.74148224224452375</v>
      </c>
      <c r="AU11" s="125">
        <f>((Regression!CV44-Regression!CV45)*1000+'Post Process Calc.'!AU10*'In Process Calc.'!$I10+'In Process Calc.'!$E10*'Measured Data'!AD14)/'In Process Calc.'!$D11</f>
        <v>1.3586739507597752</v>
      </c>
      <c r="AV11" s="125">
        <f>(-(Regression!CW44-Regression!CW45)*1000+'Post Process Calc.'!AV10*'In Process Calc.'!$D11)/'In Process Calc.'!$D11</f>
        <v>0.43521225593501839</v>
      </c>
      <c r="AW11" s="125">
        <f>((Regression!CX44-Regression!CX45)*1000+'Post Process Calc.'!AW10*'In Process Calc.'!$I10+'In Process Calc.'!$E10*'Measured Data'!AF14)/'In Process Calc.'!$D11</f>
        <v>2.0887752047362951</v>
      </c>
      <c r="AX11" s="125">
        <f>((Regression!CY44-Regression!CY45)*1000+'Post Process Calc.'!AX10*'In Process Calc.'!$I10+'In Process Calc.'!$E10*'Measured Data'!AG14)/'In Process Calc.'!$D11</f>
        <v>1.2988730272020375</v>
      </c>
      <c r="AY11" s="125">
        <f>((Regression!CZ44-Regression!CZ45)*1000+'Post Process Calc.'!AY10*'In Process Calc.'!$I10+'In Process Calc.'!$E10*'Measured Data'!AH14)/'In Process Calc.'!$D11</f>
        <v>0.65401609541189998</v>
      </c>
      <c r="AZ11" s="125">
        <f>((Regression!DA44-Regression!DA45)*1000+'Post Process Calc.'!AZ10*'In Process Calc.'!$I10+'In Process Calc.'!$E10*'Measured Data'!AI14)/'In Process Calc.'!$D11</f>
        <v>-4.5254582769452698</v>
      </c>
      <c r="BA11" s="125">
        <f>((Regression!DB44-Regression!DB45)*1000+'Post Process Calc.'!BA10*'In Process Calc.'!$I10+'In Process Calc.'!$E10*'Measured Data'!AJ14)/'In Process Calc.'!$D11</f>
        <v>1.0711101837597654</v>
      </c>
      <c r="BB11" s="125">
        <f>((Regression!DC44-Regression!DC45)*1000+'Post Process Calc.'!BB10*'In Process Calc.'!$I10+'In Process Calc.'!$E10*'Measured Data'!AK14)/'In Process Calc.'!$D11</f>
        <v>2.0273857784068978</v>
      </c>
      <c r="BC11" s="125">
        <f>((Regression!DD44-Regression!DD45)*1000+'Post Process Calc.'!BC10*'In Process Calc.'!$I10+'In Process Calc.'!$E10*'Measured Data'!AL14)/'In Process Calc.'!$D11</f>
        <v>1.9442032765778805</v>
      </c>
      <c r="BD11" s="125">
        <f>((Regression!DE44-Regression!DE45)*1000+'Post Process Calc.'!BD10*'In Process Calc.'!$I10+'In Process Calc.'!$E10*'Measured Data'!AM14)/'In Process Calc.'!$D11</f>
        <v>1.6458834923049546</v>
      </c>
      <c r="BE11" s="125">
        <f>((Regression!DF44-Regression!DF45)*1000+'Post Process Calc.'!BE10*'In Process Calc.'!$I10+'In Process Calc.'!$E10*'Measured Data'!AN14)/'In Process Calc.'!$D11</f>
        <v>0.35170044107402132</v>
      </c>
      <c r="BF11" s="125">
        <f>((Regression!DG44-Regression!DG45)*1000+'Post Process Calc.'!BF10*'In Process Calc.'!$I10+'In Process Calc.'!$E10*'Measured Data'!AO14)/'In Process Calc.'!$D11</f>
        <v>0.63068345823762584</v>
      </c>
      <c r="BG11" s="125">
        <f>((Regression!DH44-Regression!DH45)*1000+'Post Process Calc.'!BG10*'In Process Calc.'!$I10+'In Process Calc.'!$E10*'Measured Data'!AP14)/'In Process Calc.'!$D11</f>
        <v>1.4755151292810769</v>
      </c>
    </row>
    <row r="12" spans="1:70" x14ac:dyDescent="0.15">
      <c r="A12" s="118">
        <f>'Measured Data'!H16*'In Process Calc.'!D12/1000</f>
        <v>2.958555975335083</v>
      </c>
      <c r="B12" s="298">
        <f>'Growth Regression'!$P11</f>
        <v>1.1447929178307671E-3</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1.0106985986418011</v>
      </c>
      <c r="E12" s="118">
        <f xml:space="preserve"> (Regression!$CE$8*6*'In Process Calc.'!$C12^6+Regression!$CD$8*5*'In Process Calc.'!$C12^5+Regression!$CC$8*4*'In Process Calc.'!$C12^3+Regression!$CB$8*3*'In Process Calc.'!$C12^2  + Regression!$CA$8*2*'In Process Calc.'!$C12 + Regression!$BZ$8)/$A12</f>
        <v>1.5043407453646672E-3</v>
      </c>
      <c r="F12" s="118">
        <f xml:space="preserve"> (Regression!$CE$9*6*'In Process Calc.'!$C12^6+Regression!$CD$9*5*'In Process Calc.'!$C12^5+Regression!$CC$9*4*'In Process Calc.'!$C12^3+Regression!$CB$9*3*'In Process Calc.'!$C12^2  + Regression!$CA$9*2*'In Process Calc.'!$C12 + Regression!$BZ$9)/$A12</f>
        <v>1.0171374346374855E-3</v>
      </c>
      <c r="G12" s="118">
        <f xml:space="preserve"> (Regression!$CE$10*6*'In Process Calc.'!$C12^6+Regression!$CD$10*5*'In Process Calc.'!$C12^5+Regression!$CC$10*4*'In Process Calc.'!$C12^3+Regression!$CB$10*3*'In Process Calc.'!$C12^2  + Regression!$CA$10*2*'In Process Calc.'!$C12 + Regression!$BZ$10)/$A12</f>
        <v>9.0247692480007824E-4</v>
      </c>
      <c r="H12" s="118">
        <f xml:space="preserve"> (Regression!$CE$11*6*'In Process Calc.'!$C12^6+Regression!$CD$11*5*'In Process Calc.'!$C12^5+Regression!$CC$11*4*'In Process Calc.'!$C12^3+Regression!$CB$11*3*'In Process Calc.'!$C12^2  + Regression!$CA$11*2*'In Process Calc.'!$C12 + Regression!$BZ$11)/$A12</f>
        <v>9.1869011233181048E-3</v>
      </c>
      <c r="I12" s="118">
        <f>(Regression!$CE$12*6*'In Process Calc.'!$C12^6+Regression!$CD$12*5*'In Process Calc.'!$C12^5+Regression!$CC$12*4*'In Process Calc.'!$C12^3+Regression!$CB$12*3*'In Process Calc.'!$C12^2  + Regression!$CA$12*2*'In Process Calc.'!$C12 + Regression!$BZ$12)/$A12</f>
        <v>9.9471242891798579E-4</v>
      </c>
      <c r="J12" s="118">
        <f xml:space="preserve"> (Regression!$CE$13*6*'In Process Calc.'!$C12^6+Regression!$CD$13*5*'In Process Calc.'!$C12^5+Regression!$CC$13*4*'In Process Calc.'!$C12^3+Regression!$CB$13*3*'In Process Calc.'!$C12^2  + Regression!$CA$13*2*'In Process Calc.'!$C12 + Regression!$BZ$13)/$A12</f>
        <v>4.7379108167798022E-2</v>
      </c>
      <c r="K12" s="118">
        <f xml:space="preserve"> (Regression!$CE$14*6*'In Process Calc.'!$C12^6+Regression!$CD$14*5*'In Process Calc.'!$C12^5+Regression!$CC$14*4*'In Process Calc.'!$C12^3+Regression!$CB$14*3*'In Process Calc.'!$C12^2  + Regression!$CA$14*2*'In Process Calc.'!$C12 + Regression!$BZ$14)/$A12</f>
        <v>9.9302552745231075E-5</v>
      </c>
      <c r="L12" s="118">
        <f xml:space="preserve"> (Regression!$CE$15*6*'In Process Calc.'!$C12^6+Regression!$CD$15*5*'In Process Calc.'!$C12^5+Regression!$CC$15*4*'In Process Calc.'!$C12^3+Regression!$CB$15*3*'In Process Calc.'!$C12^2  + Regression!$CA$15*2*'In Process Calc.'!$C12 + Regression!$BZ$15)/$A12</f>
        <v>-3.1499844236973327E-4</v>
      </c>
      <c r="M12" s="118">
        <f xml:space="preserve"> (Regression!$CE$16*6*'In Process Calc.'!$C12^6+Regression!$CD$16*5*'In Process Calc.'!$C12^5+Regression!$CC$16*4*'In Process Calc.'!$C12^3+Regression!$CB$16*3*'In Process Calc.'!$C12^2  + Regression!$CA$16*2*'In Process Calc.'!$C12 + Regression!$BZ$16)/$A12</f>
        <v>-3.1962239797131472E-3</v>
      </c>
      <c r="N12" s="118">
        <f xml:space="preserve"> (Regression!$CE$17*6*'In Process Calc.'!$C12^6+Regression!$CD$17*5*'In Process Calc.'!$C12^5+Regression!$CC$17*4*'In Process Calc.'!$C12^3+Regression!$CB$17*3*'In Process Calc.'!$C12^2  + Regression!$CA$17*2*'In Process Calc.'!$C12 + Regression!$BZ$17)/$A12</f>
        <v>-1.9637354419450458E-4</v>
      </c>
      <c r="O12" s="118">
        <f xml:space="preserve"> (Regression!$CE$18*6*'In Process Calc.'!$C12^6+Regression!$CD$18*5*'In Process Calc.'!$C12^5+Regression!$CC$18*4*'In Process Calc.'!$C12^3+Regression!$CB$18*3*'In Process Calc.'!$C12^2  + Regression!$CA$18*2*'In Process Calc.'!$C12 + Regression!$BZ$18)/$A12</f>
        <v>1.8525602175869847E-3</v>
      </c>
      <c r="P12" s="118">
        <f xml:space="preserve"> (Regression!$CE$19*6*'In Process Calc.'!$C12^5+Regression!$CD$19*5*'In Process Calc.'!$C12^4+Regression!$CC$19*4*'In Process Calc.'!$C12^3 +Regression!$CB$19*3*'In Process Calc.'!$C12^2 + Regression!$CA$19*2*'In Process Calc.'!$C12 + Regression!$BZ$19)/$A12</f>
        <v>3.2949615883453806E-3</v>
      </c>
      <c r="Q12" s="118">
        <f xml:space="preserve"> (Regression!$CE$20*6*'In Process Calc.'!$C12^5+Regression!$CD$20*5*'In Process Calc.'!$C12^4+Regression!$CC$20*4*'In Process Calc.'!$C12^3 +Regression!$CB$20*3*'In Process Calc.'!$C12^2 + Regression!$CA$20*2*'In Process Calc.'!$C12 + Regression!$BZ$20)/$A12</f>
        <v>3.8534255786034279E-3</v>
      </c>
      <c r="R12" s="118">
        <f xml:space="preserve"> (Regression!$CE$21*6*'In Process Calc.'!$C12^5+Regression!$CD$21*5*'In Process Calc.'!$C12^4+Regression!$CC$21*4*'In Process Calc.'!$C12^3 +Regression!$CB$21*3*'In Process Calc.'!$C12^2 + Regression!$CA$21*2*'In Process Calc.'!$C12 + Regression!$BZ$21)/$A12</f>
        <v>1.8101428251133431E-3</v>
      </c>
      <c r="S12" s="118">
        <f xml:space="preserve"> (Regression!$CE$22*6*'In Process Calc.'!$C12^5+Regression!$CD$22*5*'In Process Calc.'!$C12^4+Regression!$CC$22*4*'In Process Calc.'!$C12^3 +Regression!$CB$22*3*'In Process Calc.'!$C12^2 + Regression!$CA$22*2*'In Process Calc.'!$C12 + Regression!$BZ$22)/$A12</f>
        <v>5.1524874626012439E-4</v>
      </c>
      <c r="T12" s="118">
        <f xml:space="preserve"> (Regression!$CE$23*6*'In Process Calc.'!$C12^5+Regression!$CD$23*5*'In Process Calc.'!$C12^4+Regression!$CC$23*4*'In Process Calc.'!$C12^3 +Regression!$CB$23*3*'In Process Calc.'!$C12^2 + Regression!$CA$23*2*'In Process Calc.'!$C12 + Regression!$BZ$23)/$A12</f>
        <v>8.1229281755794466E-3</v>
      </c>
      <c r="U12" s="118">
        <f xml:space="preserve"> (Regression!$CE$24*6*'In Process Calc.'!$C12^5+Regression!$CD$24*5*'In Process Calc.'!$C12^4+Regression!$CC$24*4*'In Process Calc.'!$C12^3 +Regression!$CB$24*3*'In Process Calc.'!$C12^2 + Regression!$CA$24*2*'In Process Calc.'!$C12 + Regression!$BZ$24)/$A12</f>
        <v>9.215912410478666E-4</v>
      </c>
      <c r="V12" s="118">
        <f xml:space="preserve"> (Regression!$CE$25*6*'In Process Calc.'!$C12^5+Regression!$CD$25*5*'In Process Calc.'!$C12^4+Regression!$CC$25*4*'In Process Calc.'!$C12^3 +Regression!$CB$25*3*'In Process Calc.'!$C12^2 + Regression!$CA$25*2*'In Process Calc.'!$C12 + Regression!$BZ$25)/$A12</f>
        <v>1.4250092233999911E-3</v>
      </c>
      <c r="W12" s="118">
        <f xml:space="preserve"> (Regression!$CE$26*6*'In Process Calc.'!$C12^5+Regression!$CD$26*5*'In Process Calc.'!$C12^4+Regression!$CC$26*4*'In Process Calc.'!$C12^3 +Regression!$CB$26*3*'In Process Calc.'!$C12^2 + Regression!$CA$26*2*'In Process Calc.'!$C12 + Regression!$BZ$26)/$A12</f>
        <v>5.5062339598964932E-3</v>
      </c>
      <c r="X12" s="118">
        <f xml:space="preserve"> (Regression!$CE$27*6*'In Process Calc.'!$C12^5+Regression!$CD$27*5*'In Process Calc.'!$C12^4+Regression!$CC$27*4*'In Process Calc.'!$C12^3 +Regression!$CB$27*3*'In Process Calc.'!$C12^2 + Regression!$CA$27*2*'In Process Calc.'!$C12 + Regression!$BZ$27)/$A12</f>
        <v>1.6903906407135525E-3</v>
      </c>
      <c r="Y12" s="118">
        <f xml:space="preserve"> (Regression!$CE$28*6*'In Process Calc.'!$C12^5+Regression!$CD$28*5*'In Process Calc.'!$C12^4+Regression!$CC$28*4*'In Process Calc.'!$C12^3 +Regression!$CB$28*3*'In Process Calc.'!$C12^2 + Regression!$CA$28*2*'In Process Calc.'!$C12 + Regression!$BZ$28)/$A12</f>
        <v>4.628977217453636E-4</v>
      </c>
      <c r="Z12" s="118">
        <f xml:space="preserve"> (Regression!$CE$29*6*'In Process Calc.'!$C12^5+Regression!$CD$29*5*'In Process Calc.'!$C12^4+Regression!$CC$29*4*'In Process Calc.'!$C12^3 +Regression!$CB$29*3*'In Process Calc.'!$C12^2 + Regression!$CA$29*2*'In Process Calc.'!$C12 + Regression!$BZ$29)/$A12</f>
        <v>7.4187458332641262E-5</v>
      </c>
      <c r="AA12" s="118">
        <f xml:space="preserve"> (Regression!$CE$30*6*'In Process Calc.'!$C12^5+Regression!$CD$30*5*'In Process Calc.'!$C12^4+Regression!$CC$30*4*'In Process Calc.'!$C12^3 +Regression!$CB$30*3*'In Process Calc.'!$C12^2 + Regression!$CA$30*2*'In Process Calc.'!$C12 + Regression!$BZ$30)/$A12</f>
        <v>2.4543130386256808E-3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3.4360482873827883E-2</v>
      </c>
      <c r="AD12" s="118">
        <f xml:space="preserve"> (Regression!$CE$33*6*'In Process Calc.'!$C12^5+Regression!$CD$33*5*'In Process Calc.'!$C12^4+Regression!$CC$33*4*'In Process Calc.'!$C12^3 +Regression!$CB$33*3*'In Process Calc.'!$C12^2 + Regression!$CA$33*2*'In Process Calc.'!$C12 + Regression!$BZ$33)/$A12</f>
        <v>4.4234808712129065E-2</v>
      </c>
      <c r="AE12" s="118">
        <f xml:space="preserve"> (Regression!$CE$34*6*'In Process Calc.'!$C12^5+Regression!$CD$34*5*'In Process Calc.'!$C12^4+Regression!$CC$34*4*'In Process Calc.'!$C12^3 +Regression!$CB$34*3*'In Process Calc.'!$C12^2 + Regression!$CA$34*2*'In Process Calc.'!$C12 + Regression!$BZ$34)/$A12</f>
        <v>0.15120333344907333</v>
      </c>
      <c r="AF12" s="119">
        <f t="shared" si="0"/>
        <v>6.9544609760823967E-2</v>
      </c>
      <c r="AG12" s="119">
        <f t="shared" si="3"/>
        <v>0</v>
      </c>
      <c r="AH12" s="119">
        <f t="shared" si="1"/>
        <v>2.095914350973868E-3</v>
      </c>
      <c r="AI12" s="119">
        <f t="shared" si="2"/>
        <v>81.799792160625429</v>
      </c>
      <c r="AJ12" s="76">
        <f>'In Process Calc.'!C12</f>
        <v>212.50583333341638</v>
      </c>
      <c r="AK12" s="125">
        <f>((Regression!CL45-Regression!CL46)*1000+'Measured Data'!AR15*'In Process Calc.'!$D12+'In Process Calc.'!$F11*'Measured Data'!BP15)/'In Process Calc.'!$D12</f>
        <v>1.0098947135171035</v>
      </c>
      <c r="AL12" s="125">
        <f>((Regression!CM45-Regression!CM46)*1000+AL11*'In Process Calc.'!$D12+'In Process Calc.'!$F11*'Measured Data'!BQ15)/'In Process Calc.'!$D12</f>
        <v>1.7834852471566318</v>
      </c>
      <c r="AM12" s="125">
        <f>((Regression!CN45-Regression!CN46)*1000+AM11*'In Process Calc.'!$D12+'In Process Calc.'!$F11*'Measured Data'!BR15)/'In Process Calc.'!$D12</f>
        <v>1.3102997961158661E-2</v>
      </c>
      <c r="AN12" s="125">
        <f>((Regression!CO45-Regression!CO46)*1000+AN11*'In Process Calc.'!$D12+'In Process Calc.'!$F11*'Measured Data'!BS15)/'In Process Calc.'!$D12</f>
        <v>4.9350006491222906</v>
      </c>
      <c r="AO12" s="125">
        <f>((Regression!CP45-Regression!CP46)*1000+AO11*'In Process Calc.'!$D12+'In Process Calc.'!$F11*'Measured Data'!BT15)/'In Process Calc.'!$D12</f>
        <v>6.8529081744476736E-2</v>
      </c>
      <c r="AP12" s="125">
        <f>((Regression!CQ45-Regression!CQ46)*1000+AP11*'In Process Calc.'!$D12+'In Process Calc.'!$F11*'Measured Data'!BU15)/'In Process Calc.'!$D12</f>
        <v>21.192537077730307</v>
      </c>
      <c r="AQ12" s="125">
        <f>((Regression!CR45-Regression!CR46)*1000+AQ11*'In Process Calc.'!$D12+'In Process Calc.'!$F11*'Measured Data'!BV15)/'In Process Calc.'!$D12</f>
        <v>0.32738045247698655</v>
      </c>
      <c r="AR12" s="125">
        <f>((Regression!CS45-Regression!CS46)*1000+AR11*'In Process Calc.'!$D12+'In Process Calc.'!$F11*'Measured Data'!BW15)/'In Process Calc.'!$D12</f>
        <v>2.988086383114962</v>
      </c>
      <c r="AS12" s="125">
        <f>((Regression!CT45-Regression!CT46)*1000+'Post Process Calc.'!AS11*'In Process Calc.'!$I11+'In Process Calc.'!$E11*'Measured Data'!AB15)/'In Process Calc.'!$D12</f>
        <v>2.6167050169270141</v>
      </c>
      <c r="AT12" s="125">
        <f>((Regression!CU45-Regression!CU46)*1000+'Post Process Calc.'!AT11*'In Process Calc.'!$I11+'In Process Calc.'!$E11*'Measured Data'!AC15)/'In Process Calc.'!$D12</f>
        <v>0.76524315763083262</v>
      </c>
      <c r="AU12" s="125">
        <f>((Regression!CV45-Regression!CV46)*1000+'Post Process Calc.'!AU11*'In Process Calc.'!$I11+'In Process Calc.'!$E11*'Measured Data'!AD15)/'In Process Calc.'!$D12</f>
        <v>1.1768266722808305</v>
      </c>
      <c r="AV12" s="125">
        <f>(-(Regression!CW45-Regression!CW46)*1000+'Post Process Calc.'!AV11*'In Process Calc.'!$D12)/'In Process Calc.'!$D12</f>
        <v>0.5479105507027392</v>
      </c>
      <c r="AW12" s="125">
        <f>((Regression!CX45-Regression!CX46)*1000+'Post Process Calc.'!AW11*'In Process Calc.'!$I11+'In Process Calc.'!$E11*'Measured Data'!AF15)/'In Process Calc.'!$D12</f>
        <v>1.7051740415574976</v>
      </c>
      <c r="AX12" s="125">
        <f>((Regression!CY45-Regression!CY46)*1000+'Post Process Calc.'!AX11*'In Process Calc.'!$I11+'In Process Calc.'!$E11*'Measured Data'!AG15)/'In Process Calc.'!$D12</f>
        <v>1.1189193058920663</v>
      </c>
      <c r="AY12" s="125">
        <f>((Regression!CZ45-Regression!CZ46)*1000+'Post Process Calc.'!AY11*'In Process Calc.'!$I11+'In Process Calc.'!$E11*'Measured Data'!AH15)/'In Process Calc.'!$D12</f>
        <v>0.60256748774647195</v>
      </c>
      <c r="AZ12" s="125">
        <f>((Regression!DA45-Regression!DA46)*1000+'Post Process Calc.'!AZ11*'In Process Calc.'!$I11+'In Process Calc.'!$E11*'Measured Data'!AI15)/'In Process Calc.'!$D12</f>
        <v>-5.3435668863508496</v>
      </c>
      <c r="BA12" s="125">
        <f>((Regression!DB45-Regression!DB46)*1000+'Post Process Calc.'!BA11*'In Process Calc.'!$I11+'In Process Calc.'!$E11*'Measured Data'!AJ15)/'In Process Calc.'!$D12</f>
        <v>0.97811261500113356</v>
      </c>
      <c r="BB12" s="125">
        <f>((Regression!DC45-Regression!DC46)*1000+'Post Process Calc.'!BB11*'In Process Calc.'!$I11+'In Process Calc.'!$E11*'Measured Data'!AK15)/'In Process Calc.'!$D12</f>
        <v>1.8853918802307303</v>
      </c>
      <c r="BC12" s="125">
        <f>((Regression!DD45-Regression!DD46)*1000+'Post Process Calc.'!BC11*'In Process Calc.'!$I11+'In Process Calc.'!$E11*'Measured Data'!AL15)/'In Process Calc.'!$D12</f>
        <v>1.3846465731513893</v>
      </c>
      <c r="BD12" s="125">
        <f>((Regression!DE45-Regression!DE46)*1000+'Post Process Calc.'!BD11*'In Process Calc.'!$I11+'In Process Calc.'!$E11*'Measured Data'!AM15)/'In Process Calc.'!$D12</f>
        <v>1.4800212024029196</v>
      </c>
      <c r="BE12" s="125">
        <f>((Regression!DF45-Regression!DF46)*1000+'Post Process Calc.'!BE11*'In Process Calc.'!$I11+'In Process Calc.'!$E11*'Measured Data'!AN15)/'In Process Calc.'!$D12</f>
        <v>0.30537440457118165</v>
      </c>
      <c r="BF12" s="125">
        <f>((Regression!DG45-Regression!DG46)*1000+'Post Process Calc.'!BF11*'In Process Calc.'!$I11+'In Process Calc.'!$E11*'Measured Data'!AO15)/'In Process Calc.'!$D12</f>
        <v>0.61788466717762569</v>
      </c>
      <c r="BG12" s="125">
        <f>((Regression!DH45-Regression!DH46)*1000+'Post Process Calc.'!BG11*'In Process Calc.'!$I11+'In Process Calc.'!$E11*'Measured Data'!AP15)/'In Process Calc.'!$D12</f>
        <v>1.2331382324592626</v>
      </c>
    </row>
    <row r="13" spans="1:70" x14ac:dyDescent="0.15">
      <c r="A13" s="118">
        <f>'Measured Data'!H17*'In Process Calc.'!D13/1000</f>
        <v>2.6657932938859563</v>
      </c>
      <c r="B13" s="298">
        <f>'Growth Regression'!$P12</f>
        <v>6.1668353928154914E-4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1.1347988860224862</v>
      </c>
      <c r="E13" s="118">
        <f xml:space="preserve"> (Regression!$CE$8*6*'In Process Calc.'!$C13^6+Regression!$CD$8*5*'In Process Calc.'!$C13^5+Regression!$CC$8*4*'In Process Calc.'!$C13^3+Regression!$CB$8*3*'In Process Calc.'!$C13^2  + Regression!$CA$8*2*'In Process Calc.'!$C13 + Regression!$BZ$8)/$A13</f>
        <v>1.738427571417881E-3</v>
      </c>
      <c r="F13" s="118">
        <f xml:space="preserve"> (Regression!$CE$9*6*'In Process Calc.'!$C13^6+Regression!$CD$9*5*'In Process Calc.'!$C13^5+Regression!$CC$9*4*'In Process Calc.'!$C13^3+Regression!$CB$9*3*'In Process Calc.'!$C13^2  + Regression!$CA$9*2*'In Process Calc.'!$C13 + Regression!$BZ$9)/$A13</f>
        <v>1.0543077617032248E-3</v>
      </c>
      <c r="G13" s="118">
        <f xml:space="preserve"> (Regression!$CE$10*6*'In Process Calc.'!$C13^6+Regression!$CD$10*5*'In Process Calc.'!$C13^5+Regression!$CC$10*4*'In Process Calc.'!$C13^3+Regression!$CB$10*3*'In Process Calc.'!$C13^2  + Regression!$CA$10*2*'In Process Calc.'!$C13 + Regression!$BZ$10)/$A13</f>
        <v>-3.7975737693060515E-4</v>
      </c>
      <c r="H13" s="118">
        <f xml:space="preserve"> (Regression!$CE$11*6*'In Process Calc.'!$C13^6+Regression!$CD$11*5*'In Process Calc.'!$C13^5+Regression!$CC$11*4*'In Process Calc.'!$C13^3+Regression!$CB$11*3*'In Process Calc.'!$C13^2  + Regression!$CA$11*2*'In Process Calc.'!$C13 + Regression!$BZ$11)/$A13</f>
        <v>1.0267977117480937E-2</v>
      </c>
      <c r="I13" s="118">
        <f>(Regression!$CE$12*6*'In Process Calc.'!$C13^6+Regression!$CD$12*5*'In Process Calc.'!$C13^5+Regression!$CC$12*4*'In Process Calc.'!$C13^3+Regression!$CB$12*3*'In Process Calc.'!$C13^2  + Regression!$CA$12*2*'In Process Calc.'!$C13 + Regression!$BZ$12)/$A13</f>
        <v>8.0221149246298732E-4</v>
      </c>
      <c r="J13" s="118">
        <f xml:space="preserve"> (Regression!$CE$13*6*'In Process Calc.'!$C13^6+Regression!$CD$13*5*'In Process Calc.'!$C13^5+Regression!$CC$13*4*'In Process Calc.'!$C13^3+Regression!$CB$13*3*'In Process Calc.'!$C13^2  + Regression!$CA$13*2*'In Process Calc.'!$C13 + Regression!$BZ$13)/$A13</f>
        <v>5.6675289767759852E-2</v>
      </c>
      <c r="K13" s="118">
        <f xml:space="preserve"> (Regression!$CE$14*6*'In Process Calc.'!$C13^6+Regression!$CD$14*5*'In Process Calc.'!$C13^5+Regression!$CC$14*4*'In Process Calc.'!$C13^3+Regression!$CB$14*3*'In Process Calc.'!$C13^2  + Regression!$CA$14*2*'In Process Calc.'!$C13 + Regression!$BZ$14)/$A13</f>
        <v>1.6671608722459654E-4</v>
      </c>
      <c r="L13" s="118">
        <f xml:space="preserve"> (Regression!$CE$15*6*'In Process Calc.'!$C13^6+Regression!$CD$15*5*'In Process Calc.'!$C13^5+Regression!$CC$15*4*'In Process Calc.'!$C13^3+Regression!$CB$15*3*'In Process Calc.'!$C13^2  + Regression!$CA$15*2*'In Process Calc.'!$C13 + Regression!$BZ$15)/$A13</f>
        <v>2.9968997973218184E-4</v>
      </c>
      <c r="M13" s="118">
        <f xml:space="preserve"> (Regression!$CE$16*6*'In Process Calc.'!$C13^6+Regression!$CD$16*5*'In Process Calc.'!$C13^5+Regression!$CC$16*4*'In Process Calc.'!$C13^3+Regression!$CB$16*3*'In Process Calc.'!$C13^2  + Regression!$CA$16*2*'In Process Calc.'!$C13 + Regression!$BZ$16)/$A13</f>
        <v>-3.1640426387771125E-3</v>
      </c>
      <c r="N13" s="118">
        <f xml:space="preserve"> (Regression!$CE$17*6*'In Process Calc.'!$C13^6+Regression!$CD$17*5*'In Process Calc.'!$C13^5+Regression!$CC$17*4*'In Process Calc.'!$C13^3+Regression!$CB$17*3*'In Process Calc.'!$C13^2  + Regression!$CA$17*2*'In Process Calc.'!$C13 + Regression!$BZ$17)/$A13</f>
        <v>-5.7825680866550094E-5</v>
      </c>
      <c r="O13" s="118">
        <f xml:space="preserve"> (Regression!$CE$18*6*'In Process Calc.'!$C13^6+Regression!$CD$18*5*'In Process Calc.'!$C13^5+Regression!$CC$18*4*'In Process Calc.'!$C13^3+Regression!$CB$18*3*'In Process Calc.'!$C13^2  + Regression!$CA$18*2*'In Process Calc.'!$C13 + Regression!$BZ$18)/$A13</f>
        <v>1.9985848811805585E-3</v>
      </c>
      <c r="P13" s="118">
        <f xml:space="preserve"> (Regression!$CE$19*6*'In Process Calc.'!$C13^5+Regression!$CD$19*5*'In Process Calc.'!$C13^4+Regression!$CC$19*4*'In Process Calc.'!$C13^3 +Regression!$CB$19*3*'In Process Calc.'!$C13^2 + Regression!$CA$19*2*'In Process Calc.'!$C13 + Regression!$BZ$19)/$A13</f>
        <v>4.3780470904448091E-3</v>
      </c>
      <c r="Q13" s="118">
        <f xml:space="preserve"> (Regression!$CE$20*6*'In Process Calc.'!$C13^5+Regression!$CD$20*5*'In Process Calc.'!$C13^4+Regression!$CC$20*4*'In Process Calc.'!$C13^3 +Regression!$CB$20*3*'In Process Calc.'!$C13^2 + Regression!$CA$20*2*'In Process Calc.'!$C13 + Regression!$BZ$20)/$A13</f>
        <v>3.9520604835134353E-3</v>
      </c>
      <c r="R13" s="118">
        <f xml:space="preserve"> (Regression!$CE$21*6*'In Process Calc.'!$C13^5+Regression!$CD$21*5*'In Process Calc.'!$C13^4+Regression!$CC$21*4*'In Process Calc.'!$C13^3 +Regression!$CB$21*3*'In Process Calc.'!$C13^2 + Regression!$CA$21*2*'In Process Calc.'!$C13 + Regression!$BZ$21)/$A13</f>
        <v>1.8615030643205715E-3</v>
      </c>
      <c r="S13" s="118">
        <f xml:space="preserve"> (Regression!$CE$22*6*'In Process Calc.'!$C13^5+Regression!$CD$22*5*'In Process Calc.'!$C13^4+Regression!$CC$22*4*'In Process Calc.'!$C13^3 +Regression!$CB$22*3*'In Process Calc.'!$C13^2 + Regression!$CA$22*2*'In Process Calc.'!$C13 + Regression!$BZ$22)/$A13</f>
        <v>5.314606838709425E-4</v>
      </c>
      <c r="T13" s="118">
        <f xml:space="preserve"> (Regression!$CE$23*6*'In Process Calc.'!$C13^5+Regression!$CD$23*5*'In Process Calc.'!$C13^4+Regression!$CC$23*4*'In Process Calc.'!$C13^3 +Regression!$CB$23*3*'In Process Calc.'!$C13^2 + Regression!$CA$23*2*'In Process Calc.'!$C13 + Regression!$BZ$23)/$A13</f>
        <v>8.1437428068013382E-3</v>
      </c>
      <c r="U13" s="118">
        <f xml:space="preserve"> (Regression!$CE$24*6*'In Process Calc.'!$C13^5+Regression!$CD$24*5*'In Process Calc.'!$C13^4+Regression!$CC$24*4*'In Process Calc.'!$C13^3 +Regression!$CB$24*3*'In Process Calc.'!$C13^2 + Regression!$CA$24*2*'In Process Calc.'!$C13 + Regression!$BZ$24)/$A13</f>
        <v>9.0841594729830727E-4</v>
      </c>
      <c r="V13" s="118">
        <f xml:space="preserve"> (Regression!$CE$25*6*'In Process Calc.'!$C13^5+Regression!$CD$25*5*'In Process Calc.'!$C13^4+Regression!$CC$25*4*'In Process Calc.'!$C13^3 +Regression!$CB$25*3*'In Process Calc.'!$C13^2 + Regression!$CA$25*2*'In Process Calc.'!$C13 + Regression!$BZ$25)/$A13</f>
        <v>1.4561680230671971E-3</v>
      </c>
      <c r="W13" s="118">
        <f xml:space="preserve"> (Regression!$CE$26*6*'In Process Calc.'!$C13^5+Regression!$CD$26*5*'In Process Calc.'!$C13^4+Regression!$CC$26*4*'In Process Calc.'!$C13^3 +Regression!$CB$26*3*'In Process Calc.'!$C13^2 + Regression!$CA$26*2*'In Process Calc.'!$C13 + Regression!$BZ$26)/$A13</f>
        <v>5.3347855282117303E-3</v>
      </c>
      <c r="X13" s="118">
        <f xml:space="preserve"> (Regression!$CE$27*6*'In Process Calc.'!$C13^5+Regression!$CD$27*5*'In Process Calc.'!$C13^4+Regression!$CC$27*4*'In Process Calc.'!$C13^3 +Regression!$CB$27*3*'In Process Calc.'!$C13^2 + Regression!$CA$27*2*'In Process Calc.'!$C13 + Regression!$BZ$27)/$A13</f>
        <v>1.8003890719573636E-3</v>
      </c>
      <c r="Y13" s="118">
        <f xml:space="preserve"> (Regression!$CE$28*6*'In Process Calc.'!$C13^5+Regression!$CD$28*5*'In Process Calc.'!$C13^4+Regression!$CC$28*4*'In Process Calc.'!$C13^3 +Regression!$CB$28*3*'In Process Calc.'!$C13^2 + Regression!$CA$28*2*'In Process Calc.'!$C13 + Regression!$BZ$28)/$A13</f>
        <v>4.6923959828909495E-4</v>
      </c>
      <c r="Z13" s="118">
        <f xml:space="preserve"> (Regression!$CE$29*6*'In Process Calc.'!$C13^5+Regression!$CD$29*5*'In Process Calc.'!$C13^4+Regression!$CC$29*4*'In Process Calc.'!$C13^3 +Regression!$CB$29*3*'In Process Calc.'!$C13^2 + Regression!$CA$29*2*'In Process Calc.'!$C13 + Regression!$BZ$29)/$A13</f>
        <v>-5.6320915639540639E-5</v>
      </c>
      <c r="AA13" s="118">
        <f xml:space="preserve"> (Regression!$CE$30*6*'In Process Calc.'!$C13^5+Regression!$CD$30*5*'In Process Calc.'!$C13^4+Regression!$CC$30*4*'In Process Calc.'!$C13^3 +Regression!$CB$30*3*'In Process Calc.'!$C13^2 + Regression!$CA$30*2*'In Process Calc.'!$C13 + Regression!$BZ$30)/$A13</f>
        <v>2.5716593170119874E-3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3.4707981606550899E-2</v>
      </c>
      <c r="AD13" s="118">
        <f xml:space="preserve"> (Regression!$CE$33*6*'In Process Calc.'!$C13^5+Regression!$CD$33*5*'In Process Calc.'!$C13^4+Regression!$CC$33*4*'In Process Calc.'!$C13^3 +Regression!$CB$33*3*'In Process Calc.'!$C13^2 + Regression!$CA$33*2*'In Process Calc.'!$C13 + Regression!$BZ$33)/$A13</f>
        <v>4.4962988359647897E-2</v>
      </c>
      <c r="AE13" s="118">
        <f xml:space="preserve"> (Regression!$CE$34*6*'In Process Calc.'!$C13^5+Regression!$CD$34*5*'In Process Calc.'!$C13^4+Regression!$CC$34*4*'In Process Calc.'!$C13^3 +Regression!$CB$34*3*'In Process Calc.'!$C13^2 + Regression!$CA$34*2*'In Process Calc.'!$C13 + Regression!$BZ$34)/$A13</f>
        <v>0.15470312155038998</v>
      </c>
      <c r="AF13" s="119">
        <f t="shared" si="0"/>
        <v>7.7247899541138171E-2</v>
      </c>
      <c r="AG13" s="119">
        <f t="shared" si="3"/>
        <v>0</v>
      </c>
      <c r="AH13" s="119">
        <f t="shared" si="1"/>
        <v>2.9416009676837009E-3</v>
      </c>
      <c r="AI13" s="119">
        <f t="shared" si="2"/>
        <v>48.84797227654613</v>
      </c>
      <c r="AJ13" s="76">
        <f>'In Process Calc.'!C13</f>
        <v>238.48916666675359</v>
      </c>
      <c r="AK13" s="125">
        <f>((Regression!CL46-Regression!CL47)*1000+'Measured Data'!AR16*'In Process Calc.'!$D13+'In Process Calc.'!$F12*'Measured Data'!BP16)/'In Process Calc.'!$D13</f>
        <v>1.1128235283957337</v>
      </c>
      <c r="AL13" s="125">
        <f>((Regression!CM46-Regression!CM47)*1000+'Measured Data'!AS16*'In Process Calc.'!$D13+'In Process Calc.'!$F12*'Measured Data'!BQ16)/'In Process Calc.'!$D13</f>
        <v>2.2574808384679472</v>
      </c>
      <c r="AM13" s="125">
        <f>((Regression!CN46-Regression!CN47)*1000+'Measured Data'!AT16*'In Process Calc.'!$D13+'In Process Calc.'!$F12*'Measured Data'!BR16)/'In Process Calc.'!$D13</f>
        <v>0.84185836699677519</v>
      </c>
      <c r="AN13" s="125">
        <f>((Regression!CO46-Regression!CO47)*1000+'Measured Data'!AU16*'In Process Calc.'!$D13+'In Process Calc.'!$F12*'Measured Data'!BS16)/'In Process Calc.'!$D13</f>
        <v>3.9228775757192027</v>
      </c>
      <c r="AO13" s="125">
        <f>((Regression!CP46-Regression!CP47)*1000+'Measured Data'!AV16*'In Process Calc.'!$D13+'In Process Calc.'!$F12*'Measured Data'!BT16)/'In Process Calc.'!$D13</f>
        <v>-2.2377802283961964E-2</v>
      </c>
      <c r="AP13" s="125">
        <f>((Regression!CQ46-Regression!CQ47)*1000+'Measured Data'!AW16*'In Process Calc.'!$D13+'In Process Calc.'!$F12*'Measured Data'!BU16)/'In Process Calc.'!$D13</f>
        <v>16.039145087975147</v>
      </c>
      <c r="AQ13" s="125">
        <f>((Regression!CR46-Regression!CR47)*1000+'Measured Data'!AX16*'In Process Calc.'!$D13+'In Process Calc.'!$F12*'Measured Data'!BV16)/'In Process Calc.'!$D13</f>
        <v>0.25336838006803836</v>
      </c>
      <c r="AR13" s="125">
        <f>((Regression!CS46-Regression!CS47)*1000+'Measured Data'!AY16*'In Process Calc.'!$D13+'In Process Calc.'!$F12*'Measured Data'!BW16)/'In Process Calc.'!$D13</f>
        <v>2.7601320505023259</v>
      </c>
      <c r="AS13" s="125">
        <f>((Regression!CT46-Regression!CT47)*1000+'Post Process Calc.'!AS12*'In Process Calc.'!$I12+'In Process Calc.'!$E12*'Measured Data'!AB16)/'In Process Calc.'!$D13</f>
        <v>2.9605341547974242</v>
      </c>
      <c r="AT13" s="125">
        <f>((Regression!CU46-Regression!CU47)*1000+'Post Process Calc.'!AT12*'In Process Calc.'!$I12+'In Process Calc.'!$E12*'Measured Data'!AC16)/'In Process Calc.'!$D13</f>
        <v>0.77063338137617088</v>
      </c>
      <c r="AU13" s="125">
        <f>((Regression!CV46-Regression!CV47)*1000+'Post Process Calc.'!AU12*'In Process Calc.'!$I12+'In Process Calc.'!$E12*'Measured Data'!AD16)/'In Process Calc.'!$D13</f>
        <v>1.0241095125107857</v>
      </c>
      <c r="AV13" s="125">
        <f>(-(Regression!CW46-Regression!CW47)*1000+'Post Process Calc.'!AV12*'In Process Calc.'!$D13)/'In Process Calc.'!$D13</f>
        <v>0.96344141389222782</v>
      </c>
      <c r="AW13" s="125">
        <f>((Regression!CX46-Regression!CX47)*1000+'Post Process Calc.'!AW12*'In Process Calc.'!$I12+'In Process Calc.'!$E12*'Measured Data'!AF16)/'In Process Calc.'!$D13</f>
        <v>1.3433966124808643</v>
      </c>
      <c r="AX13" s="125">
        <f>((Regression!CY46-Regression!CY47)*1000+'Post Process Calc.'!AX12*'In Process Calc.'!$I12+'In Process Calc.'!$E12*'Measured Data'!AG16)/'In Process Calc.'!$D13</f>
        <v>0.95896688215497827</v>
      </c>
      <c r="AY13" s="125">
        <f>((Regression!CZ46-Regression!CZ47)*1000+'Post Process Calc.'!AY12*'In Process Calc.'!$I12+'In Process Calc.'!$E12*'Measured Data'!AH16)/'In Process Calc.'!$D13</f>
        <v>0.56850804561872481</v>
      </c>
      <c r="AZ13" s="125">
        <f>((Regression!DA46-Regression!DA47)*1000+'Post Process Calc.'!AZ12*'In Process Calc.'!$I12+'In Process Calc.'!$E12*'Measured Data'!AI16)/'In Process Calc.'!$D13</f>
        <v>-5.548486469976905</v>
      </c>
      <c r="BA13" s="125">
        <f>((Regression!DB46-Regression!DB47)*1000+'Post Process Calc.'!BA12*'In Process Calc.'!$I12+'In Process Calc.'!$E12*'Measured Data'!AJ16)/'In Process Calc.'!$D13</f>
        <v>0.89948247744713727</v>
      </c>
      <c r="BB13" s="125">
        <f>((Regression!DC46-Regression!DC47)*1000+'Post Process Calc.'!BB12*'In Process Calc.'!$I12+'In Process Calc.'!$E12*'Measured Data'!AK16)/'In Process Calc.'!$D13</f>
        <v>1.7742551862076428</v>
      </c>
      <c r="BC13" s="125">
        <f>((Regression!DD46-Regression!DD47)*1000+'Post Process Calc.'!BC12*'In Process Calc.'!$I12+'In Process Calc.'!$E12*'Measured Data'!AL16)/'In Process Calc.'!$D13</f>
        <v>0.88554393948106958</v>
      </c>
      <c r="BD13" s="125">
        <f>((Regression!DE46-Regression!DE47)*1000+'Post Process Calc.'!BD12*'In Process Calc.'!$I12+'In Process Calc.'!$E12*'Measured Data'!AM16)/'In Process Calc.'!$D13</f>
        <v>1.3466026888875893</v>
      </c>
      <c r="BE13" s="125">
        <f>((Regression!DF46-Regression!DF47)*1000+'Post Process Calc.'!BE12*'In Process Calc.'!$I12+'In Process Calc.'!$E12*'Measured Data'!AN16)/'In Process Calc.'!$D13</f>
        <v>0.26446792018544169</v>
      </c>
      <c r="BF13" s="125">
        <f>((Regression!DG46-Regression!DG47)*1000+'Post Process Calc.'!BF12*'In Process Calc.'!$I12+'In Process Calc.'!$E12*'Measured Data'!AO16)/'In Process Calc.'!$D13</f>
        <v>0.61448135244000235</v>
      </c>
      <c r="BG13" s="125">
        <f>((Regression!DH46-Regression!DH47)*1000+'Post Process Calc.'!BG12*'In Process Calc.'!$I12+'In Process Calc.'!$E12*'Measured Data'!AP16)/'In Process Calc.'!$D13</f>
        <v>1.0103683409275097</v>
      </c>
    </row>
    <row r="14" spans="1:70" x14ac:dyDescent="0.15">
      <c r="A14" s="118">
        <f>'Measured Data'!H18*'In Process Calc.'!D14/1000</f>
        <v>2.7761234458886719</v>
      </c>
      <c r="B14" s="298">
        <f>'Growth Regression'!$P13</f>
        <v>3.567021616434331E-4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1.082899261515242</v>
      </c>
      <c r="E14" s="118">
        <f xml:space="preserve"> (Regression!$CE$8*6*'In Process Calc.'!$C14^6+Regression!$CD$8*5*'In Process Calc.'!$C14^5+Regression!$CC$8*4*'In Process Calc.'!$C14^3+Regression!$CB$8*3*'In Process Calc.'!$C14^2  + Regression!$CA$8*2*'In Process Calc.'!$C14 + Regression!$BZ$8)/$A14</f>
        <v>1.6276174161417888E-3</v>
      </c>
      <c r="F14" s="118">
        <f xml:space="preserve"> (Regression!$CE$9*6*'In Process Calc.'!$C14^6+Regression!$CD$9*5*'In Process Calc.'!$C14^5+Regression!$CC$9*4*'In Process Calc.'!$C14^3+Regression!$CB$9*3*'In Process Calc.'!$C14^2  + Regression!$CA$9*2*'In Process Calc.'!$C14 + Regression!$BZ$9)/$A14</f>
        <v>9.2311729412470202E-4</v>
      </c>
      <c r="G14" s="118">
        <f xml:space="preserve"> (Regression!$CE$10*6*'In Process Calc.'!$C14^6+Regression!$CD$10*5*'In Process Calc.'!$C14^5+Regression!$CC$10*4*'In Process Calc.'!$C14^3+Regression!$CB$10*3*'In Process Calc.'!$C14^2  + Regression!$CA$10*2*'In Process Calc.'!$C14 + Regression!$BZ$10)/$A14</f>
        <v>-5.0973428959349108E-4</v>
      </c>
      <c r="H14" s="118">
        <f xml:space="preserve"> (Regression!$CE$11*6*'In Process Calc.'!$C14^6+Regression!$CD$11*5*'In Process Calc.'!$C14^5+Regression!$CC$11*4*'In Process Calc.'!$C14^3+Regression!$CB$11*3*'In Process Calc.'!$C14^2  + Regression!$CA$11*2*'In Process Calc.'!$C14 + Regression!$BZ$11)/$A14</f>
        <v>9.2623876127384628E-3</v>
      </c>
      <c r="I14" s="118">
        <f>(Regression!$CE$12*6*'In Process Calc.'!$C14^6+Regression!$CD$12*5*'In Process Calc.'!$C14^5+Regression!$CC$12*4*'In Process Calc.'!$C14^3+Regression!$CB$12*3*'In Process Calc.'!$C14^2  + Regression!$CA$12*2*'In Process Calc.'!$C14 + Regression!$BZ$12)/$A14</f>
        <v>4.7207531392351139E-4</v>
      </c>
      <c r="J14" s="118">
        <f xml:space="preserve"> (Regression!$CE$13*6*'In Process Calc.'!$C14^6+Regression!$CD$13*5*'In Process Calc.'!$C14^5+Regression!$CC$13*4*'In Process Calc.'!$C14^3+Regression!$CB$13*3*'In Process Calc.'!$C14^2  + Regression!$CA$13*2*'In Process Calc.'!$C14 + Regression!$BZ$13)/$A14</f>
        <v>5.6651077452319828E-2</v>
      </c>
      <c r="K14" s="118">
        <f xml:space="preserve"> (Regression!$CE$14*6*'In Process Calc.'!$C14^6+Regression!$CD$14*5*'In Process Calc.'!$C14^5+Regression!$CC$14*4*'In Process Calc.'!$C14^3+Regression!$CB$14*3*'In Process Calc.'!$C14^2  + Regression!$CA$14*2*'In Process Calc.'!$C14 + Regression!$BZ$14)/$A14</f>
        <v>1.9485535021403081E-4</v>
      </c>
      <c r="L14" s="118">
        <f xml:space="preserve"> (Regression!$CE$15*6*'In Process Calc.'!$C14^6+Regression!$CD$15*5*'In Process Calc.'!$C14^5+Regression!$CC$15*4*'In Process Calc.'!$C14^3+Regression!$CB$15*3*'In Process Calc.'!$C14^2  + Regression!$CA$15*2*'In Process Calc.'!$C14 + Regression!$BZ$15)/$A14</f>
        <v>8.5954892692730143E-4</v>
      </c>
      <c r="M14" s="118">
        <f xml:space="preserve"> (Regression!$CE$16*6*'In Process Calc.'!$C14^6+Regression!$CD$16*5*'In Process Calc.'!$C14^5+Regression!$CC$16*4*'In Process Calc.'!$C14^3+Regression!$CB$16*3*'In Process Calc.'!$C14^2  + Regression!$CA$16*2*'In Process Calc.'!$C14 + Regression!$BZ$16)/$A14</f>
        <v>-2.6132516020876419E-3</v>
      </c>
      <c r="N14" s="118">
        <f xml:space="preserve"> (Regression!$CE$17*6*'In Process Calc.'!$C14^6+Regression!$CD$17*5*'In Process Calc.'!$C14^5+Regression!$CC$17*4*'In Process Calc.'!$C14^3+Regression!$CB$17*3*'In Process Calc.'!$C14^2  + Regression!$CA$17*2*'In Process Calc.'!$C14 + Regression!$BZ$17)/$A14</f>
        <v>1.2343338604635428E-4</v>
      </c>
      <c r="O14" s="118">
        <f xml:space="preserve"> (Regression!$CE$18*6*'In Process Calc.'!$C14^6+Regression!$CD$18*5*'In Process Calc.'!$C14^5+Regression!$CC$18*4*'In Process Calc.'!$C14^3+Regression!$CB$18*3*'In Process Calc.'!$C14^2  + Regression!$CA$18*2*'In Process Calc.'!$C14 + Regression!$BZ$18)/$A14</f>
        <v>1.8490897669088365E-3</v>
      </c>
      <c r="P14" s="118">
        <f xml:space="preserve"> (Regression!$CE$19*6*'In Process Calc.'!$C14^5+Regression!$CD$19*5*'In Process Calc.'!$C14^4+Regression!$CC$19*4*'In Process Calc.'!$C14^3 +Regression!$CB$19*3*'In Process Calc.'!$C14^2 + Regression!$CA$19*2*'In Process Calc.'!$C14 + Regression!$BZ$19)/$A14</f>
        <v>4.5335527123332531E-4</v>
      </c>
      <c r="Q14" s="118">
        <f xml:space="preserve"> (Regression!$CE$20*6*'In Process Calc.'!$C14^5+Regression!$CD$20*5*'In Process Calc.'!$C14^4+Regression!$CC$20*4*'In Process Calc.'!$C14^3 +Regression!$CB$20*3*'In Process Calc.'!$C14^2 + Regression!$CA$20*2*'In Process Calc.'!$C14 + Regression!$BZ$20)/$A14</f>
        <v>3.4060995836996707E-3</v>
      </c>
      <c r="R14" s="118">
        <f xml:space="preserve"> (Regression!$CE$21*6*'In Process Calc.'!$C14^5+Regression!$CD$21*5*'In Process Calc.'!$C14^4+Regression!$CC$21*4*'In Process Calc.'!$C14^3 +Regression!$CB$21*3*'In Process Calc.'!$C14^2 + Regression!$CA$21*2*'In Process Calc.'!$C14 + Regression!$BZ$21)/$A14</f>
        <v>1.6081621123545302E-3</v>
      </c>
      <c r="S14" s="118">
        <f xml:space="preserve"> (Regression!$CE$22*6*'In Process Calc.'!$C14^5+Regression!$CD$22*5*'In Process Calc.'!$C14^4+Regression!$CC$22*4*'In Process Calc.'!$C14^3 +Regression!$CB$22*3*'In Process Calc.'!$C14^2 + Regression!$CA$22*2*'In Process Calc.'!$C14 + Regression!$BZ$22)/$A14</f>
        <v>4.6749063451496372E-4</v>
      </c>
      <c r="T14" s="118">
        <f xml:space="preserve"> (Regression!$CE$23*6*'In Process Calc.'!$C14^5+Regression!$CD$23*5*'In Process Calc.'!$C14^4+Regression!$CC$23*4*'In Process Calc.'!$C14^3 +Regression!$CB$23*3*'In Process Calc.'!$C14^2 + Regression!$CA$23*2*'In Process Calc.'!$C14 + Regression!$BZ$23)/$A14</f>
        <v>6.8874396847232993E-3</v>
      </c>
      <c r="U14" s="118">
        <f xml:space="preserve"> (Regression!$CE$24*6*'In Process Calc.'!$C14^5+Regression!$CD$24*5*'In Process Calc.'!$C14^4+Regression!$CC$24*4*'In Process Calc.'!$C14^3 +Regression!$CB$24*3*'In Process Calc.'!$C14^2 + Regression!$CA$24*2*'In Process Calc.'!$C14 + Regression!$BZ$24)/$A14</f>
        <v>7.4272145950175696E-4</v>
      </c>
      <c r="V14" s="118">
        <f xml:space="preserve"> (Regression!$CE$25*6*'In Process Calc.'!$C14^5+Regression!$CD$25*5*'In Process Calc.'!$C14^4+Regression!$CC$25*4*'In Process Calc.'!$C14^3 +Regression!$CB$25*3*'In Process Calc.'!$C14^2 + Regression!$CA$25*2*'In Process Calc.'!$C14 + Regression!$BZ$25)/$A14</f>
        <v>1.2481378180489782E-3</v>
      </c>
      <c r="W14" s="118">
        <f xml:space="preserve"> (Regression!$CE$26*6*'In Process Calc.'!$C14^5+Regression!$CD$26*5*'In Process Calc.'!$C14^4+Regression!$CC$26*4*'In Process Calc.'!$C14^3 +Regression!$CB$26*3*'In Process Calc.'!$C14^2 + Regression!$CA$26*2*'In Process Calc.'!$C14 + Regression!$BZ$26)/$A14</f>
        <v>4.274165957906635E-3</v>
      </c>
      <c r="X14" s="118">
        <f xml:space="preserve"> (Regression!$CE$27*6*'In Process Calc.'!$C14^5+Regression!$CD$27*5*'In Process Calc.'!$C14^4+Regression!$CC$27*4*'In Process Calc.'!$C14^3 +Regression!$CB$27*3*'In Process Calc.'!$C14^2 + Regression!$CA$27*2*'In Process Calc.'!$C14 + Regression!$BZ$27)/$A14</f>
        <v>1.6214426803078967E-3</v>
      </c>
      <c r="Y14" s="118">
        <f xml:space="preserve"> (Regression!$CE$28*6*'In Process Calc.'!$C14^5+Regression!$CD$28*5*'In Process Calc.'!$C14^4+Regression!$CC$28*4*'In Process Calc.'!$C14^3 +Regression!$CB$28*3*'In Process Calc.'!$C14^2 + Regression!$CA$28*2*'In Process Calc.'!$C14 + Regression!$BZ$28)/$A14</f>
        <v>3.9975417518281362E-4</v>
      </c>
      <c r="Z14" s="118">
        <f xml:space="preserve"> (Regression!$CE$29*6*'In Process Calc.'!$C14^5+Regression!$CD$29*5*'In Process Calc.'!$C14^4+Regression!$CC$29*4*'In Process Calc.'!$C14^3 +Regression!$CB$29*3*'In Process Calc.'!$C14^2 + Regression!$CA$29*2*'In Process Calc.'!$C14 + Regression!$BZ$29)/$A14</f>
        <v>-1.721781804000783E-4</v>
      </c>
      <c r="AA14" s="118">
        <f xml:space="preserve"> (Regression!$CE$30*6*'In Process Calc.'!$C14^5+Regression!$CD$30*5*'In Process Calc.'!$C14^4+Regression!$CC$30*4*'In Process Calc.'!$C14^3 +Regression!$CB$30*3*'In Process Calc.'!$C14^2 + Regression!$CA$30*2*'In Process Calc.'!$C14 + Regression!$BZ$30)/$A14</f>
        <v>2.2740234638339244E-3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2.9622931213003498E-2</v>
      </c>
      <c r="AD14" s="118">
        <f xml:space="preserve"> (Regression!$CE$33*6*'In Process Calc.'!$C14^5+Regression!$CD$33*5*'In Process Calc.'!$C14^4+Regression!$CC$33*4*'In Process Calc.'!$C14^3 +Regression!$CB$33*3*'In Process Calc.'!$C14^2 + Regression!$CA$33*2*'In Process Calc.'!$C14 + Regression!$BZ$33)/$A14</f>
        <v>3.8570688998361413E-2</v>
      </c>
      <c r="AE14" s="118">
        <f xml:space="preserve"> (Regression!$CE$34*6*'In Process Calc.'!$C14^5+Regression!$CD$34*5*'In Process Calc.'!$C14^4+Regression!$CC$34*4*'In Process Calc.'!$C14^3 +Regression!$CB$34*3*'In Process Calc.'!$C14^2 + Regression!$CA$34*2*'In Process Calc.'!$C14 + Regression!$BZ$34)/$A14</f>
        <v>0.13409313502028836</v>
      </c>
      <c r="AF14" s="119">
        <f t="shared" si="0"/>
        <v>8.002588681828517E-3</v>
      </c>
      <c r="AG14" s="119">
        <f t="shared" si="3"/>
        <v>0</v>
      </c>
      <c r="AH14" s="119">
        <f t="shared" si="1"/>
        <v>3.4395700660420818E-3</v>
      </c>
      <c r="AI14" s="119">
        <f t="shared" si="2"/>
        <v>35.346423268122102</v>
      </c>
      <c r="AJ14" s="76">
        <f>'In Process Calc.'!C14</f>
        <v>261.12249999999767</v>
      </c>
      <c r="AK14" s="125">
        <f>((Regression!CL47-Regression!CL48)*1000+'Measured Data'!AR17*'In Process Calc.'!$D14+'In Process Calc.'!$F13*'Measured Data'!BP17)/'In Process Calc.'!$D14</f>
        <v>-0.14032222080099188</v>
      </c>
      <c r="AL14" s="125">
        <f>((Regression!CM47-Regression!CM48)*1000+AL13*'In Process Calc.'!$D14+'In Process Calc.'!$F13*'Measured Data'!BQ17)/'In Process Calc.'!$D14</f>
        <v>2.1753089215372445</v>
      </c>
      <c r="AM14" s="125">
        <f>((Regression!CN47-Regression!CN48)*1000+AM13*'In Process Calc.'!$D14+'In Process Calc.'!$F13*'Measured Data'!BR17)/'In Process Calc.'!$D14</f>
        <v>0.88661295658472816</v>
      </c>
      <c r="AN14" s="125">
        <f>((Regression!CO47-Regression!CO48)*1000+AN13*'In Process Calc.'!$D14+'In Process Calc.'!$F13*'Measured Data'!BS17)/'In Process Calc.'!$D14</f>
        <v>3.1080386405965679</v>
      </c>
      <c r="AO14" s="125">
        <f>((Regression!CP47-Regression!CP48)*1000+AO13*'In Process Calc.'!$D14+'In Process Calc.'!$F13*'Measured Data'!BT17)/'In Process Calc.'!$D14</f>
        <v>-7.5311397731479435E-2</v>
      </c>
      <c r="AP14" s="125">
        <f>((Regression!CQ47-Regression!CQ48)*1000+AP13*'In Process Calc.'!$D14+'In Process Calc.'!$F13*'Measured Data'!BU17)/'In Process Calc.'!$D14</f>
        <v>11.324599325917015</v>
      </c>
      <c r="AQ14" s="125">
        <f>((Regression!CR47-Regression!CR48)*1000+AQ13*'In Process Calc.'!$D14+'In Process Calc.'!$F13*'Measured Data'!BV17)/'In Process Calc.'!$D14</f>
        <v>0.23824960140800064</v>
      </c>
      <c r="AR14" s="125">
        <f>((Regression!CS47-Regression!CS48)*1000+AR13*'In Process Calc.'!$D14+'In Process Calc.'!$F13*'Measured Data'!BW17)/'In Process Calc.'!$D14</f>
        <v>2.7116269891229678</v>
      </c>
      <c r="AS14" s="125">
        <f>((Regression!CT47-Regression!CT48)*1000+'Post Process Calc.'!AS13*'In Process Calc.'!$I13+'In Process Calc.'!$E13*'Measured Data'!AB17)/'In Process Calc.'!$D14</f>
        <v>3.200638228457013</v>
      </c>
      <c r="AT14" s="125">
        <f>((Regression!CU47-Regression!CU48)*1000+'Post Process Calc.'!AT13*'In Process Calc.'!$I13+'In Process Calc.'!$E13*'Measured Data'!AC17)/'In Process Calc.'!$D14</f>
        <v>0.76805272831429516</v>
      </c>
      <c r="AU14" s="125">
        <f>((Regression!CV47-Regression!CV48)*1000+'Post Process Calc.'!AU13*'In Process Calc.'!$I13+'In Process Calc.'!$E13*'Measured Data'!AD17)/'In Process Calc.'!$D14</f>
        <v>0.8643301613602915</v>
      </c>
      <c r="AV14" s="125">
        <f>(-(Regression!CW47-Regression!CW48)*1000+'Post Process Calc.'!AV13*'In Process Calc.'!$D14)/'In Process Calc.'!$D14</f>
        <v>1.1843844891280011</v>
      </c>
      <c r="AW14" s="125">
        <f>((Regression!CX47-Regression!CX48)*1000+'Post Process Calc.'!AW13*'In Process Calc.'!$I13+'In Process Calc.'!$E13*'Measured Data'!AF17)/'In Process Calc.'!$D14</f>
        <v>1.0375640840203806</v>
      </c>
      <c r="AX14" s="125">
        <f>((Regression!CY47-Regression!CY48)*1000+'Post Process Calc.'!AX13*'In Process Calc.'!$I13+'In Process Calc.'!$E13*'Measured Data'!AG17)/'In Process Calc.'!$D14</f>
        <v>0.81474681653775005</v>
      </c>
      <c r="AY14" s="125">
        <f>((Regression!CZ47-Regression!CZ48)*1000+'Post Process Calc.'!AY13*'In Process Calc.'!$I13+'In Process Calc.'!$E13*'Measured Data'!AH17)/'In Process Calc.'!$D14</f>
        <v>0.5270244846079849</v>
      </c>
      <c r="AZ14" s="125">
        <f>((Regression!DA47-Regression!DA48)*1000+'Post Process Calc.'!AZ13*'In Process Calc.'!$I13+'In Process Calc.'!$E13*'Measured Data'!AI17)/'In Process Calc.'!$D14</f>
        <v>-6.1728831090519813</v>
      </c>
      <c r="BA14" s="125">
        <f>((Regression!DB47-Regression!DB48)*1000+'Post Process Calc.'!BA13*'In Process Calc.'!$I13+'In Process Calc.'!$E13*'Measured Data'!AJ17)/'In Process Calc.'!$D14</f>
        <v>0.83084168265451586</v>
      </c>
      <c r="BB14" s="125">
        <f>((Regression!DC47-Regression!DC48)*1000+'Post Process Calc.'!BB13*'In Process Calc.'!$I13+'In Process Calc.'!$E13*'Measured Data'!AK17)/'In Process Calc.'!$D14</f>
        <v>1.6618461513379359</v>
      </c>
      <c r="BC14" s="125">
        <f>((Regression!DD47-Regression!DD48)*1000+'Post Process Calc.'!BC13*'In Process Calc.'!$I13+'In Process Calc.'!$E13*'Measured Data'!AL17)/'In Process Calc.'!$D14</f>
        <v>0.48615008113180391</v>
      </c>
      <c r="BD14" s="125">
        <f>((Regression!DE47-Regression!DE48)*1000+'Post Process Calc.'!BD13*'In Process Calc.'!$I13+'In Process Calc.'!$E13*'Measured Data'!AM17)/'In Process Calc.'!$D14</f>
        <v>1.2043844453672985</v>
      </c>
      <c r="BE14" s="125">
        <f>((Regression!DF47-Regression!DF48)*1000+'Post Process Calc.'!BE13*'In Process Calc.'!$I13+'In Process Calc.'!$E13*'Measured Data'!AN17)/'In Process Calc.'!$D14</f>
        <v>0.22835515029747297</v>
      </c>
      <c r="BF14" s="125">
        <f>((Regression!DG47-Regression!DG48)*1000+'Post Process Calc.'!BF13*'In Process Calc.'!$I13+'In Process Calc.'!$E13*'Measured Data'!AO17)/'In Process Calc.'!$D14</f>
        <v>0.62405254168430624</v>
      </c>
      <c r="BG14" s="125">
        <f>((Regression!DH47-Regression!DH48)*1000+'Post Process Calc.'!BG13*'In Process Calc.'!$I13+'In Process Calc.'!$E13*'Measured Data'!AP17)/'In Process Calc.'!$D14</f>
        <v>0.8089720647421923</v>
      </c>
    </row>
    <row r="15" spans="1:70" x14ac:dyDescent="0.15">
      <c r="A15" s="118">
        <f>'Measured Data'!H19*'In Process Calc.'!D15/1000</f>
        <v>2.7651565294385532</v>
      </c>
      <c r="B15" s="298">
        <f>'Growth Regression'!$P14</f>
        <v>1.8367316940198758E-4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1.0570253678878432</v>
      </c>
      <c r="E15" s="118">
        <f xml:space="preserve"> (Regression!$CE$8*6*'In Process Calc.'!$C15^6+Regression!$CD$8*5*'In Process Calc.'!$C15^5+Regression!$CC$8*4*'In Process Calc.'!$C15^3+Regression!$CB$8*3*'In Process Calc.'!$C15^2  + Regression!$CA$8*2*'In Process Calc.'!$C15 + Regression!$BZ$8)/$A15</f>
        <v>1.4608872813392372E-3</v>
      </c>
      <c r="F15" s="118">
        <f xml:space="preserve"> (Regression!$CE$9*6*'In Process Calc.'!$C15^6+Regression!$CD$9*5*'In Process Calc.'!$C15^5+Regression!$CC$9*4*'In Process Calc.'!$C15^3+Regression!$CB$9*3*'In Process Calc.'!$C15^2  + Regression!$CA$9*2*'In Process Calc.'!$C15 + Regression!$BZ$9)/$A15</f>
        <v>7.8572305679176974E-4</v>
      </c>
      <c r="G15" s="118">
        <f xml:space="preserve"> (Regression!$CE$10*6*'In Process Calc.'!$C15^6+Regression!$CD$10*5*'In Process Calc.'!$C15^5+Regression!$CC$10*4*'In Process Calc.'!$C15^3+Regression!$CB$10*3*'In Process Calc.'!$C15^2  + Regression!$CA$10*2*'In Process Calc.'!$C15 + Regression!$BZ$10)/$A15</f>
        <v>9.7199454589558699E-4</v>
      </c>
      <c r="H15" s="118">
        <f xml:space="preserve"> (Regression!$CE$11*6*'In Process Calc.'!$C15^6+Regression!$CD$11*5*'In Process Calc.'!$C15^5+Regression!$CC$11*4*'In Process Calc.'!$C15^3+Regression!$CB$11*3*'In Process Calc.'!$C15^2  + Regression!$CA$11*2*'In Process Calc.'!$C15 + Regression!$BZ$11)/$A15</f>
        <v>7.598280278363706E-3</v>
      </c>
      <c r="I15" s="118">
        <f>(Regression!$CE$12*6*'In Process Calc.'!$C15^6+Regression!$CD$12*5*'In Process Calc.'!$C15^5+Regression!$CC$12*4*'In Process Calc.'!$C15^3+Regression!$CB$12*3*'In Process Calc.'!$C15^2  + Regression!$CA$12*2*'In Process Calc.'!$C15 + Regression!$BZ$12)/$A15</f>
        <v>5.7375979721284479E-5</v>
      </c>
      <c r="J15" s="118">
        <f xml:space="preserve"> (Regression!$CE$13*6*'In Process Calc.'!$C15^6+Regression!$CD$13*5*'In Process Calc.'!$C15^5+Regression!$CC$13*4*'In Process Calc.'!$C15^3+Regression!$CB$13*3*'In Process Calc.'!$C15^2  + Regression!$CA$13*2*'In Process Calc.'!$C15 + Regression!$BZ$13)/$A15</f>
        <v>5.7606892426197445E-2</v>
      </c>
      <c r="K15" s="118">
        <f xml:space="preserve"> (Regression!$CE$14*6*'In Process Calc.'!$C15^6+Regression!$CD$14*5*'In Process Calc.'!$C15^5+Regression!$CC$14*4*'In Process Calc.'!$C15^3+Regression!$CB$14*3*'In Process Calc.'!$C15^2  + Regression!$CA$14*2*'In Process Calc.'!$C15 + Regression!$BZ$14)/$A15</f>
        <v>2.2211266924536776E-4</v>
      </c>
      <c r="L15" s="118">
        <f xml:space="preserve"> (Regression!$CE$15*6*'In Process Calc.'!$C15^6+Regression!$CD$15*5*'In Process Calc.'!$C15^5+Regression!$CC$15*4*'In Process Calc.'!$C15^3+Regression!$CB$15*3*'In Process Calc.'!$C15^2  + Regression!$CA$15*2*'In Process Calc.'!$C15 + Regression!$BZ$15)/$A15</f>
        <v>1.554171626329626E-3</v>
      </c>
      <c r="M15" s="118">
        <f xml:space="preserve"> (Regression!$CE$16*6*'In Process Calc.'!$C15^6+Regression!$CD$16*5*'In Process Calc.'!$C15^5+Regression!$CC$16*4*'In Process Calc.'!$C15^3+Regression!$CB$16*3*'In Process Calc.'!$C15^2  + Regression!$CA$16*2*'In Process Calc.'!$C15 + Regression!$BZ$16)/$A15</f>
        <v>-1.9815259669573753E-3</v>
      </c>
      <c r="N15" s="118">
        <f xml:space="preserve"> (Regression!$CE$17*6*'In Process Calc.'!$C15^6+Regression!$CD$17*5*'In Process Calc.'!$C15^5+Regression!$CC$17*4*'In Process Calc.'!$C15^3+Regression!$CB$17*3*'In Process Calc.'!$C15^2  + Regression!$CA$17*2*'In Process Calc.'!$C15 + Regression!$BZ$17)/$A15</f>
        <v>3.9553908489485328E-4</v>
      </c>
      <c r="O15" s="118">
        <f xml:space="preserve"> (Regression!$CE$18*6*'In Process Calc.'!$C15^6+Regression!$CD$18*5*'In Process Calc.'!$C15^5+Regression!$CC$18*4*'In Process Calc.'!$C15^3+Regression!$CB$18*3*'In Process Calc.'!$C15^2  + Regression!$CA$18*2*'In Process Calc.'!$C15 + Regression!$BZ$18)/$A15</f>
        <v>1.7446394882389301E-3</v>
      </c>
      <c r="P15" s="118">
        <f xml:space="preserve"> (Regression!$CE$19*6*'In Process Calc.'!$C15^5+Regression!$CD$19*5*'In Process Calc.'!$C15^4+Regression!$CC$19*4*'In Process Calc.'!$C15^3 +Regression!$CB$19*3*'In Process Calc.'!$C15^2 + Regression!$CA$19*2*'In Process Calc.'!$C15 + Regression!$BZ$19)/$A15</f>
        <v>-5.6972021299210021E-3</v>
      </c>
      <c r="Q15" s="118">
        <f xml:space="preserve"> (Regression!$CE$20*6*'In Process Calc.'!$C15^5+Regression!$CD$20*5*'In Process Calc.'!$C15^4+Regression!$CC$20*4*'In Process Calc.'!$C15^3 +Regression!$CB$20*3*'In Process Calc.'!$C15^2 + Regression!$CA$20*2*'In Process Calc.'!$C15 + Regression!$BZ$20)/$A15</f>
        <v>2.8051752850188193E-3</v>
      </c>
      <c r="R15" s="118">
        <f xml:space="preserve"> (Regression!$CE$21*6*'In Process Calc.'!$C15^5+Regression!$CD$21*5*'In Process Calc.'!$C15^4+Regression!$CC$21*4*'In Process Calc.'!$C15^3 +Regression!$CB$21*3*'In Process Calc.'!$C15^2 + Regression!$CA$21*2*'In Process Calc.'!$C15 + Regression!$BZ$21)/$A15</f>
        <v>1.3288309677652514E-3</v>
      </c>
      <c r="S15" s="118">
        <f xml:space="preserve"> (Regression!$CE$22*6*'In Process Calc.'!$C15^5+Regression!$CD$22*5*'In Process Calc.'!$C15^4+Regression!$CC$22*4*'In Process Calc.'!$C15^3 +Regression!$CB$22*3*'In Process Calc.'!$C15^2 + Regression!$CA$22*2*'In Process Calc.'!$C15 + Regression!$BZ$22)/$A15</f>
        <v>4.0641990536560447E-4</v>
      </c>
      <c r="T15" s="118">
        <f xml:space="preserve"> (Regression!$CE$23*6*'In Process Calc.'!$C15^5+Regression!$CD$23*5*'In Process Calc.'!$C15^4+Regression!$CC$23*4*'In Process Calc.'!$C15^3 +Regression!$CB$23*3*'In Process Calc.'!$C15^2 + Regression!$CA$23*2*'In Process Calc.'!$C15 + Regression!$BZ$23)/$A15</f>
        <v>5.5373363593396851E-3</v>
      </c>
      <c r="U15" s="118">
        <f xml:space="preserve"> (Regression!$CE$24*6*'In Process Calc.'!$C15^5+Regression!$CD$24*5*'In Process Calc.'!$C15^4+Regression!$CC$24*4*'In Process Calc.'!$C15^3 +Regression!$CB$24*3*'In Process Calc.'!$C15^2 + Regression!$CA$24*2*'In Process Calc.'!$C15 + Regression!$BZ$24)/$A15</f>
        <v>5.4736914896980743E-4</v>
      </c>
      <c r="V15" s="118">
        <f xml:space="preserve"> (Regression!$CE$25*6*'In Process Calc.'!$C15^5+Regression!$CD$25*5*'In Process Calc.'!$C15^4+Regression!$CC$25*4*'In Process Calc.'!$C15^3 +Regression!$CB$25*3*'In Process Calc.'!$C15^2 + Regression!$CA$25*2*'In Process Calc.'!$C15 + Regression!$BZ$25)/$A15</f>
        <v>1.0158700211979894E-3</v>
      </c>
      <c r="W15" s="118">
        <f xml:space="preserve"> (Regression!$CE$26*6*'In Process Calc.'!$C15^5+Regression!$CD$26*5*'In Process Calc.'!$C15^4+Regression!$CC$26*4*'In Process Calc.'!$C15^3 +Regression!$CB$26*3*'In Process Calc.'!$C15^2 + Regression!$CA$26*2*'In Process Calc.'!$C15 + Regression!$BZ$26)/$A15</f>
        <v>3.0206652960830293E-3</v>
      </c>
      <c r="X15" s="118">
        <f xml:space="preserve"> (Regression!$CE$27*6*'In Process Calc.'!$C15^5+Regression!$CD$27*5*'In Process Calc.'!$C15^4+Regression!$CC$27*4*'In Process Calc.'!$C15^3 +Regression!$CB$27*3*'In Process Calc.'!$C15^2 + Regression!$CA$27*2*'In Process Calc.'!$C15 + Regression!$BZ$27)/$A15</f>
        <v>1.443731532196215E-3</v>
      </c>
      <c r="Y15" s="118">
        <f xml:space="preserve"> (Regression!$CE$28*6*'In Process Calc.'!$C15^5+Regression!$CD$28*5*'In Process Calc.'!$C15^4+Regression!$CC$28*4*'In Process Calc.'!$C15^3 +Regression!$CB$28*3*'In Process Calc.'!$C15^2 + Regression!$CA$28*2*'In Process Calc.'!$C15 + Regression!$BZ$28)/$A15</f>
        <v>3.2316032901081617E-4</v>
      </c>
      <c r="Z15" s="118">
        <f xml:space="preserve"> (Regression!$CE$29*6*'In Process Calc.'!$C15^5+Regression!$CD$29*5*'In Process Calc.'!$C15^4+Regression!$CC$29*4*'In Process Calc.'!$C15^3 +Regression!$CB$29*3*'In Process Calc.'!$C15^2 + Regression!$CA$29*2*'In Process Calc.'!$C15 + Regression!$BZ$29)/$A15</f>
        <v>-3.1796503423653664E-4</v>
      </c>
      <c r="AA15" s="118">
        <f xml:space="preserve"> (Regression!$CE$30*6*'In Process Calc.'!$C15^5+Regression!$CD$30*5*'In Process Calc.'!$C15^4+Regression!$CC$30*4*'In Process Calc.'!$C15^3 +Regression!$CB$30*3*'In Process Calc.'!$C15^2 + Regression!$CA$30*2*'In Process Calc.'!$C15 + Regression!$BZ$30)/$A15</f>
        <v>1.9629883075152213E-3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2.4230617083755398E-2</v>
      </c>
      <c r="AD15" s="118">
        <f xml:space="preserve"> (Regression!$CE$33*6*'In Process Calc.'!$C15^5+Regression!$CD$33*5*'In Process Calc.'!$C15^4+Regression!$CC$33*4*'In Process Calc.'!$C15^3 +Regression!$CB$33*3*'In Process Calc.'!$C15^2 + Regression!$CA$33*2*'In Process Calc.'!$C15 + Regression!$BZ$33)/$A15</f>
        <v>3.1743677653237934E-2</v>
      </c>
      <c r="AE15" s="118">
        <f xml:space="preserve"> (Regression!$CE$34*6*'In Process Calc.'!$C15^5+Regression!$CD$34*5*'In Process Calc.'!$C15^4+Regression!$CC$34*4*'In Process Calc.'!$C15^3 +Regression!$CB$34*3*'In Process Calc.'!$C15^2 + Regression!$CA$34*2*'In Process Calc.'!$C15 + Regression!$BZ$34)/$A15</f>
        <v>0.11284859979876181</v>
      </c>
      <c r="AF15" s="119">
        <f t="shared" si="0"/>
        <v>-9.8897925056796315E-2</v>
      </c>
      <c r="AG15" s="119">
        <f t="shared" si="3"/>
        <v>0</v>
      </c>
      <c r="AH15" s="119">
        <f t="shared" si="1"/>
        <v>3.8556613608332615E-3</v>
      </c>
      <c r="AI15" s="119">
        <f t="shared" si="2"/>
        <v>24.930303967589495</v>
      </c>
      <c r="AJ15" s="76">
        <f>'In Process Calc.'!C15</f>
        <v>288.32249999995111</v>
      </c>
      <c r="AK15" s="125">
        <f>((Regression!CL48-Regression!CL49)*1000+'Measured Data'!AR18*'In Process Calc.'!$D15+'In Process Calc.'!$F14*'Measured Data'!BP18)/'In Process Calc.'!$D15</f>
        <v>-0.16045715510457886</v>
      </c>
      <c r="AL15" s="125">
        <f>((Regression!CM48-Regression!CM49)*1000+AL14*'In Process Calc.'!$D15+'In Process Calc.'!$F14*'Measured Data'!BQ18)/'In Process Calc.'!$D15</f>
        <v>2.0868493523353955</v>
      </c>
      <c r="AM15" s="125">
        <f>((Regression!CN48-Regression!CN49)*1000+AM14*'In Process Calc.'!$D15+'In Process Calc.'!$F14*'Measured Data'!BR18)/'In Process Calc.'!$D15</f>
        <v>0.88028916331227636</v>
      </c>
      <c r="AN15" s="125">
        <f>((Regression!CO48-Regression!CO49)*1000+AN14*'In Process Calc.'!$D15+'In Process Calc.'!$F14*'Measured Data'!BS18)/'In Process Calc.'!$D15</f>
        <v>2.2283583003580438</v>
      </c>
      <c r="AO15" s="125">
        <f>((Regression!CP48-Regression!CP49)*1000+AO14*'In Process Calc.'!$D15+'In Process Calc.'!$F14*'Measured Data'!BT18)/'In Process Calc.'!$D15</f>
        <v>-0.10319134557293992</v>
      </c>
      <c r="AP15" s="125">
        <f>((Regression!CQ48-Regression!CQ49)*1000+AP14*'In Process Calc.'!$D15+'In Process Calc.'!$F14*'Measured Data'!BU18)/'In Process Calc.'!$D15</f>
        <v>5.4113671195138044</v>
      </c>
      <c r="AQ15" s="125">
        <f>((Regression!CR48-Regression!CR49)*1000+AQ14*'In Process Calc.'!$D15+'In Process Calc.'!$F14*'Measured Data'!BV18)/'In Process Calc.'!$D15</f>
        <v>0.21660246469898417</v>
      </c>
      <c r="AR15" s="125">
        <f>((Regression!CS48-Regression!CS49)*1000+AR14*'In Process Calc.'!$D15+'In Process Calc.'!$F14*'Measured Data'!BW18)/'In Process Calc.'!$D15</f>
        <v>2.5870702520534863</v>
      </c>
      <c r="AS15" s="125">
        <f>((Regression!CT48-Regression!CT49)*1000+'Post Process Calc.'!AS14*'In Process Calc.'!$I14+'In Process Calc.'!$E14*'Measured Data'!AB18)/'In Process Calc.'!$D15</f>
        <v>3.4388889383334087</v>
      </c>
      <c r="AT15" s="125">
        <f>((Regression!CU48-Regression!CU49)*1000+'Post Process Calc.'!AT14*'In Process Calc.'!$I14+'In Process Calc.'!$E14*'Measured Data'!AC18)/'In Process Calc.'!$D15</f>
        <v>0.74183606247625755</v>
      </c>
      <c r="AU15" s="125">
        <f>((Regression!CV48-Regression!CV49)*1000+'Post Process Calc.'!AU14*'In Process Calc.'!$I14+'In Process Calc.'!$E14*'Measured Data'!AD18)/'In Process Calc.'!$D15</f>
        <v>0.67871770605008097</v>
      </c>
      <c r="AV15" s="125">
        <f>(-(Regression!CW48-Regression!CW49)*1000+'Post Process Calc.'!AV14*'In Process Calc.'!$D15)/'In Process Calc.'!$D15</f>
        <v>0.89820691139072883</v>
      </c>
      <c r="AW15" s="125">
        <f>((Regression!CX48-Regression!CX49)*1000+'Post Process Calc.'!AW14*'In Process Calc.'!$I14+'In Process Calc.'!$E14*'Measured Data'!AF18)/'In Process Calc.'!$D15</f>
        <v>0.71579621429685125</v>
      </c>
      <c r="AX15" s="125">
        <f>((Regression!CY48-Regression!CY49)*1000+'Post Process Calc.'!AX14*'In Process Calc.'!$I14+'In Process Calc.'!$E14*'Measured Data'!AG18)/'In Process Calc.'!$D15</f>
        <v>0.66259380836220694</v>
      </c>
      <c r="AY15" s="125">
        <f>((Regression!CZ48-Regression!CZ49)*1000+'Post Process Calc.'!AY14*'In Process Calc.'!$I14+'In Process Calc.'!$E14*'Measured Data'!AH18)/'In Process Calc.'!$D15</f>
        <v>0.4818411660891187</v>
      </c>
      <c r="AZ15" s="125">
        <f>((Regression!DA48-Regression!DA49)*1000+'Post Process Calc.'!AZ14*'In Process Calc.'!$I14+'In Process Calc.'!$E14*'Measured Data'!AI18)/'In Process Calc.'!$D15</f>
        <v>-6.8161902330289701</v>
      </c>
      <c r="BA15" s="125">
        <f>((Regression!DB48-Regression!DB49)*1000+'Post Process Calc.'!BA14*'In Process Calc.'!$I14+'In Process Calc.'!$E14*'Measured Data'!AJ18)/'In Process Calc.'!$D15</f>
        <v>0.76389252503069838</v>
      </c>
      <c r="BB15" s="125">
        <f>((Regression!DC48-Regression!DC49)*1000+'Post Process Calc.'!BB14*'In Process Calc.'!$I14+'In Process Calc.'!$E14*'Measured Data'!AK18)/'In Process Calc.'!$D15</f>
        <v>1.5445313336138693</v>
      </c>
      <c r="BC15" s="125">
        <f>((Regression!DD48-Regression!DD49)*1000+'Post Process Calc.'!BC14*'In Process Calc.'!$I14+'In Process Calc.'!$E14*'Measured Data'!AL18)/'In Process Calc.'!$D15</f>
        <v>0.10748185019199243</v>
      </c>
      <c r="BD15" s="125">
        <f>((Regression!DE48-Regression!DE49)*1000+'Post Process Calc.'!BD14*'In Process Calc.'!$I14+'In Process Calc.'!$E14*'Measured Data'!AM18)/'In Process Calc.'!$D15</f>
        <v>1.0457688897537403</v>
      </c>
      <c r="BE15" s="125">
        <f>((Regression!DF48-Regression!DF49)*1000+'Post Process Calc.'!BE14*'In Process Calc.'!$I14+'In Process Calc.'!$E14*'Measured Data'!AN18)/'In Process Calc.'!$D15</f>
        <v>0.1909052718295256</v>
      </c>
      <c r="BF15" s="125">
        <f>((Regression!DG48-Regression!DG49)*1000+'Post Process Calc.'!BF14*'In Process Calc.'!$I14+'In Process Calc.'!$E14*'Measured Data'!AO18)/'In Process Calc.'!$D15</f>
        <v>0.64929228857005672</v>
      </c>
      <c r="BG15" s="125">
        <f>((Regression!DH48-Regression!DH49)*1000+'Post Process Calc.'!BG14*'In Process Calc.'!$I14+'In Process Calc.'!$E14*'Measured Data'!AP18)/'In Process Calc.'!$D15</f>
        <v>0.58962729604219821</v>
      </c>
    </row>
    <row r="16" spans="1:70" x14ac:dyDescent="0.15">
      <c r="A16" s="118">
        <f>'Measured Data'!H20*'In Process Calc.'!D16/1000</f>
        <v>2.5192736532441407</v>
      </c>
      <c r="B16" s="298">
        <f>'Growth Regression'!$P15</f>
        <v>1.1670185363788207E-4</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1.1226327287767184</v>
      </c>
      <c r="E16" s="118">
        <f xml:space="preserve"> (Regression!$CE$8*6*'In Process Calc.'!$C16^6+Regression!$CD$8*5*'In Process Calc.'!$C16^5+Regression!$CC$8*4*'In Process Calc.'!$C16^3+Regression!$CB$8*3*'In Process Calc.'!$C16^2  + Regression!$CA$8*2*'In Process Calc.'!$C16 + Regression!$BZ$8)/$A16</f>
        <v>1.3900797332017194E-3</v>
      </c>
      <c r="F16" s="118">
        <f xml:space="preserve"> (Regression!$CE$9*6*'In Process Calc.'!$C16^6+Regression!$CD$9*5*'In Process Calc.'!$C16^5+Regression!$CC$9*4*'In Process Calc.'!$C16^3+Regression!$CB$9*3*'In Process Calc.'!$C16^2  + Regression!$CA$9*2*'In Process Calc.'!$C16 + Regression!$BZ$9)/$A16</f>
        <v>7.3429379440090824E-4</v>
      </c>
      <c r="G16" s="118">
        <f xml:space="preserve"> (Regression!$CE$10*6*'In Process Calc.'!$C16^6+Regression!$CD$10*5*'In Process Calc.'!$C16^5+Regression!$CC$10*4*'In Process Calc.'!$C16^3+Regression!$CB$10*3*'In Process Calc.'!$C16^2  + Regression!$CA$10*2*'In Process Calc.'!$C16 + Regression!$BZ$10)/$A16</f>
        <v>3.5626612237059747E-3</v>
      </c>
      <c r="H16" s="118">
        <f xml:space="preserve"> (Regression!$CE$11*6*'In Process Calc.'!$C16^6+Regression!$CD$11*5*'In Process Calc.'!$C16^5+Regression!$CC$11*4*'In Process Calc.'!$C16^3+Regression!$CB$11*3*'In Process Calc.'!$C16^2  + Regression!$CA$11*2*'In Process Calc.'!$C16 + Regression!$BZ$11)/$A16</f>
        <v>6.2966569716143561E-3</v>
      </c>
      <c r="I16" s="118">
        <f>(Regression!$CE$12*6*'In Process Calc.'!$C16^6+Regression!$CD$12*5*'In Process Calc.'!$C16^5+Regression!$CC$12*4*'In Process Calc.'!$C16^3+Regression!$CB$12*3*'In Process Calc.'!$C16^2  + Regression!$CA$12*2*'In Process Calc.'!$C16 + Regression!$BZ$12)/$A16</f>
        <v>-2.8683687321827991E-4</v>
      </c>
      <c r="J16" s="118">
        <f xml:space="preserve"> (Regression!$CE$13*6*'In Process Calc.'!$C16^6+Regression!$CD$13*5*'In Process Calc.'!$C16^5+Regression!$CC$13*4*'In Process Calc.'!$C16^3+Regression!$CB$13*3*'In Process Calc.'!$C16^2  + Regression!$CA$13*2*'In Process Calc.'!$C16 + Regression!$BZ$13)/$A16</f>
        <v>6.2139652032878953E-2</v>
      </c>
      <c r="K16" s="118">
        <f xml:space="preserve"> (Regression!$CE$14*6*'In Process Calc.'!$C16^6+Regression!$CD$14*5*'In Process Calc.'!$C16^5+Regression!$CC$14*4*'In Process Calc.'!$C16^3+Regression!$CB$14*3*'In Process Calc.'!$C16^2  + Regression!$CA$14*2*'In Process Calc.'!$C16 + Regression!$BZ$14)/$A16</f>
        <v>2.5297799405107305E-4</v>
      </c>
      <c r="L16" s="118">
        <f xml:space="preserve"> (Regression!$CE$15*6*'In Process Calc.'!$C16^6+Regression!$CD$15*5*'In Process Calc.'!$C16^5+Regression!$CC$15*4*'In Process Calc.'!$C16^3+Regression!$CB$15*3*'In Process Calc.'!$C16^2  + Regression!$CA$15*2*'In Process Calc.'!$C16 + Regression!$BZ$15)/$A16</f>
        <v>2.2017522016030099E-3</v>
      </c>
      <c r="M16" s="118">
        <f xml:space="preserve"> (Regression!$CE$16*6*'In Process Calc.'!$C16^6+Regression!$CD$16*5*'In Process Calc.'!$C16^5+Regression!$CC$16*4*'In Process Calc.'!$C16^3+Regression!$CB$16*3*'In Process Calc.'!$C16^2  + Regression!$CA$16*2*'In Process Calc.'!$C16 + Regression!$BZ$16)/$A16</f>
        <v>-1.6070919871130954E-3</v>
      </c>
      <c r="N16" s="118">
        <f xml:space="preserve"> (Regression!$CE$17*6*'In Process Calc.'!$C16^6+Regression!$CD$17*5*'In Process Calc.'!$C16^5+Regression!$CC$17*4*'In Process Calc.'!$C16^3+Regression!$CB$17*3*'In Process Calc.'!$C16^2  + Regression!$CA$17*2*'In Process Calc.'!$C16 + Regression!$BZ$17)/$A16</f>
        <v>6.7504207956419881E-4</v>
      </c>
      <c r="O16" s="118">
        <f xml:space="preserve"> (Regression!$CE$18*6*'In Process Calc.'!$C16^6+Regression!$CD$18*5*'In Process Calc.'!$C16^5+Regression!$CC$18*4*'In Process Calc.'!$C16^3+Regression!$CB$18*3*'In Process Calc.'!$C16^2  + Regression!$CA$18*2*'In Process Calc.'!$C16 + Regression!$BZ$18)/$A16</f>
        <v>1.8128141340004126E-3</v>
      </c>
      <c r="P16" s="118">
        <f xml:space="preserve"> (Regression!$CE$19*6*'In Process Calc.'!$C16^5+Regression!$CD$19*5*'In Process Calc.'!$C16^4+Regression!$CC$19*4*'In Process Calc.'!$C16^3 +Regression!$CB$19*3*'In Process Calc.'!$C16^2 + Regression!$CA$19*2*'In Process Calc.'!$C16 + Regression!$BZ$19)/$A16</f>
        <v>-6.3874630483253944E-3</v>
      </c>
      <c r="Q16" s="118">
        <f xml:space="preserve"> (Regression!$CE$20*6*'In Process Calc.'!$C16^5+Regression!$CD$20*5*'In Process Calc.'!$C16^4+Regression!$CC$20*4*'In Process Calc.'!$C16^3 +Regression!$CB$20*3*'In Process Calc.'!$C16^2 + Regression!$CA$20*2*'In Process Calc.'!$C16 + Regression!$BZ$20)/$A16</f>
        <v>2.5208524288070355E-3</v>
      </c>
      <c r="R16" s="118">
        <f xml:space="preserve"> (Regression!$CE$21*6*'In Process Calc.'!$C16^5+Regression!$CD$21*5*'In Process Calc.'!$C16^4+Regression!$CC$21*4*'In Process Calc.'!$C16^3 +Regression!$CB$21*3*'In Process Calc.'!$C16^2 + Regression!$CA$21*2*'In Process Calc.'!$C16 + Regression!$BZ$21)/$A16</f>
        <v>1.1977881695739464E-3</v>
      </c>
      <c r="S16" s="118">
        <f xml:space="preserve"> (Regression!$CE$22*6*'In Process Calc.'!$C16^5+Regression!$CD$22*5*'In Process Calc.'!$C16^4+Regression!$CC$22*4*'In Process Calc.'!$C16^3 +Regression!$CB$22*3*'In Process Calc.'!$C16^2 + Regression!$CA$22*2*'In Process Calc.'!$C16 + Regression!$BZ$22)/$A16</f>
        <v>3.9142555098641219E-4</v>
      </c>
      <c r="T16" s="118">
        <f xml:space="preserve"> (Regression!$CE$23*6*'In Process Calc.'!$C16^5+Regression!$CD$23*5*'In Process Calc.'!$C16^4+Regression!$CC$23*4*'In Process Calc.'!$C16^3 +Regression!$CB$23*3*'In Process Calc.'!$C16^2 + Regression!$CA$23*2*'In Process Calc.'!$C16 + Regression!$BZ$23)/$A16</f>
        <v>4.8768777003281609E-3</v>
      </c>
      <c r="U16" s="118">
        <f xml:space="preserve"> (Regression!$CE$24*6*'In Process Calc.'!$C16^5+Regression!$CD$24*5*'In Process Calc.'!$C16^4+Regression!$CC$24*4*'In Process Calc.'!$C16^3 +Regression!$CB$24*3*'In Process Calc.'!$C16^2 + Regression!$CA$24*2*'In Process Calc.'!$C16 + Regression!$BZ$24)/$A16</f>
        <v>4.2404396200949965E-4</v>
      </c>
      <c r="V16" s="118">
        <f xml:space="preserve"> (Regression!$CE$25*6*'In Process Calc.'!$C16^5+Regression!$CD$25*5*'In Process Calc.'!$C16^4+Regression!$CC$25*4*'In Process Calc.'!$C16^3 +Regression!$CB$25*3*'In Process Calc.'!$C16^2 + Regression!$CA$25*2*'In Process Calc.'!$C16 + Regression!$BZ$25)/$A16</f>
        <v>8.9955901510101503E-4</v>
      </c>
      <c r="W16" s="118">
        <f xml:space="preserve"> (Regression!$CE$26*6*'In Process Calc.'!$C16^5+Regression!$CD$26*5*'In Process Calc.'!$C16^4+Regression!$CC$26*4*'In Process Calc.'!$C16^3 +Regression!$CB$26*3*'In Process Calc.'!$C16^2 + Regression!$CA$26*2*'In Process Calc.'!$C16 + Regression!$BZ$26)/$A16</f>
        <v>2.198238316930778E-3</v>
      </c>
      <c r="X16" s="118">
        <f xml:space="preserve"> (Regression!$CE$27*6*'In Process Calc.'!$C16^5+Regression!$CD$27*5*'In Process Calc.'!$C16^4+Regression!$CC$27*4*'In Process Calc.'!$C16^3 +Regression!$CB$27*3*'In Process Calc.'!$C16^2 + Regression!$CA$27*2*'In Process Calc.'!$C16 + Regression!$BZ$27)/$A16</f>
        <v>1.4098161063263125E-3</v>
      </c>
      <c r="Y16" s="118">
        <f xml:space="preserve"> (Regression!$CE$28*6*'In Process Calc.'!$C16^5+Regression!$CD$28*5*'In Process Calc.'!$C16^4+Regression!$CC$28*4*'In Process Calc.'!$C16^3 +Regression!$CB$28*3*'In Process Calc.'!$C16^2 + Regression!$CA$28*2*'In Process Calc.'!$C16 + Regression!$BZ$28)/$A16</f>
        <v>2.8480679417774133E-4</v>
      </c>
      <c r="Z16" s="118">
        <f xml:space="preserve"> (Regression!$CE$29*6*'In Process Calc.'!$C16^5+Regression!$CD$29*5*'In Process Calc.'!$C16^4+Regression!$CC$29*4*'In Process Calc.'!$C16^3 +Regression!$CB$29*3*'In Process Calc.'!$C16^2 + Regression!$CA$29*2*'In Process Calc.'!$C16 + Regression!$BZ$29)/$A16</f>
        <v>-4.5911517776102607E-4</v>
      </c>
      <c r="AA16" s="118">
        <f xml:space="preserve"> (Regression!$CE$30*6*'In Process Calc.'!$C16^5+Regression!$CD$30*5*'In Process Calc.'!$C16^4+Regression!$CC$30*4*'In Process Calc.'!$C16^3 +Regression!$CB$30*3*'In Process Calc.'!$C16^2 + Regression!$CA$30*2*'In Process Calc.'!$C16 + Regression!$BZ$30)/$A16</f>
        <v>1.8579625001346101E-3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2.1771144570216026E-2</v>
      </c>
      <c r="AD16" s="118">
        <f xml:space="preserve"> (Regression!$CE$33*6*'In Process Calc.'!$C16^5+Regression!$CD$33*5*'In Process Calc.'!$C16^4+Regression!$CC$33*4*'In Process Calc.'!$C16^3 +Regression!$CB$33*3*'In Process Calc.'!$C16^2 + Regression!$CA$33*2*'In Process Calc.'!$C16 + Regression!$BZ$33)/$A16</f>
        <v>2.8656592281709449E-2</v>
      </c>
      <c r="AE16" s="118">
        <f xml:space="preserve"> (Regression!$CE$34*6*'In Process Calc.'!$C16^5+Regression!$CD$34*5*'In Process Calc.'!$C16^4+Regression!$CC$34*4*'In Process Calc.'!$C16^3 +Regression!$CB$34*3*'In Process Calc.'!$C16^2 + Regression!$CA$34*2*'In Process Calc.'!$C16 + Regression!$BZ$34)/$A16</f>
        <v>0.10464311005743546</v>
      </c>
      <c r="AF16" s="119">
        <f t="shared" si="0"/>
        <v>-0.10279206335023729</v>
      </c>
      <c r="AG16" s="119">
        <f t="shared" si="3"/>
        <v>0</v>
      </c>
      <c r="AH16" s="119">
        <f t="shared" si="1"/>
        <v>4.0711202231582966E-3</v>
      </c>
      <c r="AI16" s="119">
        <f t="shared" si="2"/>
        <v>19.277873234078935</v>
      </c>
      <c r="AJ16" s="76">
        <f>'In Process Calc.'!C16</f>
        <v>306.82250000000931</v>
      </c>
      <c r="AK16" s="125">
        <f>((Regression!CL49-Regression!CL50)*1000+'Measured Data'!AR19*'In Process Calc.'!$D16+'In Process Calc.'!$F15*'Measured Data'!BP19)/'In Process Calc.'!$D16</f>
        <v>-9.6215909353008888E-2</v>
      </c>
      <c r="AL16" s="125">
        <f>((Regression!CM49-Regression!CM50)*1000+AL15*'In Process Calc.'!$D16+'In Process Calc.'!$F15*'Measured Data'!BQ19)/'In Process Calc.'!$D16</f>
        <v>2.0356248321096344</v>
      </c>
      <c r="AM16" s="125">
        <f>((Regression!CN49-Regression!CN50)*1000+AM15*'In Process Calc.'!$D16+'In Process Calc.'!$F15*'Measured Data'!BR19)/'In Process Calc.'!$D16</f>
        <v>0.73863297596979716</v>
      </c>
      <c r="AN16" s="125">
        <f>((Regression!CO49-Regression!CO50)*1000+AN15*'In Process Calc.'!$D16+'In Process Calc.'!$F15*'Measured Data'!BS19)/'In Process Calc.'!$D16</f>
        <v>1.7561226484515553</v>
      </c>
      <c r="AO16" s="125">
        <f>((Regression!CP49-Regression!CP50)*1000+AO15*'In Process Calc.'!$D16+'In Process Calc.'!$F15*'Measured Data'!BT19)/'In Process Calc.'!$D16</f>
        <v>-9.6191159769198509E-2</v>
      </c>
      <c r="AP16" s="125">
        <f>((Regression!CQ49-Regression!CQ50)*1000+'Measured Data'!AW19*'In Process Calc.'!$D16+'In Process Calc.'!$F15*'Measured Data'!BU19)/'In Process Calc.'!$D16</f>
        <v>28.911066973249689</v>
      </c>
      <c r="AQ16" s="125">
        <f>((Regression!CR49-Regression!CR50)*1000+'Measured Data'!AX19*'In Process Calc.'!$D16+'In Process Calc.'!$F15*'Measured Data'!BV19)/'In Process Calc.'!$D16</f>
        <v>0.28067598580844899</v>
      </c>
      <c r="AR16" s="125">
        <f>((Regression!CS49-Regression!CS50)*1000+'Measured Data'!AY19*'In Process Calc.'!$D16+'In Process Calc.'!$F15*'Measured Data'!BW19)/'In Process Calc.'!$D16</f>
        <v>2.4652961740912467</v>
      </c>
      <c r="AS16" s="125">
        <f>((Regression!CT49-Regression!CT50)*1000+'Post Process Calc.'!AS15*'In Process Calc.'!$I15+'In Process Calc.'!$E15*'Measured Data'!AB19)/'In Process Calc.'!$D16</f>
        <v>3.5217182869663253</v>
      </c>
      <c r="AT16" s="125">
        <f>((Regression!CU49-Regression!CU50)*1000+'Post Process Calc.'!AT15*'In Process Calc.'!$I15+'In Process Calc.'!$E15*'Measured Data'!AC19)/'In Process Calc.'!$D16</f>
        <v>0.6981470375189488</v>
      </c>
      <c r="AU16" s="125">
        <f>((Regression!CV49-Regression!CV50)*1000+'Post Process Calc.'!AU15*'In Process Calc.'!$I15+'In Process Calc.'!$E15*'Measured Data'!AD19)/'In Process Calc.'!$D16</f>
        <v>0.55164778709369888</v>
      </c>
      <c r="AV16" s="125">
        <f>(-(Regression!CW49-Regression!CW50)*1000+'Post Process Calc.'!AV15*'In Process Calc.'!$D16)/'In Process Calc.'!$D16</f>
        <v>0.45572705884312276</v>
      </c>
      <c r="AW16" s="125">
        <f>((Regression!CX49-Regression!CX50)*1000+'Post Process Calc.'!AW15*'In Process Calc.'!$I15+'In Process Calc.'!$E15*'Measured Data'!AF19)/'In Process Calc.'!$D16</f>
        <v>0.52801709249033324</v>
      </c>
      <c r="AX16" s="125">
        <f>((Regression!CY49-Regression!CY50)*1000+'Post Process Calc.'!AX15*'In Process Calc.'!$I15+'In Process Calc.'!$E15*'Measured Data'!AG19)/'In Process Calc.'!$D16</f>
        <v>0.56988715746936858</v>
      </c>
      <c r="AY16" s="125">
        <f>((Regression!CZ49-Regression!CZ50)*1000+'Post Process Calc.'!AY15*'In Process Calc.'!$I15+'In Process Calc.'!$E15*'Measured Data'!AH19)/'In Process Calc.'!$D16</f>
        <v>0.4495753516285485</v>
      </c>
      <c r="AZ16" s="125">
        <f>((Regression!DA49-Regression!DA50)*1000+'Post Process Calc.'!AZ15*'In Process Calc.'!$I15+'In Process Calc.'!$E15*'Measured Data'!AI19)/'In Process Calc.'!$D16</f>
        <v>-7.0910891608596414</v>
      </c>
      <c r="BA16" s="125">
        <f>((Regression!DB49-Regression!DB50)*1000+'Post Process Calc.'!BA15*'In Process Calc.'!$I15+'In Process Calc.'!$E15*'Measured Data'!AJ19)/'In Process Calc.'!$D16</f>
        <v>0.72236762940721133</v>
      </c>
      <c r="BB16" s="125">
        <f>((Regression!DC49-Regression!DC50)*1000+'Post Process Calc.'!BB15*'In Process Calc.'!$I15+'In Process Calc.'!$E15*'Measured Data'!AK19)/'In Process Calc.'!$D16</f>
        <v>1.4624993805182818</v>
      </c>
      <c r="BC16" s="125">
        <f>((Regression!DD49-Regression!DD50)*1000+'Post Process Calc.'!BC15*'In Process Calc.'!$I15+'In Process Calc.'!$E15*'Measured Data'!AL19)/'In Process Calc.'!$D16</f>
        <v>-7.1003229277024474E-2</v>
      </c>
      <c r="BD16" s="125">
        <f>((Regression!DE49-Regression!DE50)*1000+'Post Process Calc.'!BD15*'In Process Calc.'!$I15+'In Process Calc.'!$E15*'Measured Data'!AM19)/'In Process Calc.'!$D16</f>
        <v>0.93797185041516984</v>
      </c>
      <c r="BE16" s="125">
        <f>((Regression!DF49-Regression!DF50)*1000+'Post Process Calc.'!BE15*'In Process Calc.'!$I15+'In Process Calc.'!$E15*'Measured Data'!AN19)/'In Process Calc.'!$D16</f>
        <v>0.16823290589050652</v>
      </c>
      <c r="BF16" s="125">
        <f>((Regression!DG49-Regression!DG50)*1000+'Post Process Calc.'!BF15*'In Process Calc.'!$I15+'In Process Calc.'!$E15*'Measured Data'!AO19)/'In Process Calc.'!$D16</f>
        <v>0.66786226523127534</v>
      </c>
      <c r="BG16" s="125">
        <f>((Regression!DH49-Regression!DH50)*1000+'Post Process Calc.'!BG15*'In Process Calc.'!$I15+'In Process Calc.'!$E15*'Measured Data'!AP19)/'In Process Calc.'!$D16</f>
        <v>0.45427061435437044</v>
      </c>
    </row>
    <row r="17" spans="1:60" x14ac:dyDescent="0.15">
      <c r="A17" s="118">
        <f>'Measured Data'!H21*'In Process Calc.'!D17/1000</f>
        <v>2.5779139829879072</v>
      </c>
      <c r="B17" s="298">
        <f>'Growth Regression'!$P16</f>
        <v>5.7097605336314107E-5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1.0153397563337931</v>
      </c>
      <c r="E17" s="118">
        <f xml:space="preserve"> (Regression!$CE$8*6*'In Process Calc.'!$C17^6+Regression!$CD$8*5*'In Process Calc.'!$C17^5+Regression!$CC$8*4*'In Process Calc.'!$C17^3+Regression!$CB$8*3*'In Process Calc.'!$C17^2  + Regression!$CA$8*2*'In Process Calc.'!$C17 + Regression!$BZ$8)/$A17</f>
        <v>8.9609061392904301E-4</v>
      </c>
      <c r="F17" s="118">
        <f xml:space="preserve"> (Regression!$CE$9*6*'In Process Calc.'!$C17^6+Regression!$CD$9*5*'In Process Calc.'!$C17^5+Regression!$CC$9*4*'In Process Calc.'!$C17^3+Regression!$CB$9*3*'In Process Calc.'!$C17^2  + Regression!$CA$9*2*'In Process Calc.'!$C17 + Regression!$BZ$9)/$A17</f>
        <v>4.8426964412776383E-4</v>
      </c>
      <c r="G17" s="118">
        <f xml:space="preserve"> (Regression!$CE$10*6*'In Process Calc.'!$C17^6+Regression!$CD$10*5*'In Process Calc.'!$C17^5+Regression!$CC$10*4*'In Process Calc.'!$C17^3+Regression!$CB$10*3*'In Process Calc.'!$C17^2  + Regression!$CA$10*2*'In Process Calc.'!$C17 + Regression!$BZ$10)/$A17</f>
        <v>9.9784999138657696E-3</v>
      </c>
      <c r="H17" s="118">
        <f xml:space="preserve"> (Regression!$CE$11*6*'In Process Calc.'!$C17^6+Regression!$CD$11*5*'In Process Calc.'!$C17^5+Regression!$CC$11*4*'In Process Calc.'!$C17^3+Regression!$CB$11*3*'In Process Calc.'!$C17^2  + Regression!$CA$11*2*'In Process Calc.'!$C17 + Regression!$BZ$11)/$A17</f>
        <v>1.5974484912001832E-3</v>
      </c>
      <c r="I17" s="118">
        <f>(Regression!$CE$12*6*'In Process Calc.'!$C17^6+Regression!$CD$12*5*'In Process Calc.'!$C17^5+Regression!$CC$12*4*'In Process Calc.'!$C17^3+Regression!$CB$12*3*'In Process Calc.'!$C17^2  + Regression!$CA$12*2*'In Process Calc.'!$C17 + Regression!$BZ$12)/$A17</f>
        <v>-8.7984645855470917E-4</v>
      </c>
      <c r="J17" s="118">
        <f xml:space="preserve"> (Regression!$CE$13*6*'In Process Calc.'!$C17^6+Regression!$CD$13*5*'In Process Calc.'!$C17^5+Regression!$CC$13*4*'In Process Calc.'!$C17^3+Regression!$CB$13*3*'In Process Calc.'!$C17^2  + Regression!$CA$13*2*'In Process Calc.'!$C17 + Regression!$BZ$13)/$A17</f>
        <v>5.5918385319812754E-2</v>
      </c>
      <c r="K17" s="118">
        <f xml:space="preserve"> (Regression!$CE$14*6*'In Process Calc.'!$C17^6+Regression!$CD$14*5*'In Process Calc.'!$C17^5+Regression!$CC$14*4*'In Process Calc.'!$C17^3+Regression!$CB$14*3*'In Process Calc.'!$C17^2  + Regression!$CA$14*2*'In Process Calc.'!$C17 + Regression!$BZ$14)/$A17</f>
        <v>2.4440628303564019E-4</v>
      </c>
      <c r="L17" s="118">
        <f xml:space="preserve"> (Regression!$CE$15*6*'In Process Calc.'!$C17^6+Regression!$CD$15*5*'In Process Calc.'!$C17^5+Regression!$CC$15*4*'In Process Calc.'!$C17^3+Regression!$CB$15*3*'In Process Calc.'!$C17^2  + Regression!$CA$15*2*'In Process Calc.'!$C17 + Regression!$BZ$15)/$A17</f>
        <v>2.8444857963806562E-3</v>
      </c>
      <c r="M17" s="118">
        <f xml:space="preserve"> (Regression!$CE$16*6*'In Process Calc.'!$C17^6+Regression!$CD$16*5*'In Process Calc.'!$C17^5+Regression!$CC$16*4*'In Process Calc.'!$C17^3+Regression!$CB$16*3*'In Process Calc.'!$C17^2  + Regression!$CA$16*2*'In Process Calc.'!$C17 + Regression!$BZ$16)/$A17</f>
        <v>-5.566122962910639E-4</v>
      </c>
      <c r="N17" s="118">
        <f xml:space="preserve"> (Regression!$CE$17*6*'In Process Calc.'!$C17^6+Regression!$CD$17*5*'In Process Calc.'!$C17^5+Regression!$CC$17*4*'In Process Calc.'!$C17^3+Regression!$CB$17*3*'In Process Calc.'!$C17^2  + Regression!$CA$17*2*'In Process Calc.'!$C17 + Regression!$BZ$17)/$A17</f>
        <v>1.0907726943502731E-3</v>
      </c>
      <c r="O17" s="118">
        <f xml:space="preserve"> (Regression!$CE$18*6*'In Process Calc.'!$C17^6+Regression!$CD$18*5*'In Process Calc.'!$C17^5+Regression!$CC$18*4*'In Process Calc.'!$C17^3+Regression!$CB$18*3*'In Process Calc.'!$C17^2  + Regression!$CA$18*2*'In Process Calc.'!$C17 + Regression!$BZ$18)/$A17</f>
        <v>1.5848767355593936E-3</v>
      </c>
      <c r="P17" s="118">
        <f xml:space="preserve"> (Regression!$CE$19*6*'In Process Calc.'!$C17^5+Regression!$CD$19*5*'In Process Calc.'!$C17^4+Regression!$CC$19*4*'In Process Calc.'!$C17^3 +Regression!$CB$19*3*'In Process Calc.'!$C17^2 + Regression!$CA$19*2*'In Process Calc.'!$C17 + Regression!$BZ$19)/$A17</f>
        <v>1.7904453329037597E-2</v>
      </c>
      <c r="Q17" s="118">
        <f xml:space="preserve"> (Regression!$CE$20*6*'In Process Calc.'!$C17^5+Regression!$CD$20*5*'In Process Calc.'!$C17^4+Regression!$CC$20*4*'In Process Calc.'!$C17^3 +Regression!$CB$20*3*'In Process Calc.'!$C17^2 + Regression!$CA$20*2*'In Process Calc.'!$C17 + Regression!$BZ$20)/$A17</f>
        <v>1.4470491175238723E-3</v>
      </c>
      <c r="R17" s="118">
        <f xml:space="preserve"> (Regression!$CE$21*6*'In Process Calc.'!$C17^5+Regression!$CD$21*5*'In Process Calc.'!$C17^4+Regression!$CC$21*4*'In Process Calc.'!$C17^3 +Regression!$CB$21*3*'In Process Calc.'!$C17^2 + Regression!$CA$21*2*'In Process Calc.'!$C17 + Regression!$BZ$21)/$A17</f>
        <v>6.9406997834325565E-4</v>
      </c>
      <c r="S17" s="118">
        <f xml:space="preserve"> (Regression!$CE$22*6*'In Process Calc.'!$C17^5+Regression!$CD$22*5*'In Process Calc.'!$C17^4+Regression!$CC$22*4*'In Process Calc.'!$C17^3 +Regression!$CB$22*3*'In Process Calc.'!$C17^2 + Regression!$CA$22*2*'In Process Calc.'!$C17 + Regression!$BZ$22)/$A17</f>
        <v>2.8625041156910962E-4</v>
      </c>
      <c r="T17" s="118">
        <f xml:space="preserve"> (Regression!$CE$23*6*'In Process Calc.'!$C17^5+Regression!$CD$23*5*'In Process Calc.'!$C17^4+Regression!$CC$23*4*'In Process Calc.'!$C17^3 +Regression!$CB$23*3*'In Process Calc.'!$C17^2 + Regression!$CA$23*2*'In Process Calc.'!$C17 + Regression!$BZ$23)/$A17</f>
        <v>2.6448456399351759E-3</v>
      </c>
      <c r="U17" s="118">
        <f xml:space="preserve"> (Regression!$CE$24*6*'In Process Calc.'!$C17^5+Regression!$CD$24*5*'In Process Calc.'!$C17^4+Regression!$CC$24*4*'In Process Calc.'!$C17^3 +Regression!$CB$24*3*'In Process Calc.'!$C17^2 + Regression!$CA$24*2*'In Process Calc.'!$C17 + Regression!$BZ$24)/$A17</f>
        <v>9.6926224128422391E-5</v>
      </c>
      <c r="V17" s="118">
        <f xml:space="preserve"> (Regression!$CE$25*6*'In Process Calc.'!$C17^5+Regression!$CD$25*5*'In Process Calc.'!$C17^4+Regression!$CC$25*4*'In Process Calc.'!$C17^3 +Regression!$CB$25*3*'In Process Calc.'!$C17^2 + Regression!$CA$25*2*'In Process Calc.'!$C17 + Regression!$BZ$25)/$A17</f>
        <v>4.8670382429385594E-4</v>
      </c>
      <c r="W17" s="118">
        <f xml:space="preserve"> (Regression!$CE$26*6*'In Process Calc.'!$C17^5+Regression!$CD$26*5*'In Process Calc.'!$C17^4+Regression!$CC$26*4*'In Process Calc.'!$C17^3 +Regression!$CB$26*3*'In Process Calc.'!$C17^2 + Regression!$CA$26*2*'In Process Calc.'!$C17 + Regression!$BZ$26)/$A17</f>
        <v>1.6175518946628148E-4</v>
      </c>
      <c r="X17" s="118">
        <f xml:space="preserve"> (Regression!$CE$27*6*'In Process Calc.'!$C17^5+Regression!$CD$27*5*'In Process Calc.'!$C17^4+Regression!$CC$27*4*'In Process Calc.'!$C17^3 +Regression!$CB$27*3*'In Process Calc.'!$C17^2 + Regression!$CA$27*2*'In Process Calc.'!$C17 + Regression!$BZ$27)/$A17</f>
        <v>1.0494041621046254E-3</v>
      </c>
      <c r="Y17" s="118">
        <f xml:space="preserve"> (Regression!$CE$28*6*'In Process Calc.'!$C17^5+Regression!$CD$28*5*'In Process Calc.'!$C17^4+Regression!$CC$28*4*'In Process Calc.'!$C17^3 +Regression!$CB$28*3*'In Process Calc.'!$C17^2 + Regression!$CA$28*2*'In Process Calc.'!$C17 + Regression!$BZ$28)/$A17</f>
        <v>1.5250364313007677E-4</v>
      </c>
      <c r="Z17" s="118">
        <f xml:space="preserve"> (Regression!$CE$29*6*'In Process Calc.'!$C17^5+Regression!$CD$29*5*'In Process Calc.'!$C17^4+Regression!$CC$29*4*'In Process Calc.'!$C17^3 +Regression!$CB$29*3*'In Process Calc.'!$C17^2 + Regression!$CA$29*2*'In Process Calc.'!$C17 + Regression!$BZ$29)/$A17</f>
        <v>-6.2071157635904298E-4</v>
      </c>
      <c r="AA17" s="118">
        <f xml:space="preserve"> (Regression!$CE$30*6*'In Process Calc.'!$C17^5+Regression!$CD$30*5*'In Process Calc.'!$C17^4+Regression!$CC$30*4*'In Process Calc.'!$C17^3 +Regression!$CB$30*3*'In Process Calc.'!$C17^2 + Regression!$CA$30*2*'In Process Calc.'!$C17 + Regression!$BZ$30)/$A17</f>
        <v>1.2677320958167596E-3</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1.2726534240645435E-2</v>
      </c>
      <c r="AD17" s="118">
        <f xml:space="preserve"> (Regression!$CE$33*6*'In Process Calc.'!$C17^5+Regression!$CD$33*5*'In Process Calc.'!$C17^4+Regression!$CC$33*4*'In Process Calc.'!$C17^3 +Regression!$CB$33*3*'In Process Calc.'!$C17^2 + Regression!$CA$33*2*'In Process Calc.'!$C17 + Regression!$BZ$33)/$A17</f>
        <v>1.6943331150775641E-2</v>
      </c>
      <c r="AE17" s="118">
        <f xml:space="preserve"> (Regression!$CE$34*6*'In Process Calc.'!$C17^5+Regression!$CD$34*5*'In Process Calc.'!$C17^4+Regression!$CC$34*4*'In Process Calc.'!$C17^3 +Regression!$CB$34*3*'In Process Calc.'!$C17^2 + Regression!$CA$34*2*'In Process Calc.'!$C17 + Regression!$BZ$34)/$A17</f>
        <v>6.7995980043274479E-2</v>
      </c>
      <c r="AF17" s="119">
        <f t="shared" si="0"/>
        <v>0.32018902596412724</v>
      </c>
      <c r="AG17" s="119">
        <f t="shared" si="3"/>
        <v>0</v>
      </c>
      <c r="AH17" s="119">
        <f t="shared" si="1"/>
        <v>4.3707678903425569E-3</v>
      </c>
      <c r="AI17" s="119">
        <f t="shared" si="2"/>
        <v>10.821512471303755</v>
      </c>
      <c r="AJ17" s="76">
        <f>'In Process Calc.'!C17</f>
        <v>335.90583333332324</v>
      </c>
      <c r="AK17" s="125">
        <f>((Regression!CL50-Regression!CL51)*1000+'Measured Data'!AR20*'In Process Calc.'!$D17+'In Process Calc.'!$F16*'Measured Data'!BP20)/'In Process Calc.'!$D17</f>
        <v>-0.11934510409823093</v>
      </c>
      <c r="AL17" s="125">
        <f>((Regression!CM50-Regression!CM51)*1000+AL16*'In Process Calc.'!$D17+'In Process Calc.'!$F16*'Measured Data'!BQ20)/'In Process Calc.'!$D17</f>
        <v>1.9723793988867637</v>
      </c>
      <c r="AM17" s="125">
        <f>((Regression!CN50-Regression!CN51)*1000+AM16*'In Process Calc.'!$D17+'In Process Calc.'!$F16*'Measured Data'!BR20)/'In Process Calc.'!$D17</f>
        <v>6.5128096248640216E-2</v>
      </c>
      <c r="AN17" s="125">
        <f>((Regression!CO50-Regression!CO51)*1000+AN16*'In Process Calc.'!$D17+'In Process Calc.'!$F16*'Measured Data'!BS20)/'In Process Calc.'!$D17</f>
        <v>1.3348127311575981</v>
      </c>
      <c r="AO17" s="125">
        <f>((Regression!CP50-Regression!CP51)*1000+AO16*'In Process Calc.'!$D17+'In Process Calc.'!$F16*'Measured Data'!BT20)/'In Process Calc.'!$D17</f>
        <v>-3.6177387350720416E-2</v>
      </c>
      <c r="AP17" s="125">
        <f>((Regression!CQ50-Regression!CQ51)*1000+AP16*'In Process Calc.'!$D17+'In Process Calc.'!$F16*'Measured Data'!BU20)/'In Process Calc.'!$D17</f>
        <v>22.774802048549965</v>
      </c>
      <c r="AQ17" s="125">
        <f>((Regression!CR50-Regression!CR51)*1000+AQ16*'In Process Calc.'!$D17+'In Process Calc.'!$F16*'Measured Data'!BV20)/'In Process Calc.'!$D17</f>
        <v>0.25478363740758758</v>
      </c>
      <c r="AR17" s="125">
        <f>((Regression!CS50-Regression!CS51)*1000+AR16*'In Process Calc.'!$D17+'In Process Calc.'!$F16*'Measured Data'!BW20)/'In Process Calc.'!$D17</f>
        <v>2.2030913179369556</v>
      </c>
      <c r="AS17" s="125">
        <f>((Regression!CT50-Regression!CT51)*1000+'Post Process Calc.'!AS16*'In Process Calc.'!$I16+'In Process Calc.'!$E16*'Measured Data'!AB20)/'In Process Calc.'!$D17</f>
        <v>3.6344751390232708</v>
      </c>
      <c r="AT17" s="125">
        <f>((Regression!CU50-Regression!CU51)*1000+'Post Process Calc.'!AT16*'In Process Calc.'!$I16+'In Process Calc.'!$E16*'Measured Data'!AC20)/'In Process Calc.'!$D17</f>
        <v>0.60724893319372153</v>
      </c>
      <c r="AU17" s="125">
        <f>((Regression!CV50-Regression!CV51)*1000+'Post Process Calc.'!AU16*'In Process Calc.'!$I16+'In Process Calc.'!$E16*'Measured Data'!AD20)/'In Process Calc.'!$D17</f>
        <v>0.37578929047450926</v>
      </c>
      <c r="AV17" s="125">
        <f>(-(Regression!CW50-Regression!CW51)*1000+'Post Process Calc.'!AV16*'In Process Calc.'!$D17)/'In Process Calc.'!$D17</f>
        <v>0.69967347024984272</v>
      </c>
      <c r="AW17" s="125">
        <f>((Regression!CX50-Regression!CX51)*1000+'Post Process Calc.'!AW16*'In Process Calc.'!$I16+'In Process Calc.'!$E16*'Measured Data'!AF20)/'In Process Calc.'!$D17</f>
        <v>0.32180267215484559</v>
      </c>
      <c r="AX17" s="125">
        <f>((Regression!CY50-Regression!CY51)*1000+'Post Process Calc.'!AX16*'In Process Calc.'!$I16+'In Process Calc.'!$E16*'Measured Data'!AG20)/'In Process Calc.'!$D17</f>
        <v>0.47156036364424553</v>
      </c>
      <c r="AY17" s="125">
        <f>((Regression!CZ50-Regression!CZ51)*1000+'Post Process Calc.'!AY16*'In Process Calc.'!$I16+'In Process Calc.'!$E16*'Measured Data'!AH20)/'In Process Calc.'!$D17</f>
        <v>0.4144679662922906</v>
      </c>
      <c r="AZ17" s="125">
        <f>((Regression!DA50-Regression!DA51)*1000+'Post Process Calc.'!AZ16*'In Process Calc.'!$I16+'In Process Calc.'!$E16*'Measured Data'!AI20)/'In Process Calc.'!$D17</f>
        <v>-7.4816111868887329</v>
      </c>
      <c r="BA17" s="125">
        <f>((Regression!DB50-Regression!DB51)*1000+'Post Process Calc.'!BA16*'In Process Calc.'!$I16+'In Process Calc.'!$E16*'Measured Data'!AJ20)/'In Process Calc.'!$D17</f>
        <v>0.69513626628859992</v>
      </c>
      <c r="BB17" s="125">
        <f>((Regression!DC50-Regression!DC51)*1000+'Post Process Calc.'!BB16*'In Process Calc.'!$I16+'In Process Calc.'!$E16*'Measured Data'!AK20)/'In Process Calc.'!$D17</f>
        <v>1.3904148361462516</v>
      </c>
      <c r="BC17" s="125">
        <f>((Regression!DD50-Regression!DD51)*1000+'Post Process Calc.'!BC16*'In Process Calc.'!$I16+'In Process Calc.'!$E16*'Measured Data'!AL20)/'In Process Calc.'!$D17</f>
        <v>-0.19469167521047451</v>
      </c>
      <c r="BD17" s="125">
        <f>((Regression!DE50-Regression!DE51)*1000+'Post Process Calc.'!BD16*'In Process Calc.'!$I16+'In Process Calc.'!$E16*'Measured Data'!AM20)/'In Process Calc.'!$D17</f>
        <v>0.81039657646780228</v>
      </c>
      <c r="BE17" s="125">
        <f>((Regression!DF50-Regression!DF51)*1000+'Post Process Calc.'!BE16*'In Process Calc.'!$I16+'In Process Calc.'!$E16*'Measured Data'!AN20)/'In Process Calc.'!$D17</f>
        <v>0.14550411621974604</v>
      </c>
      <c r="BF17" s="125">
        <f>((Regression!DG50-Regression!DG51)*1000+'Post Process Calc.'!BF16*'In Process Calc.'!$I16+'In Process Calc.'!$E16*'Measured Data'!AO20)/'In Process Calc.'!$D17</f>
        <v>0.72375982118370585</v>
      </c>
      <c r="BG17" s="125">
        <f>((Regression!DH50-Regression!DH51)*1000+'Post Process Calc.'!BG16*'In Process Calc.'!$I16+'In Process Calc.'!$E16*'Measured Data'!AP20)/'In Process Calc.'!$D17</f>
        <v>0.29202580137810141</v>
      </c>
    </row>
    <row r="18" spans="1:60" x14ac:dyDescent="0.15">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Calc.'!$C18^6+Regression!$CD$10*5*'In Process Calc.'!$C18^5+Regression!$CC$10*4*'In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Data'!BP21)/'In Process Calc.'!$D18</f>
        <v>#VALUE!</v>
      </c>
      <c r="AL18" s="125" t="e">
        <f>((Regression!CM51-Regression!CM52)*1000+'Post Process Calc.'!AL17*'In Process Calc.'!$I17+'In Process Calc.'!$E17*'Measured Data'!BQ21)/'In Process Calc.'!$D18</f>
        <v>#VALUE!</v>
      </c>
      <c r="AM18" s="125" t="e">
        <f>((Regression!CN51-Regression!CN52)*1000+AM17*'In Process Calc.'!$D18+'In Process Calc.'!$F17*'Measured Data'!BR21)/'In Process Calc.'!$D18</f>
        <v>#VALUE!</v>
      </c>
      <c r="AN18" s="125" t="e">
        <f>((Regression!CO51-Regression!CO52)*1000+'Post Process Calc.'!AN17*'In Process Calc.'!$I17+'In Process Calc.'!$E17*'Measured Data'!BS21)/'In Process Calc.'!$D18</f>
        <v>#VALUE!</v>
      </c>
      <c r="AO18" s="125" t="e">
        <f>((Regression!CP51-Regression!CP52)*1000+'Post Process Calc.'!AO17*'In Process Calc.'!$I17+'In Process Calc.'!$E17*'Measured Data'!BT21)/'In Process Calc.'!$D18</f>
        <v>#VALUE!</v>
      </c>
      <c r="AP18" s="125" t="e">
        <f>((Regression!CQ51-Regression!CQ52)*1000+'Post Process Calc.'!AP17*'In Process Calc.'!$I17+'In Process Calc.'!$F17*'Measured Data'!BU21)/'In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15">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Calc.'!$C19^6+Regression!$CD$10*5*'In Process Calc.'!$C19^5+Regression!$CC$10*4*'In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Data'!BP22)/'In Process Calc.'!$D19</f>
        <v>#VALUE!</v>
      </c>
      <c r="AL19" s="125" t="e">
        <f>((Regression!CM52-Regression!CM53)*1000+'Post Process Calc.'!AL18*'In Process Calc.'!$I18+'In Process Calc.'!$E18*'Measured Data'!BQ22)/'In Process Calc.'!$D19</f>
        <v>#VALUE!</v>
      </c>
      <c r="AM19" s="125" t="e">
        <f>((Regression!CN52-Regression!CN53)*1000+AM18*'In Process Calc.'!$D19+'In Process Calc.'!$F18*'Measured Data'!BR22)/'In Process Calc.'!$D19</f>
        <v>#VALUE!</v>
      </c>
      <c r="AN19" s="125" t="e">
        <f>((Regression!CO52-Regression!CO53)*1000+'Post Process Calc.'!AN18*'In Process Calc.'!$I18+'In Process Calc.'!$E18*'Measured Data'!BS22)/'In Process Calc.'!$D19</f>
        <v>#VALUE!</v>
      </c>
      <c r="AO19" s="125" t="e">
        <f>((Regression!CP52-Regression!CP53)*1000+'Post Process Calc.'!AO18*'In Process Calc.'!$I18+'In Process Calc.'!$E18*'Measured Data'!BT22)/'In Process Calc.'!$D19</f>
        <v>#VALUE!</v>
      </c>
      <c r="AP19" s="125" t="e">
        <f>((Regression!CQ52-Regression!CQ53)*1000+'Post Process Calc.'!AP18*'In Process Calc.'!$I18+'In Process Calc.'!$F18*'Measured Data'!BU22)/'In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('Measured Data'!H7*'In Process Calc.'!I3+'In Process Calc.'!D4*'Measured Data'!H8)/2/1000</f>
        <v>0.52159817513465889</v>
      </c>
      <c r="B23" s="121"/>
      <c r="C23" s="120">
        <f xml:space="preserve"> (Regression!$CE$13*6*'Growth Regression'!$S2^5+Regression!$CD$13*5*'Growth Regression'!$S2^4+Regression!$CC$13*4*'Growth Regression'!$S2^3+Regression!$CB$13*3*'Growth Regression'!$S2^2  + Regression!$CA$13*2*'Growth Regression'!$S2 + Regression!$BZ$13)/$A23</f>
        <v>0.12501518578430806</v>
      </c>
      <c r="D23" s="120">
        <f xml:space="preserve"> (Regression!$CE$19*6*'Growth Regression'!$S2^5+Regression!$CD$19*5*'Growth Regression'!$S2^4+Regression!$CC$19*4*'Growth Regression'!$S2^3 +Regression!$CB$19*3*'Growth Regression'!$S2^2 + Regression!$CA$19*2*'Growth Regression'!$S2+ Regression!$BZ$19)/$A23</f>
        <v>6.2209208108002657E-2</v>
      </c>
      <c r="E23" s="120">
        <f xml:space="preserve"> (Regression!$CE$14*6*'Growth Regression'!$S2^6+Regression!$CD$14*5*'Growth Regression'!$S2^5+Regression!$CC$14*4*'Growth Regression'!$S2^3+Regression!$CB$14*3*'Growth Regression'!$S2^2  + Regression!$CA$14*2*'Growth Regression'!$S2 + Regression!$BZ$14)/$A23</f>
        <v>-4.4652001741607977E-3</v>
      </c>
      <c r="F23" s="120">
        <f xml:space="preserve"> (Regression!$CE$10*6*'Growth Regression'!$S2^6+Regression!$CD$10*5*'Growth Regression'!$S2^5+Regression!$CC$10*4*'Growth Regression'!$S2^3+Regression!$CB$10*3*'Growth Regression'!$S2^2  + Regression!$CA$10*2*'Growth Regression'!$S2 + Regression!$BZ$10)/$A23</f>
        <v>4.1444882784510625E-2</v>
      </c>
      <c r="G23" s="120">
        <f xml:space="preserve"> (Regression!$CE$11*6*'Growth Regression'!$S2^6+Regression!$CD$11*5*'Growth Regression'!$S2^5+Regression!$CC$11*4*'Growth Regression'!$S2^3+Regression!$CB$11*3*'Growth Regression'!$S2^2  + Regression!$CA$11*2*'Growth Regression'!$S2 + Regression!$BZ$11)/$A23</f>
        <v>1.7269187109418991E-3</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('Measured Data'!H8*'In Process Calc.'!I4+'In Process Calc.'!D5*'Measured Data'!H9)/2/1000</f>
        <v>0.79335063049430843</v>
      </c>
      <c r="B24" s="121"/>
      <c r="C24" s="120">
        <f xml:space="preserve"> (Regression!$CE$13*6*'Growth Regression'!$S3^5+Regression!$CD$13*5*'Growth Regression'!$S3^4+Regression!$CC$13*4*'Growth Regression'!$S3^3+Regression!$CB$13*3*'Growth Regression'!$S3^2  + Regression!$CA$13*2*'Growth Regression'!$S3 + Regression!$BZ$13)/$A24</f>
        <v>7.818917708457418E-2</v>
      </c>
      <c r="D24" s="120">
        <f xml:space="preserve"> (Regression!$CE$19*6*'Growth Regression'!$S3^5+Regression!$CD$19*5*'Growth Regression'!$S3^4+Regression!$CC$19*4*'Growth Regression'!$S3^3 +Regression!$CB$19*3*'Growth Regression'!$S3^2 + Regression!$CA$19*2*'Growth Regression'!$S3+ Regression!$BZ$19)/$A24</f>
        <v>5.707198923870737E-2</v>
      </c>
      <c r="E24" s="120">
        <f xml:space="preserve"> (Regression!$CE$14*6*'Growth Regression'!$S3^6+Regression!$CD$14*5*'Growth Regression'!$S3^5+Regression!$CC$14*4*'Growth Regression'!$S3^3+Regression!$CB$14*3*'Growth Regression'!$S3^2  + Regression!$CA$14*2*'Growth Regression'!$S3 + Regression!$BZ$14)/$A24</f>
        <v>-2.4267961832385564E-3</v>
      </c>
      <c r="F24" s="120">
        <f xml:space="preserve"> (Regression!$CE$10*6*'Growth Regression'!$S3^6+Regression!$CD$10*5*'Growth Regression'!$S3^5+Regression!$CC$10*4*'Growth Regression'!$S3^3+Regression!$CB$10*3*'Growth Regression'!$S3^2  + Regression!$CA$10*2*'Growth Regression'!$S3 + Regression!$BZ$10)/$A24</f>
        <v>3.6890012939458344E-2</v>
      </c>
      <c r="G24" s="120">
        <f xml:space="preserve"> (Regression!$CE$11*6*'Growth Regression'!$S3^6+Regression!$CD$11*5*'Growth Regression'!$S3^5+Regression!$CC$11*4*'Growth Regression'!$S3^3+Regression!$CB$11*3*'Growth Regression'!$S3^2  + Regression!$CA$11*2*'Growth Regression'!$S3 + Regression!$BZ$11)/$A24</f>
        <v>2.7893084283421425E-3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('Measured Data'!H9*'In Process Calc.'!I5+'In Process Calc.'!D6*'Measured Data'!H10)/2/1000</f>
        <v>1.1303870549406052</v>
      </c>
      <c r="B25" s="121"/>
      <c r="C25" s="120">
        <f xml:space="preserve"> (Regression!$CE$13*6*'Growth Regression'!$S4^5+Regression!$CD$13*5*'Growth Regression'!$S4^4+Regression!$CC$13*4*'Growth Regression'!$S4^3+Regression!$CB$13*3*'Growth Regression'!$S4^2  + Regression!$CA$13*2*'Growth Regression'!$S4 + Regression!$BZ$13)/$A25</f>
        <v>5.668945004875095E-2</v>
      </c>
      <c r="D25" s="120">
        <f xml:space="preserve"> (Regression!$CE$19*6*'Growth Regression'!$S4^5+Regression!$CD$19*5*'Growth Regression'!$S4^4+Regression!$CC$19*4*'Growth Regression'!$S4^3 +Regression!$CB$19*3*'Growth Regression'!$S4^2 + Regression!$CA$19*2*'Growth Regression'!$S4+ Regression!$BZ$19)/$A25</f>
        <v>1.6910597565437169E-2</v>
      </c>
      <c r="E25" s="120">
        <f xml:space="preserve"> (Regression!$CE$14*6*'Growth Regression'!$S4^6+Regression!$CD$14*5*'Growth Regression'!$S4^5+Regression!$CC$14*4*'Growth Regression'!$S4^3+Regression!$CB$14*3*'Growth Regression'!$S4^2  + Regression!$CA$14*2*'Growth Regression'!$S4 + Regression!$BZ$14)/$A25</f>
        <v>-1.3195797190447556E-3</v>
      </c>
      <c r="F25" s="120">
        <f xml:space="preserve"> (Regression!$CE$10*6*'Growth Regression'!$S4^6+Regression!$CD$10*5*'Growth Regression'!$S4^5+Regression!$CC$10*4*'Growth Regression'!$S4^3+Regression!$CB$10*3*'Growth Regression'!$S4^2  + Regression!$CA$10*2*'Growth Regression'!$S4 + Regression!$BZ$10)/$A25</f>
        <v>2.9405528407328241E-2</v>
      </c>
      <c r="G25" s="120">
        <f xml:space="preserve"> (Regression!$CE$11*6*'Growth Regression'!$S4^6+Regression!$CD$11*5*'Growth Regression'!$S4^5+Regression!$CC$11*4*'Growth Regression'!$S4^3+Regression!$CB$11*3*'Growth Regression'!$S4^2  + Regression!$CA$11*2*'Growth Regression'!$S4 + Regression!$BZ$11)/$A25</f>
        <v>4.4391365012228625E-3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('Measured Data'!H10*'In Process Calc.'!I6+'In Process Calc.'!D7*'Measured Data'!H11)/2/1000</f>
        <v>1.6486136209354401</v>
      </c>
      <c r="B26" s="121"/>
      <c r="C26" s="120">
        <f xml:space="preserve"> (Regression!$CE$13*6*'Growth Regression'!$S5^5+Regression!$CD$13*5*'Growth Regression'!$S5^4+Regression!$CC$13*4*'Growth Regression'!$S5^3+Regression!$CB$13*3*'Growth Regression'!$S5^2  + Regression!$CA$13*2*'Growth Regression'!$S5 + Regression!$BZ$13)/$A26</f>
        <v>4.3393882061590006E-2</v>
      </c>
      <c r="D26" s="120">
        <f xml:space="preserve"> (Regression!$CE$19*6*'Growth Regression'!$S5^5+Regression!$CD$19*5*'Growth Regression'!$S5^4+Regression!$CC$19*4*'Growth Regression'!$S5^3 +Regression!$CB$19*3*'Growth Regression'!$S5^2 + Regression!$CA$19*2*'Growth Regression'!$S5+ Regression!$BZ$19)/$A26</f>
        <v>-1.0126087104025804E-2</v>
      </c>
      <c r="E26" s="120">
        <f xml:space="preserve"> (Regression!$CE$14*6*'Growth Regression'!$S5^6+Regression!$CD$14*5*'Growth Regression'!$S5^5+Regression!$CC$14*4*'Growth Regression'!$S5^3+Regression!$CB$14*3*'Growth Regression'!$S5^2  + Regression!$CA$14*2*'Growth Regression'!$S5 + Regression!$BZ$14)/$A26</f>
        <v>-6.564281404216226E-4</v>
      </c>
      <c r="F26" s="120">
        <f xml:space="preserve"> (Regression!$CE$10*6*'Growth Regression'!$S5^6+Regression!$CD$10*5*'Growth Regression'!$S5^5+Regression!$CC$10*4*'Growth Regression'!$S5^3+Regression!$CB$10*3*'Growth Regression'!$S5^2  + Regression!$CA$10*2*'Growth Regression'!$S5 + Regression!$BZ$10)/$A26</f>
        <v>1.9894180409043224E-2</v>
      </c>
      <c r="G26" s="120">
        <f xml:space="preserve"> (Regression!$CE$11*6*'Growth Regression'!$S5^6+Regression!$CD$11*5*'Growth Regression'!$S5^5+Regression!$CC$11*4*'Growth Regression'!$S5^3+Regression!$CB$11*3*'Growth Regression'!$S5^2  + Regression!$CA$11*2*'Growth Regression'!$S5 + Regression!$BZ$11)/$A26</f>
        <v>5.4353922647273675E-3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0.21102256145470871</v>
      </c>
      <c r="AL26" s="293">
        <f>'Measured Data'!U7</f>
        <v>1.6050516647531572</v>
      </c>
      <c r="AM26" s="293">
        <f>'Measured Data'!V7</f>
        <v>4.4981834695731147</v>
      </c>
      <c r="AN26" s="293">
        <f>'Measured Data'!W7</f>
        <v>9.0030801592667711</v>
      </c>
      <c r="AO26" s="293">
        <f>'Measured Data'!X7</f>
        <v>1.1217105263157896</v>
      </c>
      <c r="AP26" s="293">
        <f>'Measured Data'!Y7</f>
        <v>29.666666666666668</v>
      </c>
      <c r="AQ26" s="293">
        <f>'Measured Data'!Z7</f>
        <v>0.14000000000000001</v>
      </c>
      <c r="AR26" s="293">
        <f>'Measured Data'!AA7</f>
        <v>2.37</v>
      </c>
      <c r="AS26" s="293">
        <f>'Measured Data'!AB7</f>
        <v>0.22645530837884642</v>
      </c>
      <c r="AT26" s="293">
        <f>'Measured Data'!AC7</f>
        <v>0.69092376249237863</v>
      </c>
      <c r="AU26" s="293">
        <f>'Measured Data'!AD7</f>
        <v>2.5356407715178779</v>
      </c>
      <c r="AV26" s="293">
        <f>'Measured Data'!AE7</f>
        <v>1.9982238010657194</v>
      </c>
      <c r="AW26" s="293">
        <f>'Measured Data'!AF7</f>
        <v>4.3096744682473132</v>
      </c>
      <c r="AX26" s="293">
        <f>'Measured Data'!AG7</f>
        <v>2.3147958136671454</v>
      </c>
      <c r="AY26" s="293">
        <f>'Measured Data'!AH7</f>
        <v>1.01333690771396</v>
      </c>
      <c r="AZ26" s="293">
        <f>'Measured Data'!AI7</f>
        <v>0.54</v>
      </c>
      <c r="BA26" s="293">
        <f>'Measured Data'!AJ7</f>
        <v>1.6411405048731762</v>
      </c>
      <c r="BB26" s="293">
        <f>'Measured Data'!AK7</f>
        <v>2.8385303569877527</v>
      </c>
      <c r="BC26" s="293">
        <f>'Measured Data'!AL7</f>
        <v>5.6123322866114753</v>
      </c>
      <c r="BD26" s="293">
        <f>'Measured Data'!AM7</f>
        <v>2.5100738750839491</v>
      </c>
      <c r="BE26" s="293">
        <f>'Measured Data'!AN7</f>
        <v>0.63898545757234493</v>
      </c>
      <c r="BF26" s="293">
        <f>'Measured Data'!AO7</f>
        <v>1.0502787129532536</v>
      </c>
      <c r="BG26" s="293">
        <f>'Measured Data'!AP7</f>
        <v>2.8083653435766109</v>
      </c>
      <c r="BH26" s="65"/>
    </row>
    <row r="27" spans="1:60" x14ac:dyDescent="0.15">
      <c r="A27" s="120">
        <f>('Measured Data'!H11*'In Process Calc.'!I7+'In Process Calc.'!D8*'Measured Data'!H12)/2/1000</f>
        <v>2.0567261175710678</v>
      </c>
      <c r="B27" s="121"/>
      <c r="C27" s="120">
        <f xml:space="preserve"> (Regression!$CE$13*6*'Growth Regression'!$S6^5+Regression!$CD$13*5*'Growth Regression'!$S6^4+Regression!$CC$13*4*'Growth Regression'!$S6^3+Regression!$CB$13*3*'Growth Regression'!$S6^2  + Regression!$CA$13*2*'Growth Regression'!$S6 + Regression!$BZ$13)/$A27</f>
        <v>3.9259460333855037E-2</v>
      </c>
      <c r="D27" s="120">
        <f xml:space="preserve"> (Regression!$CE$19*6*'Growth Regression'!$S6^5+Regression!$CD$19*5*'Growth Regression'!$S6^4+Regression!$CC$19*4*'Growth Regression'!$S6^3 +Regression!$CB$19*3*'Growth Regression'!$S6^2 + Regression!$CA$19*2*'Growth Regression'!$S6+ Regression!$BZ$19)/$A27</f>
        <v>-1.7622556700887214E-2</v>
      </c>
      <c r="E27" s="120">
        <f xml:space="preserve"> (Regression!$CE$14*6*'Growth Regression'!$S6^6+Regression!$CD$14*5*'Growth Regression'!$S6^5+Regression!$CC$14*4*'Growth Regression'!$S6^3+Regression!$CB$14*3*'Growth Regression'!$S6^2  + Regression!$CA$14*2*'Growth Regression'!$S6 + Regression!$BZ$14)/$A27</f>
        <v>-3.7865092280243496E-4</v>
      </c>
      <c r="F27" s="120">
        <f xml:space="preserve"> (Regression!$CE$10*6*'Growth Regression'!$S6^6+Regression!$CD$10*5*'Growth Regression'!$S6^5+Regression!$CC$10*4*'Growth Regression'!$S6^3+Regression!$CB$10*3*'Growth Regression'!$S6^2  + Regression!$CA$10*2*'Growth Regression'!$S6 + Regression!$BZ$10)/$A27</f>
        <v>1.4474747005560411E-2</v>
      </c>
      <c r="G27" s="120">
        <f xml:space="preserve"> (Regression!$CE$11*6*'Growth Regression'!$S6^6+Regression!$CD$11*5*'Growth Regression'!$S6^5+Regression!$CC$11*4*'Growth Regression'!$S6^3+Regression!$CB$11*3*'Growth Regression'!$S6^2  + Regression!$CA$11*2*'Growth Regression'!$S6 + Regression!$BZ$11)/$A27</f>
        <v>6.1433570393676752E-3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21.089166666730307</v>
      </c>
      <c r="AK27" s="293"/>
      <c r="AL27" s="293"/>
      <c r="AM27" s="293"/>
      <c r="AN27" s="293"/>
      <c r="AO27" s="293"/>
      <c r="AP27" s="293">
        <f>'Measured Data'!Y8</f>
        <v>28.444444444444446</v>
      </c>
      <c r="AQ27" s="293">
        <f>'Measured Data'!Z8</f>
        <v>0.16</v>
      </c>
      <c r="AR27" s="293">
        <f>'Measured Data'!AA8</f>
        <v>2.4500000000000002</v>
      </c>
      <c r="AS27" s="293"/>
      <c r="AT27" s="293"/>
      <c r="AU27" s="293"/>
      <c r="AV27" s="293">
        <f>'Measured Data'!AE8</f>
        <v>3.1083481349911195</v>
      </c>
      <c r="AW27" s="293"/>
      <c r="AX27" s="293"/>
      <c r="AY27" s="293"/>
      <c r="AZ27" s="293">
        <f>'Measured Data'!AI8</f>
        <v>0.87</v>
      </c>
      <c r="BA27" s="293"/>
      <c r="BB27" s="293"/>
      <c r="BC27" s="293"/>
      <c r="BD27" s="293"/>
      <c r="BE27" s="293"/>
      <c r="BF27" s="293"/>
      <c r="BG27" s="293"/>
      <c r="BH27" s="65"/>
    </row>
    <row r="28" spans="1:60" x14ac:dyDescent="0.15">
      <c r="A28" s="120">
        <f>('Measured Data'!H12*'In Process Calc.'!I8+'In Process Calc.'!D9*'Measured Data'!H13)/2/1000</f>
        <v>2.4960999267169957</v>
      </c>
      <c r="B28" s="121"/>
      <c r="C28" s="120">
        <f xml:space="preserve"> (Regression!$CE$13*6*'Growth Regression'!$S7^5+Regression!$CD$13*5*'Growth Regression'!$S7^4+Regression!$CC$13*4*'Growth Regression'!$S7^3+Regression!$CB$13*3*'Growth Regression'!$S7^2  + Regression!$CA$13*2*'Growth Regression'!$S7 + Regression!$BZ$13)/$A28</f>
        <v>3.7444206816401655E-2</v>
      </c>
      <c r="D28" s="120">
        <f xml:space="preserve"> (Regression!$CE$19*6*'Growth Regression'!$S7^5+Regression!$CD$19*5*'Growth Regression'!$S7^4+Regression!$CC$19*4*'Growth Regression'!$S7^3 +Regression!$CB$19*3*'Growth Regression'!$S7^2 + Regression!$CA$19*2*'Growth Regression'!$S7+ Regression!$BZ$19)/$A28</f>
        <v>-1.6632882423377689E-2</v>
      </c>
      <c r="E28" s="120">
        <f xml:space="preserve"> (Regression!$CE$14*6*'Growth Regression'!$S7^6+Regression!$CD$14*5*'Growth Regression'!$S7^5+Regression!$CC$14*4*'Growth Regression'!$S7^3+Regression!$CB$14*3*'Growth Regression'!$S7^2  + Regression!$CA$14*2*'Growth Regression'!$S7 + Regression!$BZ$14)/$A28</f>
        <v>-1.8870169911515593E-4</v>
      </c>
      <c r="F28" s="120">
        <f xml:space="preserve"> (Regression!$CE$10*6*'Growth Regression'!$S7^6+Regression!$CD$10*5*'Growth Regression'!$S7^5+Regression!$CC$10*4*'Growth Regression'!$S7^3+Regression!$CB$10*3*'Growth Regression'!$S7^2  + Regression!$CA$10*2*'Growth Regression'!$S7 + Regression!$BZ$10)/$A28</f>
        <v>9.7532833989789069E-3</v>
      </c>
      <c r="G28" s="120">
        <f xml:space="preserve"> (Regression!$CE$11*6*'Growth Regression'!$S7^6+Regression!$CD$11*5*'Growth Regression'!$S7^5+Regression!$CC$11*4*'Growth Regression'!$S7^3+Regression!$CB$11*3*'Growth Regression'!$S7^2  + Regression!$CA$11*2*'Growth Regression'!$S7 + Regression!$BZ$11)/$A28</f>
        <v>6.7723556885588608E-3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43.239166666637175</v>
      </c>
      <c r="AK28" s="293">
        <f>'Measured Data'!T9</f>
        <v>0.36367718037939162</v>
      </c>
      <c r="AL28" s="293">
        <f>'Measured Data'!U9</f>
        <v>1.5109070034443168</v>
      </c>
      <c r="AM28" s="293">
        <f>'Measured Data'!V9</f>
        <v>3.268240993036633</v>
      </c>
      <c r="AN28" s="293">
        <f>'Measured Data'!W9</f>
        <v>8.9933138006160309</v>
      </c>
      <c r="AO28" s="293">
        <f>'Measured Data'!X9</f>
        <v>0.94243421052631582</v>
      </c>
      <c r="AP28" s="293">
        <f>'Measured Data'!Y9</f>
        <v>27.055555555555554</v>
      </c>
      <c r="AQ28" s="293">
        <f>'Measured Data'!Z9</f>
        <v>0.2</v>
      </c>
      <c r="AR28" s="293">
        <f>'Measured Data'!AA9</f>
        <v>2.5299999999999998</v>
      </c>
      <c r="AS28" s="293">
        <f>'Measured Data'!AB9</f>
        <v>0.53017183961635816</v>
      </c>
      <c r="AT28" s="293">
        <f>'Measured Data'!AC9</f>
        <v>0.43440542529837989</v>
      </c>
      <c r="AU28" s="293">
        <f>'Measured Data'!AD9</f>
        <v>2.3991766410002286</v>
      </c>
      <c r="AV28" s="293">
        <f>'Measured Data'!AE9</f>
        <v>3.6634103019538191</v>
      </c>
      <c r="AW28" s="293">
        <f>'Measured Data'!AF9</f>
        <v>4.0832507433102085</v>
      </c>
      <c r="AX28" s="293">
        <f>'Measured Data'!AG9</f>
        <v>2.2094534509884398</v>
      </c>
      <c r="AY28" s="293">
        <f>'Measured Data'!AH9</f>
        <v>0.95570002010589095</v>
      </c>
      <c r="AZ28" s="293">
        <f>'Measured Data'!AI9</f>
        <v>1.43</v>
      </c>
      <c r="BA28" s="293">
        <f>'Measured Data'!AJ9</f>
        <v>1.6011865125007567</v>
      </c>
      <c r="BB28" s="293">
        <f>'Measured Data'!AK9</f>
        <v>2.7273516893945975</v>
      </c>
      <c r="BC28" s="293">
        <f>'Measured Data'!AL9</f>
        <v>5.0794557046341229</v>
      </c>
      <c r="BD28" s="293">
        <f>'Measured Data'!AM9</f>
        <v>2.4194089993284082</v>
      </c>
      <c r="BE28" s="293">
        <f>'Measured Data'!AN9</f>
        <v>0.61499290016158248</v>
      </c>
      <c r="BF28" s="293">
        <f>'Measured Data'!AO9</f>
        <v>0.9338263701087256</v>
      </c>
      <c r="BG28" s="293">
        <f>'Measured Data'!AP9</f>
        <v>2.6248399487836105</v>
      </c>
      <c r="BH28" s="65"/>
    </row>
    <row r="29" spans="1:60" x14ac:dyDescent="0.15">
      <c r="A29" s="120">
        <f>('Measured Data'!H13*'In Process Calc.'!I9+'In Process Calc.'!D10*'Measured Data'!H14)/2/1000</f>
        <v>2.7871477767748649</v>
      </c>
      <c r="B29" s="121"/>
      <c r="C29" s="120">
        <f xml:space="preserve"> (Regression!$CE$13*6*'Growth Regression'!$S8^5+Regression!$CD$13*5*'Growth Regression'!$S8^4+Regression!$CC$13*4*'Growth Regression'!$S8^3+Regression!$CB$13*3*'Growth Regression'!$S8^2  + Regression!$CA$13*2*'Growth Regression'!$S8 + Regression!$BZ$13)/$A29</f>
        <v>3.8773712937759532E-2</v>
      </c>
      <c r="D29" s="120">
        <f xml:space="preserve"> (Regression!$CE$19*6*'Growth Regression'!$S8^5+Regression!$CD$19*5*'Growth Regression'!$S8^4+Regression!$CC$19*4*'Growth Regression'!$S8^3 +Regression!$CB$19*3*'Growth Regression'!$S8^2 + Regression!$CA$19*2*'Growth Regression'!$S8+ Regression!$BZ$19)/$A29</f>
        <v>-1.0912184100819376E-2</v>
      </c>
      <c r="E29" s="120">
        <f xml:space="preserve"> (Regression!$CE$14*6*'Growth Regression'!$S8^6+Regression!$CD$14*5*'Growth Regression'!$S8^5+Regression!$CC$14*4*'Growth Regression'!$S8^3+Regression!$CB$14*3*'Growth Regression'!$S8^2  + Regression!$CA$14*2*'Growth Regression'!$S8 + Regression!$BZ$14)/$A29</f>
        <v>-6.8822330075929181E-5</v>
      </c>
      <c r="F29" s="120">
        <f xml:space="preserve"> (Regression!$CE$10*6*'Growth Regression'!$S8^6+Regression!$CD$10*5*'Growth Regression'!$S8^5+Regression!$CC$10*4*'Growth Regression'!$S8^3+Regression!$CB$10*3*'Growth Regression'!$S8^2  + Regression!$CA$10*2*'Growth Regression'!$S8 + Regression!$BZ$10)/$A29</f>
        <v>6.2679705927433538E-3</v>
      </c>
      <c r="G29" s="120">
        <f xml:space="preserve"> (Regression!$CE$11*6*'Growth Regression'!$S8^6+Regression!$CD$11*5*'Growth Regression'!$S8^5+Regression!$CC$11*4*'Growth Regression'!$S8^3+Regression!$CB$11*3*'Growth Regression'!$S8^2  + Regression!$CA$11*2*'Growth Regression'!$S8 + Regression!$BZ$11)/$A29</f>
        <v>7.5539237561360138E-3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71.522499999962747</v>
      </c>
      <c r="AK29" s="293">
        <f>'Measured Data'!T10</f>
        <v>0.53765854753619935</v>
      </c>
      <c r="AL29" s="293">
        <f>'Measured Data'!U10</f>
        <v>1.4685000000000001</v>
      </c>
      <c r="AM29" s="293">
        <f>'Measured Data'!V10</f>
        <v>2.0186194368755674</v>
      </c>
      <c r="AN29" s="293">
        <f>'Measured Data'!W10</f>
        <v>8.6868003906543443</v>
      </c>
      <c r="AO29" s="293">
        <f>'Measured Data'!X10</f>
        <v>0.72779605263157898</v>
      </c>
      <c r="AP29" s="293">
        <f>'Measured Data'!Y10</f>
        <v>24.666666666666671</v>
      </c>
      <c r="AQ29" s="293">
        <f>'Measured Data'!Z10</f>
        <v>0.25</v>
      </c>
      <c r="AR29" s="293">
        <f>'Measured Data'!AA10</f>
        <v>2.64</v>
      </c>
      <c r="AS29" s="293">
        <f>'Measured Data'!AB10</f>
        <v>0.80191820967097382</v>
      </c>
      <c r="AT29" s="293">
        <f>'Measured Data'!AC10</f>
        <v>0.65225265638273056</v>
      </c>
      <c r="AU29" s="293">
        <f>'Measured Data'!AD10</f>
        <v>2.1239612716322331</v>
      </c>
      <c r="AV29" s="293">
        <f>'Measured Data'!AE10</f>
        <v>4.2184724689165183</v>
      </c>
      <c r="AW29" s="293">
        <f>'Measured Data'!AF10</f>
        <v>3.7386597545170392</v>
      </c>
      <c r="AX29" s="293">
        <f>'Measured Data'!AG10</f>
        <v>2.0794856009302962</v>
      </c>
      <c r="AY29" s="293">
        <f>'Measured Data'!AH10</f>
        <v>0.89672273976275052</v>
      </c>
      <c r="AZ29" s="293">
        <f>'Measured Data'!AI10</f>
        <v>2.4</v>
      </c>
      <c r="BA29" s="293">
        <f>'Measured Data'!AJ10</f>
        <v>1.4873781705914402</v>
      </c>
      <c r="BB29" s="293">
        <f>'Measured Data'!AK10</f>
        <v>2.6587336054894468</v>
      </c>
      <c r="BC29" s="293">
        <f>'Measured Data'!AL10</f>
        <v>4.6674279189266343</v>
      </c>
      <c r="BD29" s="293">
        <f>'Measured Data'!AM10</f>
        <v>2.3262256548018803</v>
      </c>
      <c r="BE29" s="293">
        <f>'Measured Data'!AN10</f>
        <v>0.55133917641874353</v>
      </c>
      <c r="BF29" s="293">
        <f>'Measured Data'!AO10</f>
        <v>0.85048843755174119</v>
      </c>
      <c r="BG29" s="293">
        <f>'Measured Data'!AP10</f>
        <v>2.5206999573196756</v>
      </c>
      <c r="BH29" s="65"/>
    </row>
    <row r="30" spans="1:60" x14ac:dyDescent="0.15">
      <c r="A30" s="120">
        <f>('Measured Data'!H14*'In Process Calc.'!I10+'In Process Calc.'!D11*'Measured Data'!H15)/2/1000</f>
        <v>3.0341030410043337</v>
      </c>
      <c r="B30" s="120"/>
      <c r="C30" s="120">
        <f xml:space="preserve"> (Regression!$CE$13*6*'Growth Regression'!$S9^5+Regression!$CD$13*5*'Growth Regression'!$S9^4+Regression!$CC$13*4*'Growth Regression'!$S9^3+Regression!$CB$13*3*'Growth Regression'!$S9^2  + Regression!$CA$13*2*'Growth Regression'!$S9 + Regression!$BZ$13)/$A30</f>
        <v>3.9852127130579271E-2</v>
      </c>
      <c r="D30" s="120">
        <f xml:space="preserve"> (Regression!$CE$19*6*'Growth Regression'!$S9^5+Regression!$CD$19*5*'Growth Regression'!$S9^4+Regression!$CC$19*4*'Growth Regression'!$S9^3 +Regression!$CB$19*3*'Growth Regression'!$S9^2 + Regression!$CA$19*2*'Growth Regression'!$S9+ Regression!$BZ$19)/$A30</f>
        <v>-4.4672420033458589E-3</v>
      </c>
      <c r="E30" s="120">
        <f xml:space="preserve"> (Regression!$CE$14*6*'Growth Regression'!$S9^6+Regression!$CD$14*5*'Growth Regression'!$S9^5+Regression!$CC$14*4*'Growth Regression'!$S9^3+Regression!$CB$14*3*'Growth Regression'!$S9^2  + Regression!$CA$14*2*'Growth Regression'!$S9 + Regression!$BZ$14)/$A30</f>
        <v>5.6267616648078847E-6</v>
      </c>
      <c r="F30" s="120">
        <f xml:space="preserve"> (Regression!$CE$10*6*'Growth Regression'!$S9^6+Regression!$CD$10*5*'Growth Regression'!$S9^5+Regression!$CC$10*4*'Growth Regression'!$S9^3+Regression!$CB$10*3*'Growth Regression'!$S9^2  + Regression!$CA$10*2*'Growth Regression'!$S9 + Regression!$BZ$10)/$A30</f>
        <v>3.726771278684351E-3</v>
      </c>
      <c r="G30" s="120">
        <f xml:space="preserve"> (Regression!$CE$11*6*'Growth Regression'!$S9^6+Regression!$CD$11*5*'Growth Regression'!$S9^5+Regression!$CC$11*4*'Growth Regression'!$S9^3+Regression!$CB$11*3*'Growth Regression'!$S9^2  + Regression!$CA$11*2*'Growth Regression'!$S9 + Regression!$BZ$11)/$A30</f>
        <v>7.9389539834582579E-3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95.822500000067521</v>
      </c>
      <c r="AK30" s="293"/>
      <c r="AL30" s="293"/>
      <c r="AM30" s="293"/>
      <c r="AN30" s="293"/>
      <c r="AO30" s="293"/>
      <c r="AP30" s="293">
        <f>'Measured Data'!Y11</f>
        <v>20.944444444444446</v>
      </c>
      <c r="AQ30" s="293">
        <f>'Measured Data'!Z11</f>
        <v>0.3</v>
      </c>
      <c r="AR30" s="293">
        <f>'Measured Data'!AA11</f>
        <v>2.38</v>
      </c>
      <c r="AS30" s="293"/>
      <c r="AT30" s="293"/>
      <c r="AU30" s="293"/>
      <c r="AV30" s="293">
        <f>'Measured Data'!AE11</f>
        <v>4.3294849023090585</v>
      </c>
      <c r="AW30" s="293"/>
      <c r="AX30" s="293"/>
      <c r="AY30" s="293"/>
      <c r="AZ30" s="293">
        <f>'Measured Data'!AI11</f>
        <v>3.19</v>
      </c>
      <c r="BA30" s="293"/>
      <c r="BB30" s="293"/>
      <c r="BC30" s="293"/>
      <c r="BD30" s="293"/>
      <c r="BE30" s="293"/>
      <c r="BF30" s="293"/>
      <c r="BG30" s="293"/>
      <c r="BH30" s="65"/>
    </row>
    <row r="31" spans="1:60" x14ac:dyDescent="0.15">
      <c r="A31" s="120">
        <f>('Measured Data'!H15*'In Process Calc.'!I11+'In Process Calc.'!D12*'Measured Data'!H16)/2/1000</f>
        <v>2.9697472172669981</v>
      </c>
      <c r="B31" s="120"/>
      <c r="C31" s="120">
        <f xml:space="preserve"> (Regression!$CE$13*6*'Growth Regression'!$S10^5+Regression!$CD$13*5*'Growth Regression'!$S10^4+Regression!$CC$13*4*'Growth Regression'!$S10^3+Regression!$CB$13*3*'Growth Regression'!$S10^2  + Regression!$CA$13*2*'Growth Regression'!$S10 + Regression!$BZ$13)/$A31</f>
        <v>4.5144599906958412E-2</v>
      </c>
      <c r="D31" s="120">
        <f xml:space="preserve"> (Regression!$CE$19*6*'Growth Regression'!$S10^5+Regression!$CD$19*5*'Growth Regression'!$S10^4+Regression!$CC$19*4*'Growth Regression'!$S10^3 +Regression!$CB$19*3*'Growth Regression'!$S10^2 + Regression!$CA$19*2*'Growth Regression'!$S10+ Regression!$BZ$19)/$A31</f>
        <v>1.2829712132575828E-3</v>
      </c>
      <c r="E31" s="120">
        <f xml:space="preserve"> (Regression!$CE$14*6*'Growth Regression'!$S10^6+Regression!$CD$14*5*'Growth Regression'!$S10^5+Regression!$CC$14*4*'Growth Regression'!$S10^3+Regression!$CB$14*3*'Growth Regression'!$S10^2  + Regression!$CA$14*2*'Growth Regression'!$S10 + Regression!$BZ$14)/$A31</f>
        <v>7.0433639789814316E-5</v>
      </c>
      <c r="F31" s="120">
        <f xml:space="preserve"> (Regression!$CE$10*6*'Growth Regression'!$S10^6+Regression!$CD$10*5*'Growth Regression'!$S10^5+Regression!$CC$10*4*'Growth Regression'!$S10^3+Regression!$CB$10*3*'Growth Regression'!$S10^2  + Regression!$CA$10*2*'Growth Regression'!$S10 + Regression!$BZ$10)/$A31</f>
        <v>1.7676499680085204E-3</v>
      </c>
      <c r="G31" s="120">
        <f xml:space="preserve"> (Regression!$CE$11*6*'Growth Regression'!$S10^6+Regression!$CD$11*5*'Growth Regression'!$S10^5+Regression!$CC$11*4*'Growth Regression'!$S10^3+Regression!$CB$11*3*'Growth Regression'!$S10^2  + Regression!$CA$11*2*'Growth Regression'!$S10 + Regression!$BZ$11)/$A31</f>
        <v>8.9069529517121111E-3</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114.67250000004424</v>
      </c>
      <c r="AK31" s="293"/>
      <c r="AL31" s="293"/>
      <c r="AM31" s="293"/>
      <c r="AN31" s="293"/>
      <c r="AO31" s="293"/>
      <c r="AP31" s="293">
        <f>'Measured Data'!Y12</f>
        <v>18.944444444444443</v>
      </c>
      <c r="AQ31" s="293">
        <f>'Measured Data'!Z12</f>
        <v>0.32</v>
      </c>
      <c r="AR31" s="293">
        <f>'Measured Data'!AA12</f>
        <v>2.86</v>
      </c>
      <c r="AS31" s="293"/>
      <c r="AT31" s="293"/>
      <c r="AU31" s="293"/>
      <c r="AV31" s="293">
        <f>'Measured Data'!AE12</f>
        <v>3.3303730017761985</v>
      </c>
      <c r="AW31" s="293"/>
      <c r="AX31" s="293"/>
      <c r="AY31" s="293"/>
      <c r="AZ31" s="293">
        <f>'Measured Data'!AI12</f>
        <v>3.77</v>
      </c>
      <c r="BA31" s="293"/>
      <c r="BB31" s="293"/>
      <c r="BC31" s="293"/>
      <c r="BD31" s="293"/>
      <c r="BE31" s="293"/>
      <c r="BF31" s="293"/>
      <c r="BG31" s="293"/>
      <c r="BH31" s="65"/>
    </row>
    <row r="32" spans="1:60" x14ac:dyDescent="0.15">
      <c r="A32" s="120">
        <f>('Measured Data'!H16*'In Process Calc.'!I12+'In Process Calc.'!D13*'Measured Data'!H17)/2/1000</f>
        <v>2.7739139733449556</v>
      </c>
      <c r="B32" s="120"/>
      <c r="C32" s="120">
        <f xml:space="preserve"> (Regression!$CE$13*6*'Growth Regression'!$S11^5+Regression!$CD$13*5*'Growth Regression'!$S11^4+Regression!$CC$13*4*'Growth Regression'!$S11^3+Regression!$CB$13*3*'Growth Regression'!$S11^2  + Regression!$CA$13*2*'Growth Regression'!$S11 + Regression!$BZ$13)/$A32</f>
        <v>5.2655087395792395E-2</v>
      </c>
      <c r="D32" s="120">
        <f xml:space="preserve"> (Regression!$CE$19*6*'Growth Regression'!$S11^5+Regression!$CD$19*5*'Growth Regression'!$S11^4+Regression!$CC$19*4*'Growth Regression'!$S11^3 +Regression!$CB$19*3*'Growth Regression'!$S11^2 + Regression!$CA$19*2*'Growth Regression'!$S11+ Regression!$BZ$19)/$A32</f>
        <v>4.5798082871160526E-3</v>
      </c>
      <c r="E32" s="120">
        <f xml:space="preserve"> (Regression!$CE$14*6*'Growth Regression'!$S11^6+Regression!$CD$14*5*'Growth Regression'!$S11^5+Regression!$CC$14*4*'Growth Regression'!$S11^3+Regression!$CB$14*3*'Growth Regression'!$S11^2  + Regression!$CA$14*2*'Growth Regression'!$S11 + Regression!$BZ$14)/$A32</f>
        <v>1.3498427769960373E-4</v>
      </c>
      <c r="F32" s="120">
        <f xml:space="preserve"> (Regression!$CE$10*6*'Growth Regression'!$S11^6+Regression!$CD$10*5*'Growth Regression'!$S11^5+Regression!$CC$10*4*'Growth Regression'!$S11^3+Regression!$CB$10*3*'Growth Regression'!$S11^2  + Regression!$CA$10*2*'Growth Regression'!$S11 + Regression!$BZ$10)/$A32</f>
        <v>1.6756360064504655E-4</v>
      </c>
      <c r="G32" s="120">
        <f xml:space="preserve"> (Regression!$CE$11*6*'Growth Regression'!$S11^6+Regression!$CD$11*5*'Growth Regression'!$S11^5+Regression!$CC$11*4*'Growth Regression'!$S11^3+Regression!$CB$11*3*'Growth Regression'!$S11^2  + Regression!$CA$11*2*'Growth Regression'!$S11 + Regression!$BZ$11)/$A32</f>
        <v>9.9243748938539645E-3</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144.62250000005588</v>
      </c>
      <c r="AK32" s="293">
        <f>'Measured Data'!T13</f>
        <v>1.2941968795599954</v>
      </c>
      <c r="AL32" s="293">
        <f>'Measured Data'!U13</f>
        <v>1.5774971297359359</v>
      </c>
      <c r="AM32" s="293">
        <f>'Measured Data'!V13</f>
        <v>0.13321223130487433</v>
      </c>
      <c r="AN32" s="293">
        <f>'Measured Data'!W13</f>
        <v>7.3300277965592358</v>
      </c>
      <c r="AO32" s="293">
        <f>'Measured Data'!X13</f>
        <v>0.36184210526315791</v>
      </c>
      <c r="AP32" s="293">
        <f>'Measured Data'!Y13</f>
        <v>15.055555555555555</v>
      </c>
      <c r="AQ32" s="293">
        <f>'Measured Data'!Z13</f>
        <v>0.35</v>
      </c>
      <c r="AR32" s="293">
        <f>'Measured Data'!AA13</f>
        <v>2.91</v>
      </c>
      <c r="AS32" s="293">
        <f>'Measured Data'!AB13</f>
        <v>2.0953776475289727</v>
      </c>
      <c r="AT32" s="293">
        <f>'Measured Data'!AC13</f>
        <v>0.51561474812864072</v>
      </c>
      <c r="AU32" s="293">
        <f>'Measured Data'!AD13</f>
        <v>1.9890218800030495</v>
      </c>
      <c r="AV32" s="293">
        <f>'Measured Data'!AE13</f>
        <v>0.88809946714031973</v>
      </c>
      <c r="AW32" s="293">
        <f>'Measured Data'!AF13</f>
        <v>2.9023404741937946</v>
      </c>
      <c r="AX32" s="293">
        <f>'Measured Data'!AG13</f>
        <v>1.7771393392160888</v>
      </c>
      <c r="AY32" s="293">
        <f>'Measured Data'!AH13</f>
        <v>0.90342470343810743</v>
      </c>
      <c r="AZ32" s="293">
        <f>'Measured Data'!AI13</f>
        <v>4.17</v>
      </c>
      <c r="BA32" s="293">
        <f>'Measured Data'!AJ13</f>
        <v>1.3045583873115805</v>
      </c>
      <c r="BB32" s="293">
        <f>'Measured Data'!AK13</f>
        <v>2.5684009380700079</v>
      </c>
      <c r="BC32" s="293">
        <f>'Measured Data'!AL13</f>
        <v>3.0935388714435241</v>
      </c>
      <c r="BD32" s="293">
        <f>'Measured Data'!AM13</f>
        <v>2.2624244459368703</v>
      </c>
      <c r="BE32" s="293">
        <f>'Measured Data'!AN13</f>
        <v>0.47789257210008323</v>
      </c>
      <c r="BF32" s="293">
        <f>'Measured Data'!AO13</f>
        <v>0.5932998509851537</v>
      </c>
      <c r="BG32" s="293">
        <f>'Measured Data'!AP13</f>
        <v>2.0887750746905676</v>
      </c>
      <c r="BH32" s="65"/>
    </row>
    <row r="33" spans="1:60" x14ac:dyDescent="0.15">
      <c r="A33" s="120">
        <f>('Measured Data'!H17*'In Process Calc.'!I13+'In Process Calc.'!D14*'Measured Data'!H18)/2/1000</f>
        <v>2.7014767553292849</v>
      </c>
      <c r="B33" s="120"/>
      <c r="C33" s="120">
        <f xml:space="preserve"> (Regression!$CE$13*6*'Growth Regression'!$S12^5+Regression!$CD$13*5*'Growth Regression'!$S12^4+Regression!$CC$13*4*'Growth Regression'!$S12^3+Regression!$CB$13*3*'Growth Regression'!$S12^2  + Regression!$CA$13*2*'Growth Regression'!$S12 + Regression!$BZ$13)/$A33</f>
        <v>5.7237314407418818E-2</v>
      </c>
      <c r="D33" s="120">
        <f xml:space="preserve"> (Regression!$CE$19*6*'Growth Regression'!$S12^5+Regression!$CD$19*5*'Growth Regression'!$S12^4+Regression!$CC$19*4*'Growth Regression'!$S12^3 +Regression!$CB$19*3*'Growth Regression'!$S12^2 + Regression!$CA$19*2*'Growth Regression'!$S12+ Regression!$BZ$19)/$A33</f>
        <v>2.8247512533024037E-3</v>
      </c>
      <c r="E33" s="120">
        <f xml:space="preserve"> (Regression!$CE$14*6*'Growth Regression'!$S12^6+Regression!$CD$14*5*'Growth Regression'!$S12^5+Regression!$CC$14*4*'Growth Regression'!$S12^3+Regression!$CB$14*3*'Growth Regression'!$S12^2  + Regression!$CA$14*2*'Growth Regression'!$S12 + Regression!$BZ$14)/$A33</f>
        <v>1.8387193613999883E-4</v>
      </c>
      <c r="F33" s="120">
        <f xml:space="preserve"> (Regression!$CE$10*6*'Growth Regression'!$S12^6+Regression!$CD$10*5*'Growth Regression'!$S12^5+Regression!$CC$10*4*'Growth Regression'!$S12^3+Regression!$CB$10*3*'Growth Regression'!$S12^2  + Regression!$CA$10*2*'Growth Regression'!$S12 + Regression!$BZ$10)/$A33</f>
        <v>-5.8959310094998699E-4</v>
      </c>
      <c r="G33" s="120">
        <f xml:space="preserve"> (Regression!$CE$11*6*'Growth Regression'!$S12^6+Regression!$CD$11*5*'Growth Regression'!$S12^5+Regression!$CC$11*4*'Growth Regression'!$S12^3+Regression!$CB$11*3*'Growth Regression'!$S12^2  + Regression!$CA$11*2*'Growth Regression'!$S12 + Regression!$BZ$11)/$A33</f>
        <v>9.9119322682767637E-3</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165.22249999997439</v>
      </c>
      <c r="AK33" s="293"/>
      <c r="AL33" s="293"/>
      <c r="AM33" s="293"/>
      <c r="AN33" s="293"/>
      <c r="AO33" s="293"/>
      <c r="AP33" s="293">
        <f>'Measured Data'!Y14</f>
        <v>30.277777777777779</v>
      </c>
      <c r="AQ33" s="293">
        <f>'Measured Data'!Z14</f>
        <v>0.35</v>
      </c>
      <c r="AR33" s="293">
        <f>'Measured Data'!AA14</f>
        <v>2.99</v>
      </c>
      <c r="AS33" s="293"/>
      <c r="AT33" s="293"/>
      <c r="AU33" s="293"/>
      <c r="AV33" s="293">
        <f>'Measured Data'!AE14</f>
        <v>0.77708703374777988</v>
      </c>
      <c r="AW33" s="293"/>
      <c r="AX33" s="293"/>
      <c r="AY33" s="293"/>
      <c r="AZ33" s="293">
        <f>'Measured Data'!AI14</f>
        <v>4.8899999999999997</v>
      </c>
      <c r="BA33" s="293"/>
      <c r="BB33" s="293"/>
      <c r="BC33" s="293"/>
      <c r="BD33" s="293"/>
      <c r="BE33" s="293"/>
      <c r="BF33" s="293"/>
      <c r="BG33" s="293"/>
      <c r="BH33" s="65"/>
    </row>
    <row r="34" spans="1:60" x14ac:dyDescent="0.15">
      <c r="A34" s="120">
        <f>('Measured Data'!H18*'In Process Calc.'!I14+'In Process Calc.'!D15*'Measured Data'!H19)/2/1000</f>
        <v>2.7500511541247943</v>
      </c>
      <c r="B34" s="120"/>
      <c r="C34" s="120">
        <f xml:space="preserve"> (Regression!$CE$13*6*'Growth Regression'!$S13^5+Regression!$CD$13*5*'Growth Regression'!$S13^4+Regression!$CC$13*4*'Growth Regression'!$S13^3+Regression!$CB$13*3*'Growth Regression'!$S13^2  + Regression!$CA$13*2*'Growth Regression'!$S13 + Regression!$BZ$13)/$A34</f>
        <v>5.7855694562577144E-2</v>
      </c>
      <c r="D34" s="120">
        <f xml:space="preserve"> (Regression!$CE$19*6*'Growth Regression'!$S13^5+Regression!$CD$19*5*'Growth Regression'!$S13^4+Regression!$CC$19*4*'Growth Regression'!$S13^3 +Regression!$CB$19*3*'Growth Regression'!$S13^2 + Regression!$CA$19*2*'Growth Regression'!$S13+ Regression!$BZ$19)/$A34</f>
        <v>-2.8707350768233091E-3</v>
      </c>
      <c r="E34" s="120">
        <f xml:space="preserve"> (Regression!$CE$14*6*'Growth Regression'!$S13^6+Regression!$CD$14*5*'Growth Regression'!$S13^5+Regression!$CC$14*4*'Growth Regression'!$S13^3+Regression!$CB$14*3*'Growth Regression'!$S13^2  + Regression!$CA$14*2*'Growth Regression'!$S13 + Regression!$BZ$14)/$A34</f>
        <v>2.1213895834624512E-4</v>
      </c>
      <c r="F34" s="120">
        <f xml:space="preserve"> (Regression!$CE$10*6*'Growth Regression'!$S13^6+Regression!$CD$10*5*'Growth Regression'!$S13^5+Regression!$CC$10*4*'Growth Regression'!$S13^3+Regression!$CB$10*3*'Growth Regression'!$S13^2  + Regression!$CA$10*2*'Growth Regression'!$S13 + Regression!$BZ$10)/$A34</f>
        <v>-2.3043032203278607E-5</v>
      </c>
      <c r="G34" s="120">
        <f xml:space="preserve"> (Regression!$CE$11*6*'Growth Regression'!$S13^6+Regression!$CD$11*5*'Growth Regression'!$S13^5+Regression!$CC$11*4*'Growth Regression'!$S13^3+Regression!$CB$11*3*'Growth Regression'!$S13^2  + Regression!$CA$11*2*'Growth Regression'!$S13 + Regression!$BZ$11)/$A34</f>
        <v>8.6404638443488609E-3</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188.32250000000931</v>
      </c>
      <c r="AK34" s="293">
        <f>'Measured Data'!T15</f>
        <v>1.1493994836682007</v>
      </c>
      <c r="AL34" s="293">
        <f>'Measured Data'!U15</f>
        <v>1.9345579793340988</v>
      </c>
      <c r="AM34" s="293">
        <f>'Measured Data'!V15</f>
        <v>0</v>
      </c>
      <c r="AN34" s="293">
        <f>'Measured Data'!W15</f>
        <v>5.878596649387724</v>
      </c>
      <c r="AO34" s="293">
        <f>'Measured Data'!X15</f>
        <v>0.20805921052631582</v>
      </c>
      <c r="AP34" s="293">
        <f>'Measured Data'!Y15</f>
        <v>26.388888888888889</v>
      </c>
      <c r="AQ34" s="293">
        <f>'Measured Data'!Z15</f>
        <v>0.33</v>
      </c>
      <c r="AR34" s="293">
        <f>'Measured Data'!AA15</f>
        <v>2.94</v>
      </c>
      <c r="AS34" s="293">
        <f>'Measured Data'!AB15</f>
        <v>3.0957772745437593</v>
      </c>
      <c r="AT34" s="293">
        <f>'Measured Data'!AC15</f>
        <v>0.67609983848368016</v>
      </c>
      <c r="AU34" s="293">
        <f>'Measured Data'!AD15</f>
        <v>2.078219104978273</v>
      </c>
      <c r="AV34" s="293">
        <f>'Measured Data'!AE15</f>
        <v>0.77708703374777988</v>
      </c>
      <c r="AW34" s="293">
        <f>'Measured Data'!AF15</f>
        <v>2.4555919798734469</v>
      </c>
      <c r="AX34" s="293">
        <f>'Measured Data'!AG15</f>
        <v>1.6731650591695739</v>
      </c>
      <c r="AY34" s="293">
        <f>'Measured Data'!AH15</f>
        <v>1.0106561222438175</v>
      </c>
      <c r="AZ34" s="293">
        <f>'Measured Data'!AI15</f>
        <v>5.77</v>
      </c>
      <c r="BA34" s="293">
        <f>'Measured Data'!AJ15</f>
        <v>1.2894242992917246</v>
      </c>
      <c r="BB34" s="293">
        <f>'Measured Data'!AK15</f>
        <v>2.6491791887431599</v>
      </c>
      <c r="BC34" s="293">
        <f>'Measured Data'!AL15</f>
        <v>2.5425825482919402</v>
      </c>
      <c r="BD34" s="293">
        <f>'Measured Data'!AM15</f>
        <v>2.4051376762928141</v>
      </c>
      <c r="BE34" s="293">
        <f>'Measured Data'!AN15</f>
        <v>0.44851393037261916</v>
      </c>
      <c r="BF34" s="293">
        <f>'Measured Data'!AO15</f>
        <v>0.76163143661349963</v>
      </c>
      <c r="BG34" s="293">
        <f>'Measured Data'!AP15</f>
        <v>1.9368331199317115</v>
      </c>
      <c r="BH34" s="65"/>
    </row>
    <row r="35" spans="1:60" x14ac:dyDescent="0.15">
      <c r="A35" s="120">
        <f>('Measured Data'!H19*'In Process Calc.'!I15+'In Process Calc.'!D16*'Measured Data'!H20)/2/1000</f>
        <v>2.6213988294854591</v>
      </c>
      <c r="B35" s="120"/>
      <c r="C35" s="120">
        <f xml:space="preserve"> (Regression!$CE$13*6*'Growth Regression'!$S14^5+Regression!$CD$13*5*'Growth Regression'!$S14^4+Regression!$CC$13*4*'Growth Regression'!$S14^3+Regression!$CB$13*3*'Growth Regression'!$S14^2  + Regression!$CA$13*2*'Growth Regression'!$S14 + Regression!$BZ$13)/$A35</f>
        <v>6.0416834232430223E-2</v>
      </c>
      <c r="D35" s="120">
        <f xml:space="preserve"> (Regression!$CE$19*6*'Growth Regression'!$S14^5+Regression!$CD$19*5*'Growth Regression'!$S14^4+Regression!$CC$19*4*'Growth Regression'!$S14^3 +Regression!$CB$19*3*'Growth Regression'!$S14^2 + Regression!$CA$19*2*'Growth Regression'!$S14+ Regression!$BZ$19)/$A35</f>
        <v>-6.9222401495457973E-3</v>
      </c>
      <c r="E35" s="120">
        <f xml:space="preserve"> (Regression!$CE$14*6*'Growth Regression'!$S14^6+Regression!$CD$14*5*'Growth Regression'!$S14^5+Regression!$CC$14*4*'Growth Regression'!$S14^3+Regression!$CB$14*3*'Growth Regression'!$S14^2  + Regression!$CA$14*2*'Growth Regression'!$S14 + Regression!$BZ$14)/$A35</f>
        <v>2.3973733262353482E-4</v>
      </c>
      <c r="F35" s="120">
        <f xml:space="preserve"> (Regression!$CE$10*6*'Growth Regression'!$S14^6+Regression!$CD$10*5*'Growth Regression'!$S14^5+Regression!$CC$10*4*'Growth Regression'!$S14^3+Regression!$CB$10*3*'Growth Regression'!$S14^2  + Regression!$CA$10*2*'Growth Regression'!$S14 + Regression!$BZ$10)/$A35</f>
        <v>2.0764706965186661E-3</v>
      </c>
      <c r="G35" s="120">
        <f xml:space="preserve"> (Regression!$CE$11*6*'Growth Regression'!$S14^6+Regression!$CD$11*5*'Growth Regression'!$S14^5+Regression!$CC$11*4*'Growth Regression'!$S14^3+Regression!$CB$11*3*'Growth Regression'!$S14^2  + Regression!$CA$11*2*'Growth Regression'!$S14 + Regression!$BZ$11)/$A35</f>
        <v>7.1137148728800228E-3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212.50583333341638</v>
      </c>
      <c r="AK35" s="293">
        <f>'Measured Data'!T16</f>
        <v>0.83062072061959813</v>
      </c>
      <c r="AL35" s="293">
        <f>'Measured Data'!U16</f>
        <v>1.8042479908151547</v>
      </c>
      <c r="AM35" s="293">
        <f>'Measured Data'!V16</f>
        <v>0</v>
      </c>
      <c r="AN35" s="293">
        <f>'Measured Data'!W16</f>
        <v>4.8831793253699942</v>
      </c>
      <c r="AO35" s="293">
        <f>'Measured Data'!X16</f>
        <v>1.8092105263157892E-2</v>
      </c>
      <c r="AP35" s="293">
        <f>'Measured Data'!Y16</f>
        <v>22.166666666666668</v>
      </c>
      <c r="AQ35" s="293">
        <f>'Measured Data'!Z16</f>
        <v>0.28000000000000003</v>
      </c>
      <c r="AR35" s="293">
        <f>'Measured Data'!AA16</f>
        <v>2.9</v>
      </c>
      <c r="AS35" s="293">
        <f>'Measured Data'!AB16</f>
        <v>3.3075795923804452</v>
      </c>
      <c r="AT35" s="293">
        <f>'Measured Data'!AC16</f>
        <v>0.60778088435663524</v>
      </c>
      <c r="AU35" s="293">
        <f>'Measured Data'!AD16</f>
        <v>1.8700922467027521</v>
      </c>
      <c r="AV35" s="293">
        <f>'Measured Data'!AE16</f>
        <v>0</v>
      </c>
      <c r="AW35" s="293">
        <f>'Measured Data'!AF16</f>
        <v>2.0721201494244115</v>
      </c>
      <c r="AX35" s="293">
        <f>'Measured Data'!AG16</f>
        <v>1.499418564881319</v>
      </c>
      <c r="AY35" s="293">
        <f>'Measured Data'!AH16</f>
        <v>0.94430668185778432</v>
      </c>
      <c r="AZ35" s="293">
        <f>'Measured Data'!AI16</f>
        <v>6.59</v>
      </c>
      <c r="BA35" s="293">
        <f>'Measured Data'!AJ16</f>
        <v>1.1931714994854412</v>
      </c>
      <c r="BB35" s="293">
        <f>'Measured Data'!AK16</f>
        <v>2.4771996873099975</v>
      </c>
      <c r="BC35" s="293">
        <f>'Measured Data'!AL16</f>
        <v>1.9859168331905985</v>
      </c>
      <c r="BD35" s="293">
        <f>'Measured Data'!AM16</f>
        <v>2.2162525184687709</v>
      </c>
      <c r="BE35" s="293">
        <f>'Measured Data'!AN16</f>
        <v>0.39612201929197477</v>
      </c>
      <c r="BF35" s="293">
        <f>'Measured Data'!AO16</f>
        <v>0.57343120481262755</v>
      </c>
      <c r="BG35" s="293">
        <f>'Measured Data'!AP16</f>
        <v>1.6722151088348272</v>
      </c>
      <c r="BH35" s="65"/>
    </row>
    <row r="36" spans="1:60" x14ac:dyDescent="0.15">
      <c r="A36" s="120">
        <f>('Measured Data'!H20*'In Process Calc.'!I16+'In Process Calc.'!D17*'Measured Data'!H21)/2/1000</f>
        <v>2.5295550906257893</v>
      </c>
      <c r="B36" s="120"/>
      <c r="C36" s="120">
        <f xml:space="preserve"> (Regression!$CE$13*6*'Growth Regression'!$S15^5+Regression!$CD$13*5*'Growth Regression'!$S15^4+Regression!$CC$13*4*'Growth Regression'!$S15^3+Regression!$CB$13*3*'Growth Regression'!$S15^2  + Regression!$CA$13*2*'Growth Regression'!$S15 + Regression!$BZ$13)/$A36</f>
        <v>5.9960822968252787E-2</v>
      </c>
      <c r="D36" s="120">
        <f xml:space="preserve"> (Regression!$CE$19*6*'Growth Regression'!$S15^5+Regression!$CD$19*5*'Growth Regression'!$S15^4+Regression!$CC$19*4*'Growth Regression'!$S15^3 +Regression!$CB$19*3*'Growth Regression'!$S15^2 + Regression!$CA$19*2*'Growth Regression'!$S15+ Regression!$BZ$19)/$A36</f>
        <v>6.026737424968475E-4</v>
      </c>
      <c r="E36" s="120">
        <f xml:space="preserve"> (Regression!$CE$14*6*'Growth Regression'!$S15^6+Regression!$CD$14*5*'Growth Regression'!$S15^5+Regression!$CC$14*4*'Growth Regression'!$S15^3+Regression!$CB$14*3*'Growth Regression'!$S15^2  + Regression!$CA$14*2*'Growth Regression'!$S15 + Regression!$BZ$14)/$A36</f>
        <v>2.5315083159954899E-4</v>
      </c>
      <c r="F36" s="120">
        <f xml:space="preserve"> (Regression!$CE$10*6*'Growth Regression'!$S15^6+Regression!$CD$10*5*'Growth Regression'!$S15^5+Regression!$CC$10*4*'Growth Regression'!$S15^3+Regression!$CB$10*3*'Growth Regression'!$S15^2  + Regression!$CA$10*2*'Growth Regression'!$S15 + Regression!$BZ$10)/$A36</f>
        <v>6.4136857906284999E-3</v>
      </c>
      <c r="G36" s="120">
        <f xml:space="preserve"> (Regression!$CE$11*6*'Growth Regression'!$S15^6+Regression!$CD$11*5*'Growth Regression'!$S15^5+Regression!$CC$11*4*'Growth Regression'!$S15^3+Regression!$CB$11*3*'Growth Regression'!$S15^2  + Regression!$CA$11*2*'Growth Regression'!$S15 + Regression!$BZ$11)/$A36</f>
        <v>4.1825396307655603E-3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238.48916666675359</v>
      </c>
      <c r="AK36" s="293"/>
      <c r="AL36" s="293"/>
      <c r="AM36" s="293"/>
      <c r="AN36" s="293"/>
      <c r="AO36" s="293"/>
      <c r="AP36" s="293">
        <f>'Measured Data'!Y17</f>
        <v>16.111111111111111</v>
      </c>
      <c r="AQ36" s="293">
        <f>'Measured Data'!Z17</f>
        <v>0.25</v>
      </c>
      <c r="AR36" s="293">
        <f>'Measured Data'!AA17</f>
        <v>2.89</v>
      </c>
      <c r="AS36" s="293"/>
      <c r="AT36" s="293"/>
      <c r="AU36" s="293"/>
      <c r="AV36" s="293">
        <f>'Measured Data'!AE17</f>
        <v>0.77708703374777988</v>
      </c>
      <c r="AW36" s="293"/>
      <c r="AX36" s="293"/>
      <c r="AY36" s="293"/>
      <c r="AZ36" s="293">
        <f>'Measured Data'!AI17</f>
        <v>7.54</v>
      </c>
      <c r="BA36" s="293"/>
      <c r="BB36" s="293"/>
      <c r="BC36" s="293"/>
      <c r="BD36" s="293"/>
      <c r="BE36" s="293"/>
      <c r="BF36" s="293"/>
      <c r="BG36" s="293"/>
    </row>
    <row r="37" spans="1:60" x14ac:dyDescent="0.15">
      <c r="A37" s="120">
        <f>('Measured Data'!H21*'In Process Calc.'!I17+'In Process Calc.'!D18*'Measured Data'!H22)/2/1000</f>
        <v>1.2691761285981789</v>
      </c>
      <c r="B37" s="120"/>
      <c r="C37" s="120">
        <f xml:space="preserve"> (Regression!$CE$13*6*'Growth Regression'!$S16^5+Regression!$CD$13*5*'Growth Regression'!$S16^4+Regression!$CC$13*4*'Growth Regression'!$S16^3+Regression!$CB$13*3*'Growth Regression'!$S16^2  + Regression!$CA$13*2*'Growth Regression'!$S16 + Regression!$BZ$13)/$A37</f>
        <v>5.4098178840425983E-2</v>
      </c>
      <c r="D37" s="120">
        <f xml:space="preserve"> (Regression!$CE$19*6*'Growth Regression'!$S16^5+Regression!$CD$19*5*'Growth Regression'!$S16^4+Regression!$CC$19*4*'Growth Regression'!$S16^3 +Regression!$CB$19*3*'Growth Regression'!$S16^2 + Regression!$CA$19*2*'Growth Regression'!$S16+ Regression!$BZ$19)/$A37</f>
        <v>2.5563643610238551E-3</v>
      </c>
      <c r="E37" s="120">
        <f xml:space="preserve"> (Regression!$CE$14*6*'Growth Regression'!$S16^6+Regression!$CD$14*5*'Growth Regression'!$S16^5+Regression!$CC$14*4*'Growth Regression'!$S16^3+Regression!$CB$14*3*'Growth Regression'!$S16^2  + Regression!$CA$14*2*'Growth Regression'!$S16 + Regression!$BZ$14)/$A37</f>
        <v>-1.9986623115847424E-3</v>
      </c>
      <c r="F37" s="120">
        <f xml:space="preserve"> (Regression!$CE$10*6*'Growth Regression'!$S16^6+Regression!$CD$10*5*'Growth Regression'!$S16^5+Regression!$CC$10*4*'Growth Regression'!$S16^3+Regression!$CB$10*3*'Growth Regression'!$S16^2  + Regression!$CA$10*2*'Growth Regression'!$S16 + Regression!$BZ$10)/$A37</f>
        <v>1.2804677690979628E-2</v>
      </c>
      <c r="G37" s="120">
        <f xml:space="preserve"> (Regression!$CE$11*6*'Growth Regression'!$S16^6+Regression!$CD$11*5*'Growth Regression'!$S16^5+Regression!$CC$11*4*'Growth Regression'!$S16^3+Regression!$CB$11*3*'Growth Regression'!$S16^2  + Regression!$CA$11*2*'Growth Regression'!$S16 + Regression!$BZ$11)/$A37</f>
        <v>5.624845405112894E-4</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261.12249999999767</v>
      </c>
      <c r="AK37" s="293"/>
      <c r="AL37" s="293"/>
      <c r="AM37" s="293"/>
      <c r="AN37" s="293"/>
      <c r="AO37" s="293"/>
      <c r="AP37" s="293">
        <f>'Measured Data'!Y18</f>
        <v>10.944444444444445</v>
      </c>
      <c r="AQ37" s="293">
        <f>'Measured Data'!Z18</f>
        <v>0.24</v>
      </c>
      <c r="AR37" s="293">
        <f>'Measured Data'!AA18</f>
        <v>2.79</v>
      </c>
      <c r="AS37" s="293"/>
      <c r="AT37" s="293"/>
      <c r="AU37" s="293"/>
      <c r="AV37" s="293">
        <f>'Measured Data'!AE18</f>
        <v>0.9991119005328597</v>
      </c>
      <c r="AW37" s="293"/>
      <c r="AX37" s="293"/>
      <c r="AY37" s="293"/>
      <c r="AZ37" s="293">
        <f>'Measured Data'!AI18</f>
        <v>7.9</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288.32249999995111</v>
      </c>
      <c r="AK38" s="293"/>
      <c r="AL38" s="293"/>
      <c r="AM38" s="293"/>
      <c r="AN38" s="293"/>
      <c r="AO38" s="293"/>
      <c r="AP38" s="293">
        <f>'Measured Data'!Y19</f>
        <v>4.8888888888888884</v>
      </c>
      <c r="AQ38" s="293">
        <f>'Measured Data'!Z19</f>
        <v>0.3</v>
      </c>
      <c r="AR38" s="293">
        <f>'Measured Data'!AA19</f>
        <v>2.62</v>
      </c>
      <c r="AS38" s="293"/>
      <c r="AT38" s="293"/>
      <c r="AU38" s="293"/>
      <c r="AV38" s="293">
        <f>'Measured Data'!AE19</f>
        <v>0.9991119005328597</v>
      </c>
      <c r="AW38" s="293"/>
      <c r="AX38" s="293"/>
      <c r="AY38" s="293"/>
      <c r="AZ38" s="293">
        <f>'Measured Data'!AI19</f>
        <v>8.11</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306.82250000000931</v>
      </c>
      <c r="AK39" s="293"/>
      <c r="AL39" s="293"/>
      <c r="AM39" s="293"/>
      <c r="AN39" s="293"/>
      <c r="AO39" s="293"/>
      <c r="AP39" s="293">
        <f>'Measured Data'!Y20</f>
        <v>28.666666666666668</v>
      </c>
      <c r="AQ39" s="293">
        <f>'Measured Data'!Z20</f>
        <v>0.19</v>
      </c>
      <c r="AR39" s="293">
        <f>'Measured Data'!AA20</f>
        <v>2.62</v>
      </c>
      <c r="AS39" s="293"/>
      <c r="AT39" s="293"/>
      <c r="AU39" s="293"/>
      <c r="AV39" s="293">
        <f>'Measured Data'!AE20</f>
        <v>0</v>
      </c>
      <c r="AW39" s="293"/>
      <c r="AX39" s="293"/>
      <c r="AY39" s="293"/>
      <c r="AZ39" s="293">
        <f>'Measured Data'!AI20</f>
        <v>8.5399999999999991</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335.90583333332324</v>
      </c>
      <c r="AK40" s="293">
        <f>'Measured Data'!T21</f>
        <v>0.79245706588842735</v>
      </c>
      <c r="AL40" s="293">
        <f>'Measured Data'!U21</f>
        <v>1.9672789896670495</v>
      </c>
      <c r="AM40" s="293">
        <f>'Measured Data'!V21</f>
        <v>0</v>
      </c>
      <c r="AN40" s="293">
        <f>'Measured Data'!W21</f>
        <v>1.2899106002554279</v>
      </c>
      <c r="AO40" s="293">
        <f>'Measured Data'!X21</f>
        <v>0</v>
      </c>
      <c r="AP40" s="293">
        <f>'Measured Data'!Y21</f>
        <v>23.333333333333336</v>
      </c>
      <c r="AQ40" s="293">
        <f>'Measured Data'!Z21</f>
        <v>0.21</v>
      </c>
      <c r="AR40" s="293">
        <f>'Measured Data'!AA21</f>
        <v>2.2400000000000002</v>
      </c>
      <c r="AS40" s="293">
        <f>'Measured Data'!AB21</f>
        <v>4.8075129878779803</v>
      </c>
      <c r="AT40" s="293">
        <f>'Measured Data'!AC21</f>
        <v>0.81982744952453879</v>
      </c>
      <c r="AU40" s="293">
        <f>'Measured Data'!AD21</f>
        <v>1.4759472440344592</v>
      </c>
      <c r="AV40" s="293">
        <f>'Measured Data'!AE21</f>
        <v>0.55506216696269994</v>
      </c>
      <c r="AW40" s="293">
        <f>'Measured Data'!AF21</f>
        <v>0.96515971639856679</v>
      </c>
      <c r="AX40" s="293">
        <f>'Measured Data'!AG21</f>
        <v>1.0588959573158219</v>
      </c>
      <c r="AY40" s="293">
        <f>'Measured Data'!AH21</f>
        <v>0.93559412907982031</v>
      </c>
      <c r="AZ40" s="293">
        <f>'Measured Data'!AI21</f>
        <v>9.1</v>
      </c>
      <c r="BA40" s="293">
        <f>'Measured Data'!AJ21</f>
        <v>1.0497003450572069</v>
      </c>
      <c r="BB40" s="293">
        <f>'Measured Data'!AK21</f>
        <v>2.3095631025796926</v>
      </c>
      <c r="BC40" s="293">
        <f>'Measured Data'!AL21</f>
        <v>0.76886478256732338</v>
      </c>
      <c r="BD40" s="293">
        <f>'Measured Data'!AM21</f>
        <v>1.9618871725990599</v>
      </c>
      <c r="BE40" s="293">
        <f>'Measured Data'!AN21</f>
        <v>0.30406894187925382</v>
      </c>
      <c r="BF40" s="293">
        <f>'Measured Data'!AO21</f>
        <v>0.76439097080412832</v>
      </c>
      <c r="BG40" s="293">
        <f>'Measured Data'!AP21</f>
        <v>1.0055484421681604</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2" sqref="A2:XFD16"/>
    </sheetView>
  </sheetViews>
  <sheetFormatPr baseColWidth="10" defaultColWidth="8.83203125" defaultRowHeight="13" x14ac:dyDescent="0.15"/>
  <cols>
    <col min="2" max="2" width="29.5" customWidth="1"/>
    <col min="9" max="9" width="11.5" bestFit="1" customWidth="1"/>
  </cols>
  <sheetData>
    <row r="1" spans="1:113" ht="15" x14ac:dyDescent="0.2">
      <c r="A1" t="str">
        <f>'Measured Data'!A6</f>
        <v>SAMPLE #</v>
      </c>
      <c r="B1" t="s">
        <v>116</v>
      </c>
      <c r="C1" t="s">
        <v>546</v>
      </c>
      <c r="D1" t="s">
        <v>547</v>
      </c>
      <c r="E1" t="s">
        <v>645</v>
      </c>
      <c r="F1" t="s">
        <v>646</v>
      </c>
      <c r="G1" t="s">
        <v>548</v>
      </c>
      <c r="H1" t="str">
        <f>'Measured Data'!B6</f>
        <v>DATE</v>
      </c>
      <c r="I1" t="str">
        <f>'Measured Data'!C6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'Measured Data'!A7</f>
        <v>0</v>
      </c>
      <c r="B2" s="86" t="s">
        <v>524</v>
      </c>
      <c r="C2" s="369" t="s">
        <v>549</v>
      </c>
      <c r="D2">
        <v>1</v>
      </c>
      <c r="E2">
        <f>'Measured Data'!H7</f>
        <v>0.44516382942199706</v>
      </c>
      <c r="F2" s="306">
        <f>'Measured Data'!K7</f>
        <v>95.560745239257812</v>
      </c>
      <c r="G2" t="s">
        <v>553</v>
      </c>
      <c r="H2" s="366">
        <f>'Measured Data'!B7</f>
        <v>43700</v>
      </c>
      <c r="I2" s="367">
        <f>'Measured Data'!C7</f>
        <v>0.56225694444444441</v>
      </c>
      <c r="J2">
        <f>'In Process Calc.'!B3</f>
        <v>0</v>
      </c>
      <c r="K2">
        <f>'In Process Calc.'!C3</f>
        <v>0</v>
      </c>
      <c r="L2">
        <f>'Measured Data'!Y7</f>
        <v>29.666666666666668</v>
      </c>
      <c r="M2">
        <f>'Measured Data'!AE7</f>
        <v>1.9982238010657194</v>
      </c>
      <c r="N2">
        <f>'Measured Data'!Z7</f>
        <v>0.14000000000000001</v>
      </c>
      <c r="O2">
        <f>'Post Process Calc.'!AM3</f>
        <v>4.4981834695731147</v>
      </c>
      <c r="P2">
        <f>'Post Process Calc.'!AN3</f>
        <v>9.0030801592667711</v>
      </c>
      <c r="Q2">
        <f>'Measured Data'!AW7</f>
        <v>29.666666666666668</v>
      </c>
      <c r="R2">
        <f>M2</f>
        <v>1.9982238010657194</v>
      </c>
      <c r="S2">
        <f>N2</f>
        <v>0.14000000000000001</v>
      </c>
      <c r="T2">
        <f>IF(ISBLANK('Measured Data'!AT7),'Post Process Calc.'!AM3,'Measured Data'!AT7)</f>
        <v>4.4981834695731147</v>
      </c>
      <c r="U2">
        <f>IF(ISBLANK('Measured Data'!AU7),'Post Process Calc.'!AN3,'Measured Data'!AU7)</f>
        <v>9.0030801592667711</v>
      </c>
      <c r="V2">
        <f>AVERAGE(L2,Q2)</f>
        <v>29.666666666666668</v>
      </c>
      <c r="W2">
        <f t="shared" ref="W2:Z16" si="0">AVERAGE(M2,R2)</f>
        <v>1.9982238010657194</v>
      </c>
      <c r="X2">
        <f t="shared" si="0"/>
        <v>0.14000000000000001</v>
      </c>
      <c r="Y2">
        <f t="shared" si="0"/>
        <v>4.4981834695731147</v>
      </c>
      <c r="Z2">
        <f t="shared" si="0"/>
        <v>9.0030801592667711</v>
      </c>
      <c r="AA2">
        <f>'Growth Regression'!P2</f>
        <v>2.2243624532534312E-2</v>
      </c>
      <c r="AB2">
        <f>AA2/'Growth Regression'!$O$24</f>
        <v>0.9018985064315681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0.65602054899027507</v>
      </c>
      <c r="AV2">
        <f t="array" ref="AV2">INDEX(Transcriptome!E$2:E$28,MATCH(1,(Transcriptome!$A$2:$A$28=$B2)*(Transcriptome!$C$2:$C$28=$G2),0))</f>
        <v>0.84837370331130013</v>
      </c>
      <c r="AW2">
        <f t="array" ref="AW2">INDEX(Transcriptome!F$2:F$28,MATCH(1,(Transcriptome!$A$2:$A$28=$B2)*(Transcriptome!$C$2:$C$28=$G2),0))</f>
        <v>0.5187050640995009</v>
      </c>
      <c r="AX2">
        <f t="array" ref="AX2">INDEX(Transcriptome!G$2:G$28,MATCH(1,(Transcriptome!$A$2:$A$28=$B2)*(Transcriptome!$C$2:$C$28=$G2),0))</f>
        <v>0.64220431977894188</v>
      </c>
      <c r="AY2">
        <f t="array" ref="AY2">INDEX(Transcriptome!H$2:H$28,MATCH(1,(Transcriptome!$A$2:$A$28=$B2)*(Transcriptome!$C$2:$C$28=$G2),0))</f>
        <v>0</v>
      </c>
      <c r="AZ2">
        <f t="array" ref="AZ2">INDEX(Transcriptome!I$2:I$28,MATCH(1,(Transcriptome!$A$2:$A$28=$B2)*(Transcriptome!$C$2:$C$28=$G2),0))</f>
        <v>1.4804714123727409</v>
      </c>
      <c r="BA2">
        <f t="array" ref="BA2">INDEX(Transcriptome!J$2:J$28,MATCH(1,(Transcriptome!$A$2:$A$28=$B2)*(Transcriptome!$C$2:$C$28=$G2),0))</f>
        <v>0.7378078703428913</v>
      </c>
      <c r="BB2">
        <f t="array" ref="BB2">INDEX(Transcriptome!K$2:K$28,MATCH(1,(Transcriptome!$A$2:$A$28=$B2)*(Transcriptome!$C$2:$C$28=$G2),0))</f>
        <v>0.64310184491047229</v>
      </c>
      <c r="BC2">
        <f t="array" ref="BC2">INDEX(Transcriptome!L$2:L$28,MATCH(1,(Transcriptome!$A$2:$A$28=$B2)*(Transcriptome!$C$2:$C$28=$G2),0))</f>
        <v>0.84386948908381054</v>
      </c>
      <c r="BD2">
        <f t="array" ref="BD2">INDEX(Transcriptome!M$2:M$28,MATCH(1,(Transcriptome!$A$2:$A$28=$B2)*(Transcriptome!$C$2:$C$28=$G2),0))</f>
        <v>0.35331077707571362</v>
      </c>
      <c r="BE2">
        <f t="array" ref="BE2">INDEX(Transcriptome!N$2:N$28,MATCH(1,(Transcriptome!$A$2:$A$28=$B2)*(Transcriptome!$C$2:$C$28=$G2),0))</f>
        <v>1.1088962114187244</v>
      </c>
      <c r="BF2">
        <f t="array" ref="BF2">INDEX(Transcriptome!O$2:O$28,MATCH(1,(Transcriptome!$A$2:$A$28=$B2)*(Transcriptome!$C$2:$C$28=$G2),0))</f>
        <v>1.0331936405721611</v>
      </c>
      <c r="BG2">
        <f t="array" ref="BG2">INDEX(Transcriptome!P$2:P$28,MATCH(1,(Transcriptome!$A$2:$A$28=$B2)*(Transcriptome!$C$2:$C$28=$G2),0))</f>
        <v>1.1403775056641934</v>
      </c>
      <c r="BH2">
        <f t="array" ref="BH2">INDEX(Transcriptome!Q$2:Q$28,MATCH(1,(Transcriptome!$A$2:$A$28=$B2)*(Transcriptome!$C$2:$C$28=$G2),0))</f>
        <v>0.60060052922809437</v>
      </c>
      <c r="BI2">
        <f t="array" ref="BI2">INDEX(Transcriptome!R$2:R$28,MATCH(1,(Transcriptome!$A$2:$A$28=$B2)*(Transcriptome!$C$2:$C$28=$G2),0))</f>
        <v>0.6609705086009825</v>
      </c>
      <c r="BJ2">
        <f t="array" ref="BJ2">INDEX(Transcriptome!S$2:S$28,MATCH(1,(Transcriptome!$A$2:$A$28=$B2)*(Transcriptome!$C$2:$C$28=$G2),0))</f>
        <v>0.48346670989108759</v>
      </c>
      <c r="BK2">
        <f t="array" ref="BK2">INDEX(Transcriptome!T$2:T$28,MATCH(1,(Transcriptome!$A$2:$A$28=$B2)*(Transcriptome!$C$2:$C$28=$G2),0))</f>
        <v>1.3517300407743635</v>
      </c>
      <c r="BL2">
        <f t="array" ref="BL2">INDEX(Transcriptome!U$2:U$28,MATCH(1,(Transcriptome!$A$2:$A$28=$B2)*(Transcriptome!$C$2:$C$28=$G2),0))</f>
        <v>3.9712687804511457</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0.94910228008023201</v>
      </c>
      <c r="BP2">
        <f t="array" ref="BP2">INDEX(Transcriptome!Y$2:Y$28,MATCH(1,(Transcriptome!$A$2:$A$28=$B2)*(Transcriptome!$C$2:$C$28=$G2),0))</f>
        <v>0</v>
      </c>
      <c r="BQ2">
        <f t="array" ref="BQ2">INDEX(Transcriptome!Z$2:Z$28,MATCH(1,(Transcriptome!$A$2:$A$28=$B2)*(Transcriptome!$C$2:$C$28=$G2),0))</f>
        <v>0.41102686379364578</v>
      </c>
      <c r="BR2">
        <f t="array" ref="BR2">INDEX(Transcriptome!AA$2:AA$28,MATCH(1,(Transcriptome!$A$2:$A$28=$B2)*(Transcriptome!$C$2:$C$28=$G2),0))</f>
        <v>1.0503841436540338</v>
      </c>
      <c r="BS2">
        <f t="array" ref="BS2">INDEX(Transcriptome!AB$2:AB$28,MATCH(1,(Transcriptome!$A$2:$A$28=$B2)*(Transcriptome!$C$2:$C$28=$G2),0))</f>
        <v>0.44469904929214005</v>
      </c>
      <c r="BT2">
        <f t="array" ref="BT2">INDEX(Transcriptome!AC$2:AC$28,MATCH(1,(Transcriptome!$A$2:$A$28=$B2)*(Transcriptome!$C$2:$C$28=$G2),0))</f>
        <v>1.8561290783296818</v>
      </c>
      <c r="BU2">
        <f t="array" ref="BU2">INDEX(Transcriptome!AD$2:AD$28,MATCH(1,(Transcriptome!$A$2:$A$28=$B2)*(Transcriptome!$C$2:$C$28=$G2),0))</f>
        <v>0.94173813160996134</v>
      </c>
      <c r="BV2">
        <f t="array" ref="BV2">INDEX(Transcriptome!AE$2:AE$28,MATCH(1,(Transcriptome!$A$2:$A$28=$B2)*(Transcriptome!$C$2:$C$28=$G2),0))</f>
        <v>2.6118546104159859</v>
      </c>
      <c r="BW2">
        <f t="array" ref="BW2">INDEX(Transcriptome!AF$2:AF$28,MATCH(1,(Transcriptome!$A$2:$A$28=$B2)*(Transcriptome!$C$2:$C$28=$G2),0))</f>
        <v>1.0595203239835589</v>
      </c>
      <c r="BX2">
        <f t="array" ref="BX2">INDEX(Transcriptome!AG$2:AG$28,MATCH(1,(Transcriptome!$A$2:$A$28=$B2)*(Transcriptome!$C$2:$C$28=$G2),0))</f>
        <v>0.98353946321334973</v>
      </c>
      <c r="BY2">
        <f t="array" ref="BY2">INDEX(Transcriptome!AH$2:AH$28,MATCH(1,(Transcriptome!$A$2:$A$28=$B2)*(Transcriptome!$C$2:$C$28=$G2),0))</f>
        <v>2.4409533157974557</v>
      </c>
      <c r="BZ2">
        <f t="array" ref="BZ2">INDEX(Transcriptome!AI$2:AI$28,MATCH(1,(Transcriptome!$A$2:$A$28=$B2)*(Transcriptome!$C$2:$C$28=$G2),0))</f>
        <v>0.68796903327173364</v>
      </c>
      <c r="CA2">
        <f t="array" ref="CA2">INDEX(Transcriptome!AJ$2:AJ$28,MATCH(1,(Transcriptome!$A$2:$A$28=$B2)*(Transcriptome!$C$2:$C$28=$G2),0))</f>
        <v>1.1589812667870159</v>
      </c>
      <c r="CB2">
        <f t="array" ref="CB2">INDEX(Transcriptome!AK$2:AK$28,MATCH(1,(Transcriptome!$A$2:$A$28=$B2)*(Transcriptome!$C$2:$C$28=$G2),0))</f>
        <v>0.98886326778532041</v>
      </c>
      <c r="CC2">
        <f t="array" ref="CC2">INDEX(Transcriptome!AL$2:AL$28,MATCH(1,(Transcriptome!$A$2:$A$28=$B2)*(Transcriptome!$C$2:$C$28=$G2),0))</f>
        <v>1</v>
      </c>
      <c r="CD2">
        <f t="array" ref="CD2">INDEX(Transcriptome!AM$2:AM$28,MATCH(1,(Transcriptome!$A$2:$A$28=$B2)*(Transcriptome!$C$2:$C$28=$G2),0))</f>
        <v>0.34669301886925363</v>
      </c>
      <c r="CE2">
        <f t="array" ref="CE2">INDEX(Transcriptome!AN$2:AN$28,MATCH(1,(Transcriptome!$A$2:$A$28=$B2)*(Transcriptome!$C$2:$C$28=$G2),0))</f>
        <v>0.6648591349043802</v>
      </c>
      <c r="CF2">
        <f t="array" ref="CF2">INDEX(Transcriptome!AO$2:AO$28,MATCH(1,(Transcriptome!$A$2:$A$28=$B2)*(Transcriptome!$C$2:$C$28=$G2),0))</f>
        <v>1.4546700857652415</v>
      </c>
      <c r="CG2">
        <f t="array" ref="CG2">INDEX(Transcriptome!AP$2:AP$28,MATCH(1,(Transcriptome!$A$2:$A$28=$B2)*(Transcriptome!$C$2:$C$28=$G2),0))</f>
        <v>0.98789990471815603</v>
      </c>
      <c r="CH2">
        <f t="array" ref="CH2">INDEX(Transcriptome!AQ$2:AQ$28,MATCH(1,(Transcriptome!$A$2:$A$28=$B2)*(Transcriptome!$C$2:$C$28=$G2),0))</f>
        <v>1.5285201201651057</v>
      </c>
      <c r="CI2">
        <f t="array" ref="CI2">INDEX(Transcriptome!AR$2:AR$28,MATCH(1,(Transcriptome!$A$2:$A$28=$B2)*(Transcriptome!$C$2:$C$28=$G2),0))</f>
        <v>0.56417910237662927</v>
      </c>
      <c r="CJ2">
        <f t="array" ref="CJ2">INDEX(Transcriptome!AS$2:AS$28,MATCH(1,(Transcriptome!$A$2:$A$28=$B2)*(Transcriptome!$C$2:$C$28=$G2),0))</f>
        <v>1.0706410366012991</v>
      </c>
      <c r="CK2">
        <f t="array" ref="CK2">INDEX(Transcriptome!AT$2:AT$28,MATCH(1,(Transcriptome!$A$2:$A$28=$B2)*(Transcriptome!$C$2:$C$28=$G2),0))</f>
        <v>0.77980685382518844</v>
      </c>
      <c r="CL2">
        <f t="array" ref="CL2">INDEX(Transcriptome!AU$2:AU$28,MATCH(1,(Transcriptome!$A$2:$A$28=$B2)*(Transcriptome!$C$2:$C$28=$G2),0))</f>
        <v>0.92746194854058461</v>
      </c>
      <c r="CM2">
        <f t="array" ref="CM2">INDEX(Transcriptome!AV$2:AV$28,MATCH(1,(Transcriptome!$A$2:$A$28=$B2)*(Transcriptome!$C$2:$C$28=$G2),0))</f>
        <v>0.69648039320440214</v>
      </c>
      <c r="CN2">
        <f t="array" ref="CN2">INDEX(Transcriptome!AW$2:AW$28,MATCH(1,(Transcriptome!$A$2:$A$28=$B2)*(Transcriptome!$C$2:$C$28=$G2),0))</f>
        <v>0.32133763195674431</v>
      </c>
      <c r="CO2">
        <f t="array" ref="CO2">INDEX(Transcriptome!AX$2:AX$28,MATCH(1,(Transcriptome!$A$2:$A$28=$B2)*(Transcriptome!$C$2:$C$28=$G2),0))</f>
        <v>0.56666387941910101</v>
      </c>
      <c r="CP2">
        <f t="array" ref="CP2">INDEX(Transcriptome!AY$2:AY$28,MATCH(1,(Transcriptome!$A$2:$A$28=$B2)*(Transcriptome!$C$2:$C$28=$G2),0))</f>
        <v>1.1468602852273424</v>
      </c>
      <c r="CQ2">
        <f t="array" ref="CQ2">INDEX(Transcriptome!AZ$2:AZ$28,MATCH(1,(Transcriptome!$A$2:$A$28=$B2)*(Transcriptome!$C$2:$C$28=$G2),0))</f>
        <v>0.17052757883956518</v>
      </c>
      <c r="CR2">
        <f t="array" ref="CR2">INDEX(Transcriptome!BA$2:BA$28,MATCH(1,(Transcriptome!$A$2:$A$28=$B2)*(Transcriptome!$C$2:$C$28=$G2),0))</f>
        <v>4.1857682071022486</v>
      </c>
      <c r="CS2">
        <f t="array" ref="CS2">INDEX(Transcriptome!BB$2:BB$28,MATCH(1,(Transcriptome!$A$2:$A$28=$B2)*(Transcriptome!$C$2:$C$28=$G2),0))</f>
        <v>2.0081969121731622</v>
      </c>
      <c r="CT2">
        <f t="array" ref="CT2">INDEX(Transcriptome!BC$2:BC$28,MATCH(1,(Transcriptome!$A$2:$A$28=$B2)*(Transcriptome!$C$2:$C$28=$G2),0))</f>
        <v>0</v>
      </c>
      <c r="CU2">
        <f t="array" ref="CU2">INDEX(Transcriptome!BD$2:BD$28,MATCH(1,(Transcriptome!$A$2:$A$28=$B2)*(Transcriptome!$C$2:$C$28=$G2),0))</f>
        <v>1.992506924435145</v>
      </c>
      <c r="CV2">
        <f t="array" ref="CV2">INDEX(Transcriptome!BE$2:BE$28,MATCH(1,(Transcriptome!$A$2:$A$28=$B2)*(Transcriptome!$C$2:$C$28=$G2),0))</f>
        <v>1.2522387821344587</v>
      </c>
      <c r="CW2">
        <f t="array" ref="CW2">INDEX(Transcriptome!BF$2:BF$28,MATCH(1,(Transcriptome!$A$2:$A$28=$B2)*(Transcriptome!$C$2:$C$28=$G2),0))</f>
        <v>1.8288248671410805</v>
      </c>
      <c r="CX2">
        <f t="array" ref="CX2">INDEX(Transcriptome!BG$2:BG$28,MATCH(1,(Transcriptome!$A$2:$A$28=$B2)*(Transcriptome!$C$2:$C$28=$G2),0))</f>
        <v>1.3451583464374217</v>
      </c>
      <c r="CY2">
        <f t="array" ref="CY2">INDEX(Transcriptome!BH$2:BH$28,MATCH(1,(Transcriptome!$A$2:$A$28=$B2)*(Transcriptome!$C$2:$C$28=$G2),0))</f>
        <v>0.44418368145934278</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1.7101853069942374</v>
      </c>
      <c r="DC2">
        <f t="array" ref="DC2">INDEX(Transcriptome!BL$2:BL$28,MATCH(1,(Transcriptome!$A$2:$A$28=$B2)*(Transcriptome!$C$2:$C$28=$G2),0))</f>
        <v>0.93206532639494133</v>
      </c>
      <c r="DD2">
        <f t="array" ref="DD2">INDEX(Transcriptome!BM$2:BM$28,MATCH(1,(Transcriptome!$A$2:$A$28=$B2)*(Transcriptome!$C$2:$C$28=$G2),0))</f>
        <v>1.296846718535273</v>
      </c>
      <c r="DE2">
        <f t="array" ref="DE2">INDEX(Transcriptome!BN$2:BN$28,MATCH(1,(Transcriptome!$A$2:$A$28=$B2)*(Transcriptome!$C$2:$C$28=$G2),0))</f>
        <v>6.4508273467937318</v>
      </c>
      <c r="DF2">
        <f t="array" ref="DF2">INDEX(Transcriptome!BO$2:BO$28,MATCH(1,(Transcriptome!$A$2:$A$28=$B2)*(Transcriptome!$C$2:$C$28=$G2),0))</f>
        <v>3.5386009581376339</v>
      </c>
      <c r="DG2">
        <f t="array" ref="DG2">INDEX(Transcriptome!BP$2:BP$28,MATCH(1,(Transcriptome!$A$2:$A$28=$B2)*(Transcriptome!$C$2:$C$28=$G2),0))</f>
        <v>0.44418368145934278</v>
      </c>
      <c r="DH2">
        <f t="array" ref="DH2">INDEX(Transcriptome!BQ$2:BQ$28,MATCH(1,(Transcriptome!$A$2:$A$28=$B2)*(Transcriptome!$C$2:$C$28=$G2),0))</f>
        <v>1</v>
      </c>
      <c r="DI2">
        <f t="array" ref="DI2">INDEX(Transcriptome!BR$2:BR$28,MATCH(1,(Transcriptome!$A$2:$A$28=$B2)*(Transcriptome!$C$2:$C$28=$G2),0))</f>
        <v>0.51560900429715595</v>
      </c>
    </row>
    <row r="3" spans="1:113" x14ac:dyDescent="0.15">
      <c r="A3">
        <f>'Measured Data'!A8</f>
        <v>1</v>
      </c>
      <c r="B3" s="86" t="s">
        <v>524</v>
      </c>
      <c r="C3" s="369" t="s">
        <v>549</v>
      </c>
      <c r="D3">
        <v>1</v>
      </c>
      <c r="E3">
        <f>'Measured Data'!H8</f>
        <v>0.71394322643280028</v>
      </c>
      <c r="F3" s="306">
        <f>'Measured Data'!K8</f>
        <v>94.93487548828125</v>
      </c>
      <c r="G3" t="s">
        <v>553</v>
      </c>
      <c r="H3" s="366">
        <f>'Measured Data'!B8</f>
        <v>43701</v>
      </c>
      <c r="I3" s="367">
        <f>'Measured Data'!C8</f>
        <v>0.44097222222222227</v>
      </c>
      <c r="J3">
        <f>'In Process Calc.'!B4</f>
        <v>0.87871527778042946</v>
      </c>
      <c r="K3">
        <f>'In Process Calc.'!C4</f>
        <v>21.089166666730307</v>
      </c>
      <c r="L3">
        <f>'Measured Data'!Y8</f>
        <v>28.444444444444446</v>
      </c>
      <c r="M3">
        <f>'Measured Data'!AE8</f>
        <v>3.1083481349911195</v>
      </c>
      <c r="N3">
        <f>'Measured Data'!Z8</f>
        <v>0.16</v>
      </c>
      <c r="O3">
        <f>'Post Process Calc.'!AM4</f>
        <v>3.9959253813345144</v>
      </c>
      <c r="P3">
        <f>'Post Process Calc.'!AN4</f>
        <v>8.9807699344940115</v>
      </c>
      <c r="Q3">
        <f>'Measured Data'!AW8</f>
        <v>28.444444444444446</v>
      </c>
      <c r="R3">
        <f t="shared" ref="R3:R16" si="3">M3</f>
        <v>3.1083481349911195</v>
      </c>
      <c r="S3">
        <f t="shared" ref="S3:S16" si="4">N3</f>
        <v>0.16</v>
      </c>
      <c r="T3">
        <f>IF(ISBLANK('Measured Data'!AT8),'Post Process Calc.'!AM4,'Measured Data'!AT8)</f>
        <v>3.9959253813345144</v>
      </c>
      <c r="U3">
        <f>IF(ISBLANK('Measured Data'!AU8),'Post Process Calc.'!AN4,'Measured Data'!AU8)</f>
        <v>8.9807699344940115</v>
      </c>
      <c r="V3">
        <f t="shared" ref="V3:V16" si="5">AVERAGE(L3,Q3)</f>
        <v>28.444444444444446</v>
      </c>
      <c r="W3">
        <f t="shared" si="0"/>
        <v>3.1083481349911195</v>
      </c>
      <c r="X3">
        <f t="shared" si="0"/>
        <v>0.16</v>
      </c>
      <c r="Y3">
        <f t="shared" si="0"/>
        <v>3.9959253813345144</v>
      </c>
      <c r="Z3">
        <f t="shared" si="0"/>
        <v>8.9807699344940115</v>
      </c>
      <c r="AA3">
        <f>'Growth Regression'!P3</f>
        <v>2.084828088275548E-2</v>
      </c>
      <c r="AB3">
        <f>AA3/'Growth Regression'!$O$24</f>
        <v>0.84532236921734583</v>
      </c>
      <c r="AC3">
        <f>'Post Process Calc.'!J4</f>
        <v>9.8101363751143728E-2</v>
      </c>
      <c r="AD3">
        <f>'Post Process Calc.'!P4</f>
        <v>7.0009575547034769E-2</v>
      </c>
      <c r="AE3">
        <f>'Post Process Calc.'!K4</f>
        <v>-3.3124945160150007E-3</v>
      </c>
      <c r="AF3">
        <f>'Post Process Calc.'!G4</f>
        <v>4.0283816971592078E-2</v>
      </c>
      <c r="AG3">
        <f>'Post Process Calc.'!H4</f>
        <v>2.1721868299784185E-3</v>
      </c>
      <c r="AH3">
        <f>'Post Process Calc.'!AF4</f>
        <v>0.71364528351134726</v>
      </c>
      <c r="AI3">
        <f t="shared" ref="AI3:AJ16" si="6">AC3/0.0016</f>
        <v>61.313352344464825</v>
      </c>
      <c r="AJ3">
        <f t="shared" si="6"/>
        <v>43.755984716896727</v>
      </c>
      <c r="AK3">
        <f t="shared" si="1"/>
        <v>-2.0703090725093753</v>
      </c>
      <c r="AL3">
        <f t="shared" si="1"/>
        <v>25.177385607245046</v>
      </c>
      <c r="AM3">
        <f t="shared" si="1"/>
        <v>1.3576167687365115</v>
      </c>
      <c r="AN3">
        <v>100</v>
      </c>
      <c r="AO3">
        <v>0.32</v>
      </c>
      <c r="AP3">
        <v>7</v>
      </c>
      <c r="AQ3">
        <v>0.7</v>
      </c>
      <c r="AR3">
        <f t="shared" si="2"/>
        <v>5.0118723362727164E-8</v>
      </c>
      <c r="AS3">
        <v>1</v>
      </c>
      <c r="AT3">
        <v>0.311</v>
      </c>
      <c r="AU3">
        <f t="array" ref="AU3">INDEX(Transcriptome!D$2:D$28,MATCH(1,(Transcriptome!$A$2:$A$28=$B3)*(Transcriptome!$C$2:$C$28=$G3),0))</f>
        <v>0.65602054899027507</v>
      </c>
      <c r="AV3">
        <f t="array" ref="AV3">INDEX(Transcriptome!E$2:E$28,MATCH(1,(Transcriptome!$A$2:$A$28=$B3)*(Transcriptome!$C$2:$C$28=$G3),0))</f>
        <v>0.84837370331130013</v>
      </c>
      <c r="AW3">
        <f t="array" ref="AW3">INDEX(Transcriptome!F$2:F$28,MATCH(1,(Transcriptome!$A$2:$A$28=$B3)*(Transcriptome!$C$2:$C$28=$G3),0))</f>
        <v>0.5187050640995009</v>
      </c>
      <c r="AX3">
        <f t="array" ref="AX3">INDEX(Transcriptome!G$2:G$28,MATCH(1,(Transcriptome!$A$2:$A$28=$B3)*(Transcriptome!$C$2:$C$28=$G3),0))</f>
        <v>0.64220431977894188</v>
      </c>
      <c r="AY3">
        <f t="array" ref="AY3">INDEX(Transcriptome!H$2:H$28,MATCH(1,(Transcriptome!$A$2:$A$28=$B3)*(Transcriptome!$C$2:$C$28=$G3),0))</f>
        <v>0</v>
      </c>
      <c r="AZ3">
        <f t="array" ref="AZ3">INDEX(Transcriptome!I$2:I$28,MATCH(1,(Transcriptome!$A$2:$A$28=$B3)*(Transcriptome!$C$2:$C$28=$G3),0))</f>
        <v>1.4804714123727409</v>
      </c>
      <c r="BA3">
        <f t="array" ref="BA3">INDEX(Transcriptome!J$2:J$28,MATCH(1,(Transcriptome!$A$2:$A$28=$B3)*(Transcriptome!$C$2:$C$28=$G3),0))</f>
        <v>0.7378078703428913</v>
      </c>
      <c r="BB3">
        <f t="array" ref="BB3">INDEX(Transcriptome!K$2:K$28,MATCH(1,(Transcriptome!$A$2:$A$28=$B3)*(Transcriptome!$C$2:$C$28=$G3),0))</f>
        <v>0.64310184491047229</v>
      </c>
      <c r="BC3">
        <f t="array" ref="BC3">INDEX(Transcriptome!L$2:L$28,MATCH(1,(Transcriptome!$A$2:$A$28=$B3)*(Transcriptome!$C$2:$C$28=$G3),0))</f>
        <v>0.84386948908381054</v>
      </c>
      <c r="BD3">
        <f t="array" ref="BD3">INDEX(Transcriptome!M$2:M$28,MATCH(1,(Transcriptome!$A$2:$A$28=$B3)*(Transcriptome!$C$2:$C$28=$G3),0))</f>
        <v>0.35331077707571362</v>
      </c>
      <c r="BE3">
        <f t="array" ref="BE3">INDEX(Transcriptome!N$2:N$28,MATCH(1,(Transcriptome!$A$2:$A$28=$B3)*(Transcriptome!$C$2:$C$28=$G3),0))</f>
        <v>1.1088962114187244</v>
      </c>
      <c r="BF3">
        <f t="array" ref="BF3">INDEX(Transcriptome!O$2:O$28,MATCH(1,(Transcriptome!$A$2:$A$28=$B3)*(Transcriptome!$C$2:$C$28=$G3),0))</f>
        <v>1.0331936405721611</v>
      </c>
      <c r="BG3">
        <f t="array" ref="BG3">INDEX(Transcriptome!P$2:P$28,MATCH(1,(Transcriptome!$A$2:$A$28=$B3)*(Transcriptome!$C$2:$C$28=$G3),0))</f>
        <v>1.1403775056641934</v>
      </c>
      <c r="BH3">
        <f t="array" ref="BH3">INDEX(Transcriptome!Q$2:Q$28,MATCH(1,(Transcriptome!$A$2:$A$28=$B3)*(Transcriptome!$C$2:$C$28=$G3),0))</f>
        <v>0.60060052922809437</v>
      </c>
      <c r="BI3">
        <f t="array" ref="BI3">INDEX(Transcriptome!R$2:R$28,MATCH(1,(Transcriptome!$A$2:$A$28=$B3)*(Transcriptome!$C$2:$C$28=$G3),0))</f>
        <v>0.6609705086009825</v>
      </c>
      <c r="BJ3">
        <f t="array" ref="BJ3">INDEX(Transcriptome!S$2:S$28,MATCH(1,(Transcriptome!$A$2:$A$28=$B3)*(Transcriptome!$C$2:$C$28=$G3),0))</f>
        <v>0.48346670989108759</v>
      </c>
      <c r="BK3">
        <f t="array" ref="BK3">INDEX(Transcriptome!T$2:T$28,MATCH(1,(Transcriptome!$A$2:$A$28=$B3)*(Transcriptome!$C$2:$C$28=$G3),0))</f>
        <v>1.3517300407743635</v>
      </c>
      <c r="BL3">
        <f t="array" ref="BL3">INDEX(Transcriptome!U$2:U$28,MATCH(1,(Transcriptome!$A$2:$A$28=$B3)*(Transcriptome!$C$2:$C$28=$G3),0))</f>
        <v>3.9712687804511457</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0.94910228008023201</v>
      </c>
      <c r="BP3">
        <f t="array" ref="BP3">INDEX(Transcriptome!Y$2:Y$28,MATCH(1,(Transcriptome!$A$2:$A$28=$B3)*(Transcriptome!$C$2:$C$28=$G3),0))</f>
        <v>0</v>
      </c>
      <c r="BQ3">
        <f t="array" ref="BQ3">INDEX(Transcriptome!Z$2:Z$28,MATCH(1,(Transcriptome!$A$2:$A$28=$B3)*(Transcriptome!$C$2:$C$28=$G3),0))</f>
        <v>0.41102686379364578</v>
      </c>
      <c r="BR3">
        <f t="array" ref="BR3">INDEX(Transcriptome!AA$2:AA$28,MATCH(1,(Transcriptome!$A$2:$A$28=$B3)*(Transcriptome!$C$2:$C$28=$G3),0))</f>
        <v>1.0503841436540338</v>
      </c>
      <c r="BS3">
        <f t="array" ref="BS3">INDEX(Transcriptome!AB$2:AB$28,MATCH(1,(Transcriptome!$A$2:$A$28=$B3)*(Transcriptome!$C$2:$C$28=$G3),0))</f>
        <v>0.44469904929214005</v>
      </c>
      <c r="BT3">
        <f t="array" ref="BT3">INDEX(Transcriptome!AC$2:AC$28,MATCH(1,(Transcriptome!$A$2:$A$28=$B3)*(Transcriptome!$C$2:$C$28=$G3),0))</f>
        <v>1.8561290783296818</v>
      </c>
      <c r="BU3">
        <f t="array" ref="BU3">INDEX(Transcriptome!AD$2:AD$28,MATCH(1,(Transcriptome!$A$2:$A$28=$B3)*(Transcriptome!$C$2:$C$28=$G3),0))</f>
        <v>0.94173813160996134</v>
      </c>
      <c r="BV3">
        <f t="array" ref="BV3">INDEX(Transcriptome!AE$2:AE$28,MATCH(1,(Transcriptome!$A$2:$A$28=$B3)*(Transcriptome!$C$2:$C$28=$G3),0))</f>
        <v>2.6118546104159859</v>
      </c>
      <c r="BW3">
        <f t="array" ref="BW3">INDEX(Transcriptome!AF$2:AF$28,MATCH(1,(Transcriptome!$A$2:$A$28=$B3)*(Transcriptome!$C$2:$C$28=$G3),0))</f>
        <v>1.0595203239835589</v>
      </c>
      <c r="BX3">
        <f t="array" ref="BX3">INDEX(Transcriptome!AG$2:AG$28,MATCH(1,(Transcriptome!$A$2:$A$28=$B3)*(Transcriptome!$C$2:$C$28=$G3),0))</f>
        <v>0.98353946321334973</v>
      </c>
      <c r="BY3">
        <f t="array" ref="BY3">INDEX(Transcriptome!AH$2:AH$28,MATCH(1,(Transcriptome!$A$2:$A$28=$B3)*(Transcriptome!$C$2:$C$28=$G3),0))</f>
        <v>2.4409533157974557</v>
      </c>
      <c r="BZ3">
        <f t="array" ref="BZ3">INDEX(Transcriptome!AI$2:AI$28,MATCH(1,(Transcriptome!$A$2:$A$28=$B3)*(Transcriptome!$C$2:$C$28=$G3),0))</f>
        <v>0.68796903327173364</v>
      </c>
      <c r="CA3">
        <f t="array" ref="CA3">INDEX(Transcriptome!AJ$2:AJ$28,MATCH(1,(Transcriptome!$A$2:$A$28=$B3)*(Transcriptome!$C$2:$C$28=$G3),0))</f>
        <v>1.1589812667870159</v>
      </c>
      <c r="CB3">
        <f t="array" ref="CB3">INDEX(Transcriptome!AK$2:AK$28,MATCH(1,(Transcriptome!$A$2:$A$28=$B3)*(Transcriptome!$C$2:$C$28=$G3),0))</f>
        <v>0.98886326778532041</v>
      </c>
      <c r="CC3">
        <f t="array" ref="CC3">INDEX(Transcriptome!AL$2:AL$28,MATCH(1,(Transcriptome!$A$2:$A$28=$B3)*(Transcriptome!$C$2:$C$28=$G3),0))</f>
        <v>1</v>
      </c>
      <c r="CD3">
        <f t="array" ref="CD3">INDEX(Transcriptome!AM$2:AM$28,MATCH(1,(Transcriptome!$A$2:$A$28=$B3)*(Transcriptome!$C$2:$C$28=$G3),0))</f>
        <v>0.34669301886925363</v>
      </c>
      <c r="CE3">
        <f t="array" ref="CE3">INDEX(Transcriptome!AN$2:AN$28,MATCH(1,(Transcriptome!$A$2:$A$28=$B3)*(Transcriptome!$C$2:$C$28=$G3),0))</f>
        <v>0.6648591349043802</v>
      </c>
      <c r="CF3">
        <f t="array" ref="CF3">INDEX(Transcriptome!AO$2:AO$28,MATCH(1,(Transcriptome!$A$2:$A$28=$B3)*(Transcriptome!$C$2:$C$28=$G3),0))</f>
        <v>1.4546700857652415</v>
      </c>
      <c r="CG3">
        <f t="array" ref="CG3">INDEX(Transcriptome!AP$2:AP$28,MATCH(1,(Transcriptome!$A$2:$A$28=$B3)*(Transcriptome!$C$2:$C$28=$G3),0))</f>
        <v>0.98789990471815603</v>
      </c>
      <c r="CH3">
        <f t="array" ref="CH3">INDEX(Transcriptome!AQ$2:AQ$28,MATCH(1,(Transcriptome!$A$2:$A$28=$B3)*(Transcriptome!$C$2:$C$28=$G3),0))</f>
        <v>1.5285201201651057</v>
      </c>
      <c r="CI3">
        <f t="array" ref="CI3">INDEX(Transcriptome!AR$2:AR$28,MATCH(1,(Transcriptome!$A$2:$A$28=$B3)*(Transcriptome!$C$2:$C$28=$G3),0))</f>
        <v>0.56417910237662927</v>
      </c>
      <c r="CJ3">
        <f t="array" ref="CJ3">INDEX(Transcriptome!AS$2:AS$28,MATCH(1,(Transcriptome!$A$2:$A$28=$B3)*(Transcriptome!$C$2:$C$28=$G3),0))</f>
        <v>1.0706410366012991</v>
      </c>
      <c r="CK3">
        <f t="array" ref="CK3">INDEX(Transcriptome!AT$2:AT$28,MATCH(1,(Transcriptome!$A$2:$A$28=$B3)*(Transcriptome!$C$2:$C$28=$G3),0))</f>
        <v>0.77980685382518844</v>
      </c>
      <c r="CL3">
        <f t="array" ref="CL3">INDEX(Transcriptome!AU$2:AU$28,MATCH(1,(Transcriptome!$A$2:$A$28=$B3)*(Transcriptome!$C$2:$C$28=$G3),0))</f>
        <v>0.92746194854058461</v>
      </c>
      <c r="CM3">
        <f t="array" ref="CM3">INDEX(Transcriptome!AV$2:AV$28,MATCH(1,(Transcriptome!$A$2:$A$28=$B3)*(Transcriptome!$C$2:$C$28=$G3),0))</f>
        <v>0.69648039320440214</v>
      </c>
      <c r="CN3">
        <f t="array" ref="CN3">INDEX(Transcriptome!AW$2:AW$28,MATCH(1,(Transcriptome!$A$2:$A$28=$B3)*(Transcriptome!$C$2:$C$28=$G3),0))</f>
        <v>0.32133763195674431</v>
      </c>
      <c r="CO3">
        <f t="array" ref="CO3">INDEX(Transcriptome!AX$2:AX$28,MATCH(1,(Transcriptome!$A$2:$A$28=$B3)*(Transcriptome!$C$2:$C$28=$G3),0))</f>
        <v>0.56666387941910101</v>
      </c>
      <c r="CP3">
        <f t="array" ref="CP3">INDEX(Transcriptome!AY$2:AY$28,MATCH(1,(Transcriptome!$A$2:$A$28=$B3)*(Transcriptome!$C$2:$C$28=$G3),0))</f>
        <v>1.1468602852273424</v>
      </c>
      <c r="CQ3">
        <f t="array" ref="CQ3">INDEX(Transcriptome!AZ$2:AZ$28,MATCH(1,(Transcriptome!$A$2:$A$28=$B3)*(Transcriptome!$C$2:$C$28=$G3),0))</f>
        <v>0.17052757883956518</v>
      </c>
      <c r="CR3">
        <f t="array" ref="CR3">INDEX(Transcriptome!BA$2:BA$28,MATCH(1,(Transcriptome!$A$2:$A$28=$B3)*(Transcriptome!$C$2:$C$28=$G3),0))</f>
        <v>4.1857682071022486</v>
      </c>
      <c r="CS3">
        <f t="array" ref="CS3">INDEX(Transcriptome!BB$2:BB$28,MATCH(1,(Transcriptome!$A$2:$A$28=$B3)*(Transcriptome!$C$2:$C$28=$G3),0))</f>
        <v>2.0081969121731622</v>
      </c>
      <c r="CT3">
        <f t="array" ref="CT3">INDEX(Transcriptome!BC$2:BC$28,MATCH(1,(Transcriptome!$A$2:$A$28=$B3)*(Transcriptome!$C$2:$C$28=$G3),0))</f>
        <v>0</v>
      </c>
      <c r="CU3">
        <f t="array" ref="CU3">INDEX(Transcriptome!BD$2:BD$28,MATCH(1,(Transcriptome!$A$2:$A$28=$B3)*(Transcriptome!$C$2:$C$28=$G3),0))</f>
        <v>1.992506924435145</v>
      </c>
      <c r="CV3">
        <f t="array" ref="CV3">INDEX(Transcriptome!BE$2:BE$28,MATCH(1,(Transcriptome!$A$2:$A$28=$B3)*(Transcriptome!$C$2:$C$28=$G3),0))</f>
        <v>1.2522387821344587</v>
      </c>
      <c r="CW3">
        <f t="array" ref="CW3">INDEX(Transcriptome!BF$2:BF$28,MATCH(1,(Transcriptome!$A$2:$A$28=$B3)*(Transcriptome!$C$2:$C$28=$G3),0))</f>
        <v>1.8288248671410805</v>
      </c>
      <c r="CX3">
        <f t="array" ref="CX3">INDEX(Transcriptome!BG$2:BG$28,MATCH(1,(Transcriptome!$A$2:$A$28=$B3)*(Transcriptome!$C$2:$C$28=$G3),0))</f>
        <v>1.3451583464374217</v>
      </c>
      <c r="CY3">
        <f t="array" ref="CY3">INDEX(Transcriptome!BH$2:BH$28,MATCH(1,(Transcriptome!$A$2:$A$28=$B3)*(Transcriptome!$C$2:$C$28=$G3),0))</f>
        <v>0.44418368145934278</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1.7101853069942374</v>
      </c>
      <c r="DC3">
        <f t="array" ref="DC3">INDEX(Transcriptome!BL$2:BL$28,MATCH(1,(Transcriptome!$A$2:$A$28=$B3)*(Transcriptome!$C$2:$C$28=$G3),0))</f>
        <v>0.93206532639494133</v>
      </c>
      <c r="DD3">
        <f t="array" ref="DD3">INDEX(Transcriptome!BM$2:BM$28,MATCH(1,(Transcriptome!$A$2:$A$28=$B3)*(Transcriptome!$C$2:$C$28=$G3),0))</f>
        <v>1.296846718535273</v>
      </c>
      <c r="DE3">
        <f t="array" ref="DE3">INDEX(Transcriptome!BN$2:BN$28,MATCH(1,(Transcriptome!$A$2:$A$28=$B3)*(Transcriptome!$C$2:$C$28=$G3),0))</f>
        <v>6.4508273467937318</v>
      </c>
      <c r="DF3">
        <f t="array" ref="DF3">INDEX(Transcriptome!BO$2:BO$28,MATCH(1,(Transcriptome!$A$2:$A$28=$B3)*(Transcriptome!$C$2:$C$28=$G3),0))</f>
        <v>3.5386009581376339</v>
      </c>
      <c r="DG3">
        <f t="array" ref="DG3">INDEX(Transcriptome!BP$2:BP$28,MATCH(1,(Transcriptome!$A$2:$A$28=$B3)*(Transcriptome!$C$2:$C$28=$G3),0))</f>
        <v>0.44418368145934278</v>
      </c>
      <c r="DH3">
        <f t="array" ref="DH3">INDEX(Transcriptome!BQ$2:BQ$28,MATCH(1,(Transcriptome!$A$2:$A$28=$B3)*(Transcriptome!$C$2:$C$28=$G3),0))</f>
        <v>1</v>
      </c>
      <c r="DI3">
        <f t="array" ref="DI3">INDEX(Transcriptome!BR$2:BR$28,MATCH(1,(Transcriptome!$A$2:$A$28=$B3)*(Transcriptome!$C$2:$C$28=$G3),0))</f>
        <v>0.51560900429715595</v>
      </c>
    </row>
    <row r="4" spans="1:113" x14ac:dyDescent="0.15">
      <c r="A4">
        <f>'Measured Data'!A9</f>
        <v>2</v>
      </c>
      <c r="B4" s="86" t="s">
        <v>524</v>
      </c>
      <c r="C4" s="369" t="s">
        <v>549</v>
      </c>
      <c r="D4">
        <v>1</v>
      </c>
      <c r="E4">
        <f>'Measured Data'!H9</f>
        <v>1.1002455783843994</v>
      </c>
      <c r="F4" s="306">
        <f>'Measured Data'!K9</f>
        <v>96.561607360839844</v>
      </c>
      <c r="G4" t="s">
        <v>553</v>
      </c>
      <c r="H4" s="366">
        <f>'Measured Data'!B9</f>
        <v>43702</v>
      </c>
      <c r="I4" s="367">
        <f>'Measured Data'!C9</f>
        <v>0.36388888888888887</v>
      </c>
      <c r="J4">
        <f>'In Process Calc.'!B5</f>
        <v>1.8016319444432156</v>
      </c>
      <c r="K4">
        <f>'In Process Calc.'!C5</f>
        <v>43.239166666637175</v>
      </c>
      <c r="L4">
        <f>'Measured Data'!Y9</f>
        <v>27.055555555555554</v>
      </c>
      <c r="M4">
        <f>'Measured Data'!AE9</f>
        <v>3.6634103019538191</v>
      </c>
      <c r="N4">
        <f>'Measured Data'!Z9</f>
        <v>0.2</v>
      </c>
      <c r="O4">
        <f>'Post Process Calc.'!AM5</f>
        <v>3.259437200241182</v>
      </c>
      <c r="P4">
        <f>'Post Process Calc.'!AN5</f>
        <v>8.9236183577099109</v>
      </c>
      <c r="Q4">
        <f>'Measured Data'!AW9</f>
        <v>27.055555555555554</v>
      </c>
      <c r="R4">
        <f t="shared" si="3"/>
        <v>3.6634103019538191</v>
      </c>
      <c r="S4">
        <f t="shared" si="4"/>
        <v>0.2</v>
      </c>
      <c r="T4">
        <f>IF(ISBLANK('Measured Data'!AT9),'Post Process Calc.'!AM5,'Measured Data'!AT9)</f>
        <v>3.268240993036633</v>
      </c>
      <c r="U4">
        <f>IF(ISBLANK('Measured Data'!AU9),'Post Process Calc.'!AN5,'Measured Data'!AU9)</f>
        <v>8.9933138006160309</v>
      </c>
      <c r="V4">
        <f t="shared" si="5"/>
        <v>27.055555555555554</v>
      </c>
      <c r="W4">
        <f t="shared" si="0"/>
        <v>3.6634103019538191</v>
      </c>
      <c r="X4">
        <f t="shared" si="0"/>
        <v>0.2</v>
      </c>
      <c r="Y4">
        <f t="shared" si="0"/>
        <v>3.2638390966389075</v>
      </c>
      <c r="Z4">
        <f t="shared" si="0"/>
        <v>8.9584660791629709</v>
      </c>
      <c r="AA4">
        <f>'Growth Regression'!P4</f>
        <v>1.8741299645405236E-2</v>
      </c>
      <c r="AB4">
        <f>AA4/'Growth Regression'!$O$24</f>
        <v>0.75989190224169167</v>
      </c>
      <c r="AC4">
        <f>'Post Process Calc.'!J5</f>
        <v>6.4644806168454014E-2</v>
      </c>
      <c r="AD4">
        <f>'Post Process Calc.'!P5</f>
        <v>3.8248964802928789E-2</v>
      </c>
      <c r="AE4">
        <f>'Post Process Calc.'!K5</f>
        <v>-1.7968953470892898E-3</v>
      </c>
      <c r="AF4">
        <f>'Post Process Calc.'!G5</f>
        <v>3.2835764275935528E-2</v>
      </c>
      <c r="AG4">
        <f>'Post Process Calc.'!H5</f>
        <v>3.4265078770224109E-3</v>
      </c>
      <c r="AH4">
        <f>'Post Process Calc.'!AF5</f>
        <v>0.59167885356880967</v>
      </c>
      <c r="AI4">
        <f t="shared" si="6"/>
        <v>40.403003855283757</v>
      </c>
      <c r="AJ4">
        <f t="shared" si="6"/>
        <v>23.905603001830492</v>
      </c>
      <c r="AK4">
        <f t="shared" si="1"/>
        <v>-1.123059591930806</v>
      </c>
      <c r="AL4">
        <f t="shared" si="1"/>
        <v>20.522352672459704</v>
      </c>
      <c r="AM4">
        <f t="shared" si="1"/>
        <v>2.1415674231390067</v>
      </c>
      <c r="AN4">
        <v>100</v>
      </c>
      <c r="AO4">
        <v>0.32</v>
      </c>
      <c r="AP4">
        <v>7</v>
      </c>
      <c r="AQ4">
        <v>0.7</v>
      </c>
      <c r="AR4">
        <f t="shared" si="2"/>
        <v>5.0118723362727164E-8</v>
      </c>
      <c r="AS4">
        <v>1</v>
      </c>
      <c r="AT4">
        <v>0.311</v>
      </c>
      <c r="AU4">
        <f t="array" ref="AU4">INDEX(Transcriptome!D$2:D$28,MATCH(1,(Transcriptome!$A$2:$A$28=$B4)*(Transcriptome!$C$2:$C$28=$G4),0))</f>
        <v>0.65602054899027507</v>
      </c>
      <c r="AV4">
        <f t="array" ref="AV4">INDEX(Transcriptome!E$2:E$28,MATCH(1,(Transcriptome!$A$2:$A$28=$B4)*(Transcriptome!$C$2:$C$28=$G4),0))</f>
        <v>0.84837370331130013</v>
      </c>
      <c r="AW4">
        <f t="array" ref="AW4">INDEX(Transcriptome!F$2:F$28,MATCH(1,(Transcriptome!$A$2:$A$28=$B4)*(Transcriptome!$C$2:$C$28=$G4),0))</f>
        <v>0.5187050640995009</v>
      </c>
      <c r="AX4">
        <f t="array" ref="AX4">INDEX(Transcriptome!G$2:G$28,MATCH(1,(Transcriptome!$A$2:$A$28=$B4)*(Transcriptome!$C$2:$C$28=$G4),0))</f>
        <v>0.64220431977894188</v>
      </c>
      <c r="AY4">
        <f t="array" ref="AY4">INDEX(Transcriptome!H$2:H$28,MATCH(1,(Transcriptome!$A$2:$A$28=$B4)*(Transcriptome!$C$2:$C$28=$G4),0))</f>
        <v>0</v>
      </c>
      <c r="AZ4">
        <f t="array" ref="AZ4">INDEX(Transcriptome!I$2:I$28,MATCH(1,(Transcriptome!$A$2:$A$28=$B4)*(Transcriptome!$C$2:$C$28=$G4),0))</f>
        <v>1.4804714123727409</v>
      </c>
      <c r="BA4">
        <f t="array" ref="BA4">INDEX(Transcriptome!J$2:J$28,MATCH(1,(Transcriptome!$A$2:$A$28=$B4)*(Transcriptome!$C$2:$C$28=$G4),0))</f>
        <v>0.7378078703428913</v>
      </c>
      <c r="BB4">
        <f t="array" ref="BB4">INDEX(Transcriptome!K$2:K$28,MATCH(1,(Transcriptome!$A$2:$A$28=$B4)*(Transcriptome!$C$2:$C$28=$G4),0))</f>
        <v>0.64310184491047229</v>
      </c>
      <c r="BC4">
        <f t="array" ref="BC4">INDEX(Transcriptome!L$2:L$28,MATCH(1,(Transcriptome!$A$2:$A$28=$B4)*(Transcriptome!$C$2:$C$28=$G4),0))</f>
        <v>0.84386948908381054</v>
      </c>
      <c r="BD4">
        <f t="array" ref="BD4">INDEX(Transcriptome!M$2:M$28,MATCH(1,(Transcriptome!$A$2:$A$28=$B4)*(Transcriptome!$C$2:$C$28=$G4),0))</f>
        <v>0.35331077707571362</v>
      </c>
      <c r="BE4">
        <f t="array" ref="BE4">INDEX(Transcriptome!N$2:N$28,MATCH(1,(Transcriptome!$A$2:$A$28=$B4)*(Transcriptome!$C$2:$C$28=$G4),0))</f>
        <v>1.1088962114187244</v>
      </c>
      <c r="BF4">
        <f t="array" ref="BF4">INDEX(Transcriptome!O$2:O$28,MATCH(1,(Transcriptome!$A$2:$A$28=$B4)*(Transcriptome!$C$2:$C$28=$G4),0))</f>
        <v>1.0331936405721611</v>
      </c>
      <c r="BG4">
        <f t="array" ref="BG4">INDEX(Transcriptome!P$2:P$28,MATCH(1,(Transcriptome!$A$2:$A$28=$B4)*(Transcriptome!$C$2:$C$28=$G4),0))</f>
        <v>1.1403775056641934</v>
      </c>
      <c r="BH4">
        <f t="array" ref="BH4">INDEX(Transcriptome!Q$2:Q$28,MATCH(1,(Transcriptome!$A$2:$A$28=$B4)*(Transcriptome!$C$2:$C$28=$G4),0))</f>
        <v>0.60060052922809437</v>
      </c>
      <c r="BI4">
        <f t="array" ref="BI4">INDEX(Transcriptome!R$2:R$28,MATCH(1,(Transcriptome!$A$2:$A$28=$B4)*(Transcriptome!$C$2:$C$28=$G4),0))</f>
        <v>0.6609705086009825</v>
      </c>
      <c r="BJ4">
        <f t="array" ref="BJ4">INDEX(Transcriptome!S$2:S$28,MATCH(1,(Transcriptome!$A$2:$A$28=$B4)*(Transcriptome!$C$2:$C$28=$G4),0))</f>
        <v>0.48346670989108759</v>
      </c>
      <c r="BK4">
        <f t="array" ref="BK4">INDEX(Transcriptome!T$2:T$28,MATCH(1,(Transcriptome!$A$2:$A$28=$B4)*(Transcriptome!$C$2:$C$28=$G4),0))</f>
        <v>1.3517300407743635</v>
      </c>
      <c r="BL4">
        <f t="array" ref="BL4">INDEX(Transcriptome!U$2:U$28,MATCH(1,(Transcriptome!$A$2:$A$28=$B4)*(Transcriptome!$C$2:$C$28=$G4),0))</f>
        <v>3.9712687804511457</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0.94910228008023201</v>
      </c>
      <c r="BP4">
        <f t="array" ref="BP4">INDEX(Transcriptome!Y$2:Y$28,MATCH(1,(Transcriptome!$A$2:$A$28=$B4)*(Transcriptome!$C$2:$C$28=$G4),0))</f>
        <v>0</v>
      </c>
      <c r="BQ4">
        <f t="array" ref="BQ4">INDEX(Transcriptome!Z$2:Z$28,MATCH(1,(Transcriptome!$A$2:$A$28=$B4)*(Transcriptome!$C$2:$C$28=$G4),0))</f>
        <v>0.41102686379364578</v>
      </c>
      <c r="BR4">
        <f t="array" ref="BR4">INDEX(Transcriptome!AA$2:AA$28,MATCH(1,(Transcriptome!$A$2:$A$28=$B4)*(Transcriptome!$C$2:$C$28=$G4),0))</f>
        <v>1.0503841436540338</v>
      </c>
      <c r="BS4">
        <f t="array" ref="BS4">INDEX(Transcriptome!AB$2:AB$28,MATCH(1,(Transcriptome!$A$2:$A$28=$B4)*(Transcriptome!$C$2:$C$28=$G4),0))</f>
        <v>0.44469904929214005</v>
      </c>
      <c r="BT4">
        <f t="array" ref="BT4">INDEX(Transcriptome!AC$2:AC$28,MATCH(1,(Transcriptome!$A$2:$A$28=$B4)*(Transcriptome!$C$2:$C$28=$G4),0))</f>
        <v>1.8561290783296818</v>
      </c>
      <c r="BU4">
        <f t="array" ref="BU4">INDEX(Transcriptome!AD$2:AD$28,MATCH(1,(Transcriptome!$A$2:$A$28=$B4)*(Transcriptome!$C$2:$C$28=$G4),0))</f>
        <v>0.94173813160996134</v>
      </c>
      <c r="BV4">
        <f t="array" ref="BV4">INDEX(Transcriptome!AE$2:AE$28,MATCH(1,(Transcriptome!$A$2:$A$28=$B4)*(Transcriptome!$C$2:$C$28=$G4),0))</f>
        <v>2.6118546104159859</v>
      </c>
      <c r="BW4">
        <f t="array" ref="BW4">INDEX(Transcriptome!AF$2:AF$28,MATCH(1,(Transcriptome!$A$2:$A$28=$B4)*(Transcriptome!$C$2:$C$28=$G4),0))</f>
        <v>1.0595203239835589</v>
      </c>
      <c r="BX4">
        <f t="array" ref="BX4">INDEX(Transcriptome!AG$2:AG$28,MATCH(1,(Transcriptome!$A$2:$A$28=$B4)*(Transcriptome!$C$2:$C$28=$G4),0))</f>
        <v>0.98353946321334973</v>
      </c>
      <c r="BY4">
        <f t="array" ref="BY4">INDEX(Transcriptome!AH$2:AH$28,MATCH(1,(Transcriptome!$A$2:$A$28=$B4)*(Transcriptome!$C$2:$C$28=$G4),0))</f>
        <v>2.4409533157974557</v>
      </c>
      <c r="BZ4">
        <f t="array" ref="BZ4">INDEX(Transcriptome!AI$2:AI$28,MATCH(1,(Transcriptome!$A$2:$A$28=$B4)*(Transcriptome!$C$2:$C$28=$G4),0))</f>
        <v>0.68796903327173364</v>
      </c>
      <c r="CA4">
        <f t="array" ref="CA4">INDEX(Transcriptome!AJ$2:AJ$28,MATCH(1,(Transcriptome!$A$2:$A$28=$B4)*(Transcriptome!$C$2:$C$28=$G4),0))</f>
        <v>1.1589812667870159</v>
      </c>
      <c r="CB4">
        <f t="array" ref="CB4">INDEX(Transcriptome!AK$2:AK$28,MATCH(1,(Transcriptome!$A$2:$A$28=$B4)*(Transcriptome!$C$2:$C$28=$G4),0))</f>
        <v>0.98886326778532041</v>
      </c>
      <c r="CC4">
        <f t="array" ref="CC4">INDEX(Transcriptome!AL$2:AL$28,MATCH(1,(Transcriptome!$A$2:$A$28=$B4)*(Transcriptome!$C$2:$C$28=$G4),0))</f>
        <v>1</v>
      </c>
      <c r="CD4">
        <f t="array" ref="CD4">INDEX(Transcriptome!AM$2:AM$28,MATCH(1,(Transcriptome!$A$2:$A$28=$B4)*(Transcriptome!$C$2:$C$28=$G4),0))</f>
        <v>0.34669301886925363</v>
      </c>
      <c r="CE4">
        <f t="array" ref="CE4">INDEX(Transcriptome!AN$2:AN$28,MATCH(1,(Transcriptome!$A$2:$A$28=$B4)*(Transcriptome!$C$2:$C$28=$G4),0))</f>
        <v>0.6648591349043802</v>
      </c>
      <c r="CF4">
        <f t="array" ref="CF4">INDEX(Transcriptome!AO$2:AO$28,MATCH(1,(Transcriptome!$A$2:$A$28=$B4)*(Transcriptome!$C$2:$C$28=$G4),0))</f>
        <v>1.4546700857652415</v>
      </c>
      <c r="CG4">
        <f t="array" ref="CG4">INDEX(Transcriptome!AP$2:AP$28,MATCH(1,(Transcriptome!$A$2:$A$28=$B4)*(Transcriptome!$C$2:$C$28=$G4),0))</f>
        <v>0.98789990471815603</v>
      </c>
      <c r="CH4">
        <f t="array" ref="CH4">INDEX(Transcriptome!AQ$2:AQ$28,MATCH(1,(Transcriptome!$A$2:$A$28=$B4)*(Transcriptome!$C$2:$C$28=$G4),0))</f>
        <v>1.5285201201651057</v>
      </c>
      <c r="CI4">
        <f t="array" ref="CI4">INDEX(Transcriptome!AR$2:AR$28,MATCH(1,(Transcriptome!$A$2:$A$28=$B4)*(Transcriptome!$C$2:$C$28=$G4),0))</f>
        <v>0.56417910237662927</v>
      </c>
      <c r="CJ4">
        <f t="array" ref="CJ4">INDEX(Transcriptome!AS$2:AS$28,MATCH(1,(Transcriptome!$A$2:$A$28=$B4)*(Transcriptome!$C$2:$C$28=$G4),0))</f>
        <v>1.0706410366012991</v>
      </c>
      <c r="CK4">
        <f t="array" ref="CK4">INDEX(Transcriptome!AT$2:AT$28,MATCH(1,(Transcriptome!$A$2:$A$28=$B4)*(Transcriptome!$C$2:$C$28=$G4),0))</f>
        <v>0.77980685382518844</v>
      </c>
      <c r="CL4">
        <f t="array" ref="CL4">INDEX(Transcriptome!AU$2:AU$28,MATCH(1,(Transcriptome!$A$2:$A$28=$B4)*(Transcriptome!$C$2:$C$28=$G4),0))</f>
        <v>0.92746194854058461</v>
      </c>
      <c r="CM4">
        <f t="array" ref="CM4">INDEX(Transcriptome!AV$2:AV$28,MATCH(1,(Transcriptome!$A$2:$A$28=$B4)*(Transcriptome!$C$2:$C$28=$G4),0))</f>
        <v>0.69648039320440214</v>
      </c>
      <c r="CN4">
        <f t="array" ref="CN4">INDEX(Transcriptome!AW$2:AW$28,MATCH(1,(Transcriptome!$A$2:$A$28=$B4)*(Transcriptome!$C$2:$C$28=$G4),0))</f>
        <v>0.32133763195674431</v>
      </c>
      <c r="CO4">
        <f t="array" ref="CO4">INDEX(Transcriptome!AX$2:AX$28,MATCH(1,(Transcriptome!$A$2:$A$28=$B4)*(Transcriptome!$C$2:$C$28=$G4),0))</f>
        <v>0.56666387941910101</v>
      </c>
      <c r="CP4">
        <f t="array" ref="CP4">INDEX(Transcriptome!AY$2:AY$28,MATCH(1,(Transcriptome!$A$2:$A$28=$B4)*(Transcriptome!$C$2:$C$28=$G4),0))</f>
        <v>1.1468602852273424</v>
      </c>
      <c r="CQ4">
        <f t="array" ref="CQ4">INDEX(Transcriptome!AZ$2:AZ$28,MATCH(1,(Transcriptome!$A$2:$A$28=$B4)*(Transcriptome!$C$2:$C$28=$G4),0))</f>
        <v>0.17052757883956518</v>
      </c>
      <c r="CR4">
        <f t="array" ref="CR4">INDEX(Transcriptome!BA$2:BA$28,MATCH(1,(Transcriptome!$A$2:$A$28=$B4)*(Transcriptome!$C$2:$C$28=$G4),0))</f>
        <v>4.1857682071022486</v>
      </c>
      <c r="CS4">
        <f t="array" ref="CS4">INDEX(Transcriptome!BB$2:BB$28,MATCH(1,(Transcriptome!$A$2:$A$28=$B4)*(Transcriptome!$C$2:$C$28=$G4),0))</f>
        <v>2.0081969121731622</v>
      </c>
      <c r="CT4">
        <f t="array" ref="CT4">INDEX(Transcriptome!BC$2:BC$28,MATCH(1,(Transcriptome!$A$2:$A$28=$B4)*(Transcriptome!$C$2:$C$28=$G4),0))</f>
        <v>0</v>
      </c>
      <c r="CU4">
        <f t="array" ref="CU4">INDEX(Transcriptome!BD$2:BD$28,MATCH(1,(Transcriptome!$A$2:$A$28=$B4)*(Transcriptome!$C$2:$C$28=$G4),0))</f>
        <v>1.992506924435145</v>
      </c>
      <c r="CV4">
        <f t="array" ref="CV4">INDEX(Transcriptome!BE$2:BE$28,MATCH(1,(Transcriptome!$A$2:$A$28=$B4)*(Transcriptome!$C$2:$C$28=$G4),0))</f>
        <v>1.2522387821344587</v>
      </c>
      <c r="CW4">
        <f t="array" ref="CW4">INDEX(Transcriptome!BF$2:BF$28,MATCH(1,(Transcriptome!$A$2:$A$28=$B4)*(Transcriptome!$C$2:$C$28=$G4),0))</f>
        <v>1.8288248671410805</v>
      </c>
      <c r="CX4">
        <f t="array" ref="CX4">INDEX(Transcriptome!BG$2:BG$28,MATCH(1,(Transcriptome!$A$2:$A$28=$B4)*(Transcriptome!$C$2:$C$28=$G4),0))</f>
        <v>1.3451583464374217</v>
      </c>
      <c r="CY4">
        <f t="array" ref="CY4">INDEX(Transcriptome!BH$2:BH$28,MATCH(1,(Transcriptome!$A$2:$A$28=$B4)*(Transcriptome!$C$2:$C$28=$G4),0))</f>
        <v>0.44418368145934278</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1.7101853069942374</v>
      </c>
      <c r="DC4">
        <f t="array" ref="DC4">INDEX(Transcriptome!BL$2:BL$28,MATCH(1,(Transcriptome!$A$2:$A$28=$B4)*(Transcriptome!$C$2:$C$28=$G4),0))</f>
        <v>0.93206532639494133</v>
      </c>
      <c r="DD4">
        <f t="array" ref="DD4">INDEX(Transcriptome!BM$2:BM$28,MATCH(1,(Transcriptome!$A$2:$A$28=$B4)*(Transcriptome!$C$2:$C$28=$G4),0))</f>
        <v>1.296846718535273</v>
      </c>
      <c r="DE4">
        <f t="array" ref="DE4">INDEX(Transcriptome!BN$2:BN$28,MATCH(1,(Transcriptome!$A$2:$A$28=$B4)*(Transcriptome!$C$2:$C$28=$G4),0))</f>
        <v>6.4508273467937318</v>
      </c>
      <c r="DF4">
        <f t="array" ref="DF4">INDEX(Transcriptome!BO$2:BO$28,MATCH(1,(Transcriptome!$A$2:$A$28=$B4)*(Transcriptome!$C$2:$C$28=$G4),0))</f>
        <v>3.5386009581376339</v>
      </c>
      <c r="DG4">
        <f t="array" ref="DG4">INDEX(Transcriptome!BP$2:BP$28,MATCH(1,(Transcriptome!$A$2:$A$28=$B4)*(Transcriptome!$C$2:$C$28=$G4),0))</f>
        <v>0.44418368145934278</v>
      </c>
      <c r="DH4">
        <f t="array" ref="DH4">INDEX(Transcriptome!BQ$2:BQ$28,MATCH(1,(Transcriptome!$A$2:$A$28=$B4)*(Transcriptome!$C$2:$C$28=$G4),0))</f>
        <v>1</v>
      </c>
      <c r="DI4">
        <f t="array" ref="DI4">INDEX(Transcriptome!BR$2:BR$28,MATCH(1,(Transcriptome!$A$2:$A$28=$B4)*(Transcriptome!$C$2:$C$28=$G4),0))</f>
        <v>0.51560900429715595</v>
      </c>
    </row>
    <row r="5" spans="1:113" x14ac:dyDescent="0.15">
      <c r="A5">
        <f>'Measured Data'!A10</f>
        <v>3</v>
      </c>
      <c r="B5" s="86" t="s">
        <v>524</v>
      </c>
      <c r="C5" s="369" t="s">
        <v>549</v>
      </c>
      <c r="D5">
        <v>1</v>
      </c>
      <c r="E5">
        <f>'Measured Data'!H10</f>
        <v>1.7651208473205566</v>
      </c>
      <c r="F5" s="306">
        <f>'Measured Data'!K10</f>
        <v>96.375518798828125</v>
      </c>
      <c r="G5" t="s">
        <v>550</v>
      </c>
      <c r="H5" s="366">
        <f>'Measured Data'!B10</f>
        <v>43703</v>
      </c>
      <c r="I5" s="367">
        <f>'Measured Data'!C10</f>
        <v>0.54236111111111118</v>
      </c>
      <c r="J5">
        <f>'In Process Calc.'!B6</f>
        <v>2.9801041666651145</v>
      </c>
      <c r="K5">
        <f>'In Process Calc.'!C6</f>
        <v>71.522499999962747</v>
      </c>
      <c r="L5">
        <f>'Measured Data'!Y10</f>
        <v>24.666666666666671</v>
      </c>
      <c r="M5">
        <f>'Measured Data'!AE10</f>
        <v>4.2184724689165183</v>
      </c>
      <c r="N5">
        <f>'Measured Data'!Z10</f>
        <v>0.25</v>
      </c>
      <c r="O5">
        <f>'Post Process Calc.'!AM6</f>
        <v>2.0760113328846899</v>
      </c>
      <c r="P5">
        <f>'Post Process Calc.'!AN6</f>
        <v>8.7419315084322875</v>
      </c>
      <c r="Q5">
        <f>'Measured Data'!AW10</f>
        <v>23.489188086495311</v>
      </c>
      <c r="R5">
        <f t="shared" si="3"/>
        <v>4.2184724689165183</v>
      </c>
      <c r="S5">
        <f t="shared" si="4"/>
        <v>0.25</v>
      </c>
      <c r="T5">
        <f>IF(ISBLANK('Measured Data'!AT10),'Post Process Calc.'!AM6,'Measured Data'!AT10)</f>
        <v>2.6316984559491368</v>
      </c>
      <c r="U5">
        <f>IF(ISBLANK('Measured Data'!AU10),'Post Process Calc.'!AN6,'Measured Data'!AU10)</f>
        <v>8.4884681842085481</v>
      </c>
      <c r="V5">
        <f t="shared" si="5"/>
        <v>24.077927376580991</v>
      </c>
      <c r="W5">
        <f t="shared" si="0"/>
        <v>4.2184724689165183</v>
      </c>
      <c r="X5">
        <f t="shared" si="0"/>
        <v>0.25</v>
      </c>
      <c r="Y5">
        <f t="shared" si="0"/>
        <v>2.3538548944169131</v>
      </c>
      <c r="Z5">
        <f t="shared" si="0"/>
        <v>8.6151998463204187</v>
      </c>
      <c r="AA5">
        <f>'Growth Regression'!P5</f>
        <v>1.5086825526061083E-2</v>
      </c>
      <c r="AB5">
        <f>AA5/'Growth Regression'!$O$24</f>
        <v>0.61171619709937031</v>
      </c>
      <c r="AC5">
        <f>'Post Process Calc.'!J6</f>
        <v>4.8471167859939171E-2</v>
      </c>
      <c r="AD5">
        <f>'Post Process Calc.'!P6</f>
        <v>-6.4593613598199937E-4</v>
      </c>
      <c r="AE5">
        <f>'Post Process Calc.'!K6</f>
        <v>-9.0903043480483256E-4</v>
      </c>
      <c r="AF5">
        <f>'Post Process Calc.'!G6</f>
        <v>2.4060895501733924E-2</v>
      </c>
      <c r="AG5">
        <f>'Post Process Calc.'!H6</f>
        <v>5.0548653942218335E-3</v>
      </c>
      <c r="AH5">
        <f>'Post Process Calc.'!AF6</f>
        <v>-1.3326192961730919E-2</v>
      </c>
      <c r="AI5">
        <f t="shared" si="6"/>
        <v>30.294479912461981</v>
      </c>
      <c r="AJ5">
        <f t="shared" si="6"/>
        <v>-0.40371008498874961</v>
      </c>
      <c r="AK5">
        <f t="shared" si="1"/>
        <v>-0.56814402175302037</v>
      </c>
      <c r="AL5">
        <f t="shared" si="1"/>
        <v>15.038059688583703</v>
      </c>
      <c r="AM5">
        <f t="shared" si="1"/>
        <v>3.1592908713886456</v>
      </c>
      <c r="AN5">
        <v>100</v>
      </c>
      <c r="AO5">
        <v>0.32</v>
      </c>
      <c r="AP5">
        <v>7</v>
      </c>
      <c r="AQ5">
        <v>0.7</v>
      </c>
      <c r="AR5">
        <f t="shared" si="2"/>
        <v>5.0118723362727164E-8</v>
      </c>
      <c r="AS5">
        <v>1</v>
      </c>
      <c r="AT5">
        <v>0.311</v>
      </c>
      <c r="AU5">
        <f t="array" ref="AU5">INDEX(Transcriptome!D$2:D$28,MATCH(1,(Transcriptome!$A$2:$A$28=$B5)*(Transcriptome!$C$2:$C$28=$G5),0))</f>
        <v>0.67324719246781761</v>
      </c>
      <c r="AV5">
        <f t="array" ref="AV5">INDEX(Transcriptome!E$2:E$28,MATCH(1,(Transcriptome!$A$2:$A$28=$B5)*(Transcriptome!$C$2:$C$28=$G5),0))</f>
        <v>0.99664264366361988</v>
      </c>
      <c r="AW5">
        <f t="array" ref="AW5">INDEX(Transcriptome!F$2:F$28,MATCH(1,(Transcriptome!$A$2:$A$28=$B5)*(Transcriptome!$C$2:$C$28=$G5),0))</f>
        <v>0.56083696440750863</v>
      </c>
      <c r="AX5">
        <f t="array" ref="AX5">INDEX(Transcriptome!G$2:G$28,MATCH(1,(Transcriptome!$A$2:$A$28=$B5)*(Transcriptome!$C$2:$C$28=$G5),0))</f>
        <v>1.166663708432671</v>
      </c>
      <c r="AY5">
        <f t="array" ref="AY5">INDEX(Transcriptome!H$2:H$28,MATCH(1,(Transcriptome!$A$2:$A$28=$B5)*(Transcriptome!$C$2:$C$28=$G5),0))</f>
        <v>0</v>
      </c>
      <c r="AZ5">
        <f t="array" ref="AZ5">INDEX(Transcriptome!I$2:I$28,MATCH(1,(Transcriptome!$A$2:$A$28=$B5)*(Transcriptome!$C$2:$C$28=$G5),0))</f>
        <v>1.591364571330768</v>
      </c>
      <c r="BA5">
        <f t="array" ref="BA5">INDEX(Transcriptome!J$2:J$28,MATCH(1,(Transcriptome!$A$2:$A$28=$B5)*(Transcriptome!$C$2:$C$28=$G5),0))</f>
        <v>0.74614279630702196</v>
      </c>
      <c r="BB5">
        <f t="array" ref="BB5">INDEX(Transcriptome!K$2:K$28,MATCH(1,(Transcriptome!$A$2:$A$28=$B5)*(Transcriptome!$C$2:$C$28=$G5),0))</f>
        <v>0.66722895615727362</v>
      </c>
      <c r="BC5">
        <f t="array" ref="BC5">INDEX(Transcriptome!L$2:L$28,MATCH(1,(Transcriptome!$A$2:$A$28=$B5)*(Transcriptome!$C$2:$C$28=$G5),0))</f>
        <v>0.86045359438543667</v>
      </c>
      <c r="BD5">
        <f t="array" ref="BD5">INDEX(Transcriptome!M$2:M$28,MATCH(1,(Transcriptome!$A$2:$A$28=$B5)*(Transcriptome!$C$2:$C$28=$G5),0))</f>
        <v>0.49656414816778466</v>
      </c>
      <c r="BE5">
        <f t="array" ref="BE5">INDEX(Transcriptome!N$2:N$28,MATCH(1,(Transcriptome!$A$2:$A$28=$B5)*(Transcriptome!$C$2:$C$28=$G5),0))</f>
        <v>0.86474256370646119</v>
      </c>
      <c r="BF5">
        <f t="array" ref="BF5">INDEX(Transcriptome!O$2:O$28,MATCH(1,(Transcriptome!$A$2:$A$28=$B5)*(Transcriptome!$C$2:$C$28=$G5),0))</f>
        <v>1.0283275437479591</v>
      </c>
      <c r="BG5">
        <f t="array" ref="BG5">INDEX(Transcriptome!P$2:P$28,MATCH(1,(Transcriptome!$A$2:$A$28=$B5)*(Transcriptome!$C$2:$C$28=$G5),0))</f>
        <v>0.78611836835622229</v>
      </c>
      <c r="BH5">
        <f t="array" ref="BH5">INDEX(Transcriptome!Q$2:Q$28,MATCH(1,(Transcriptome!$A$2:$A$28=$B5)*(Transcriptome!$C$2:$C$28=$G5),0))</f>
        <v>0.48376025268024847</v>
      </c>
      <c r="BI5">
        <f t="array" ref="BI5">INDEX(Transcriptome!R$2:R$28,MATCH(1,(Transcriptome!$A$2:$A$28=$B5)*(Transcriptome!$C$2:$C$28=$G5),0))</f>
        <v>0.53641902250180595</v>
      </c>
      <c r="BJ5">
        <f t="array" ref="BJ5">INDEX(Transcriptome!S$2:S$28,MATCH(1,(Transcriptome!$A$2:$A$28=$B5)*(Transcriptome!$C$2:$C$28=$G5),0))</f>
        <v>0.60525961871273526</v>
      </c>
      <c r="BK5">
        <f t="array" ref="BK5">INDEX(Transcriptome!T$2:T$28,MATCH(1,(Transcriptome!$A$2:$A$28=$B5)*(Transcriptome!$C$2:$C$28=$G5),0))</f>
        <v>1.2030888950995902</v>
      </c>
      <c r="BL5">
        <f t="array" ref="BL5">INDEX(Transcriptome!U$2:U$28,MATCH(1,(Transcriptome!$A$2:$A$28=$B5)*(Transcriptome!$C$2:$C$28=$G5),0))</f>
        <v>5.2217991710298746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0.84161593951687896</v>
      </c>
      <c r="BP5">
        <f t="array" ref="BP5">INDEX(Transcriptome!Y$2:Y$28,MATCH(1,(Transcriptome!$A$2:$A$28=$B5)*(Transcriptome!$C$2:$C$28=$G5),0))</f>
        <v>0</v>
      </c>
      <c r="BQ5">
        <f t="array" ref="BQ5">INDEX(Transcriptome!Z$2:Z$28,MATCH(1,(Transcriptome!$A$2:$A$28=$B5)*(Transcriptome!$C$2:$C$28=$G5),0))</f>
        <v>0.60148063332284785</v>
      </c>
      <c r="BR5">
        <f t="array" ref="BR5">INDEX(Transcriptome!AA$2:AA$28,MATCH(1,(Transcriptome!$A$2:$A$28=$B5)*(Transcriptome!$C$2:$C$28=$G5),0))</f>
        <v>0.97409381496997205</v>
      </c>
      <c r="BS5">
        <f t="array" ref="BS5">INDEX(Transcriptome!AB$2:AB$28,MATCH(1,(Transcriptome!$A$2:$A$28=$B5)*(Transcriptome!$C$2:$C$28=$G5),0))</f>
        <v>0.36082861354213919</v>
      </c>
      <c r="BT5">
        <f t="array" ref="BT5">INDEX(Transcriptome!AC$2:AC$28,MATCH(1,(Transcriptome!$A$2:$A$28=$B5)*(Transcriptome!$C$2:$C$28=$G5),0))</f>
        <v>1.8380756112843593</v>
      </c>
      <c r="BU5">
        <f t="array" ref="BU5">INDEX(Transcriptome!AD$2:AD$28,MATCH(1,(Transcriptome!$A$2:$A$28=$B5)*(Transcriptome!$C$2:$C$28=$G5),0))</f>
        <v>0.64287796993592972</v>
      </c>
      <c r="BV5">
        <f t="array" ref="BV5">INDEX(Transcriptome!AE$2:AE$28,MATCH(1,(Transcriptome!$A$2:$A$28=$B5)*(Transcriptome!$C$2:$C$28=$G5),0))</f>
        <v>1.9781445810454643</v>
      </c>
      <c r="BW5">
        <f t="array" ref="BW5">INDEX(Transcriptome!AF$2:AF$28,MATCH(1,(Transcriptome!$A$2:$A$28=$B5)*(Transcriptome!$C$2:$C$28=$G5),0))</f>
        <v>0.78423451544422718</v>
      </c>
      <c r="BX5">
        <f t="array" ref="BX5">INDEX(Transcriptome!AG$2:AG$28,MATCH(1,(Transcriptome!$A$2:$A$28=$B5)*(Transcriptome!$C$2:$C$28=$G5),0))</f>
        <v>0.77642876756504264</v>
      </c>
      <c r="BY5">
        <f t="array" ref="BY5">INDEX(Transcriptome!AH$2:AH$28,MATCH(1,(Transcriptome!$A$2:$A$28=$B5)*(Transcriptome!$C$2:$C$28=$G5),0))</f>
        <v>2.0990292372290438</v>
      </c>
      <c r="BZ5">
        <f t="array" ref="BZ5">INDEX(Transcriptome!AI$2:AI$28,MATCH(1,(Transcriptome!$A$2:$A$28=$B5)*(Transcriptome!$C$2:$C$28=$G5),0))</f>
        <v>0.58908806260345858</v>
      </c>
      <c r="CA5">
        <f t="array" ref="CA5">INDEX(Transcriptome!AJ$2:AJ$28,MATCH(1,(Transcriptome!$A$2:$A$28=$B5)*(Transcriptome!$C$2:$C$28=$G5),0))</f>
        <v>1.2111960560972717</v>
      </c>
      <c r="CB5">
        <f t="array" ref="CB5">INDEX(Transcriptome!AK$2:AK$28,MATCH(1,(Transcriptome!$A$2:$A$28=$B5)*(Transcriptome!$C$2:$C$28=$G5),0))</f>
        <v>0.83349372213564865</v>
      </c>
      <c r="CC5">
        <f t="array" ref="CC5">INDEX(Transcriptome!AL$2:AL$28,MATCH(1,(Transcriptome!$A$2:$A$28=$B5)*(Transcriptome!$C$2:$C$28=$G5),0))</f>
        <v>1</v>
      </c>
      <c r="CD5">
        <f t="array" ref="CD5">INDEX(Transcriptome!AM$2:AM$28,MATCH(1,(Transcriptome!$A$2:$A$28=$B5)*(Transcriptome!$C$2:$C$28=$G5),0))</f>
        <v>0.26892513348074426</v>
      </c>
      <c r="CE5">
        <f t="array" ref="CE5">INDEX(Transcriptome!AN$2:AN$28,MATCH(1,(Transcriptome!$A$2:$A$28=$B5)*(Transcriptome!$C$2:$C$28=$G5),0))</f>
        <v>0.66302295739312278</v>
      </c>
      <c r="CF5">
        <f t="array" ref="CF5">INDEX(Transcriptome!AO$2:AO$28,MATCH(1,(Transcriptome!$A$2:$A$28=$B5)*(Transcriptome!$C$2:$C$28=$G5),0))</f>
        <v>1.3140550582678929</v>
      </c>
      <c r="CG5">
        <f t="array" ref="CG5">INDEX(Transcriptome!AP$2:AP$28,MATCH(1,(Transcriptome!$A$2:$A$28=$B5)*(Transcriptome!$C$2:$C$28=$G5),0))</f>
        <v>0.89739718974683491</v>
      </c>
      <c r="CH5">
        <f t="array" ref="CH5">INDEX(Transcriptome!AQ$2:AQ$28,MATCH(1,(Transcriptome!$A$2:$A$28=$B5)*(Transcriptome!$C$2:$C$28=$G5),0))</f>
        <v>1.3005346627571148</v>
      </c>
      <c r="CI5">
        <f t="array" ref="CI5">INDEX(Transcriptome!AR$2:AR$28,MATCH(1,(Transcriptome!$A$2:$A$28=$B5)*(Transcriptome!$C$2:$C$28=$G5),0))</f>
        <v>0.51982969670991197</v>
      </c>
      <c r="CJ5">
        <f t="array" ref="CJ5">INDEX(Transcriptome!AS$2:AS$28,MATCH(1,(Transcriptome!$A$2:$A$28=$B5)*(Transcriptome!$C$2:$C$28=$G5),0))</f>
        <v>0.92662021729641852</v>
      </c>
      <c r="CK5">
        <f t="array" ref="CK5">INDEX(Transcriptome!AT$2:AT$28,MATCH(1,(Transcriptome!$A$2:$A$28=$B5)*(Transcriptome!$C$2:$C$28=$G5),0))</f>
        <v>0.70588957315296774</v>
      </c>
      <c r="CL5">
        <f t="array" ref="CL5">INDEX(Transcriptome!AU$2:AU$28,MATCH(1,(Transcriptome!$A$2:$A$28=$B5)*(Transcriptome!$C$2:$C$28=$G5),0))</f>
        <v>1.020861395243053</v>
      </c>
      <c r="CM5">
        <f t="array" ref="CM5">INDEX(Transcriptome!AV$2:AV$28,MATCH(1,(Transcriptome!$A$2:$A$28=$B5)*(Transcriptome!$C$2:$C$28=$G5),0))</f>
        <v>0.67744997176132982</v>
      </c>
      <c r="CN5">
        <f t="array" ref="CN5">INDEX(Transcriptome!AW$2:AW$28,MATCH(1,(Transcriptome!$A$2:$A$28=$B5)*(Transcriptome!$C$2:$C$28=$G5),0))</f>
        <v>0.37533365490391968</v>
      </c>
      <c r="CO5">
        <f t="array" ref="CO5">INDEX(Transcriptome!AX$2:AX$28,MATCH(1,(Transcriptome!$A$2:$A$28=$B5)*(Transcriptome!$C$2:$C$28=$G5),0))</f>
        <v>0.48741968957372928</v>
      </c>
      <c r="CP5">
        <f t="array" ref="CP5">INDEX(Transcriptome!AY$2:AY$28,MATCH(1,(Transcriptome!$A$2:$A$28=$B5)*(Transcriptome!$C$2:$C$28=$G5),0))</f>
        <v>0.9861669497972565</v>
      </c>
      <c r="CQ5">
        <f t="array" ref="CQ5">INDEX(Transcriptome!AZ$2:AZ$28,MATCH(1,(Transcriptome!$A$2:$A$28=$B5)*(Transcriptome!$C$2:$C$28=$G5),0))</f>
        <v>0.13475030963800239</v>
      </c>
      <c r="CR5">
        <f t="array" ref="CR5">INDEX(Transcriptome!BA$2:BA$28,MATCH(1,(Transcriptome!$A$2:$A$28=$B5)*(Transcriptome!$C$2:$C$28=$G5),0))</f>
        <v>3.0511323807894488</v>
      </c>
      <c r="CS5">
        <f t="array" ref="CS5">INDEX(Transcriptome!BB$2:BB$28,MATCH(1,(Transcriptome!$A$2:$A$28=$B5)*(Transcriptome!$C$2:$C$28=$G5),0))</f>
        <v>2.7291523474557162</v>
      </c>
      <c r="CT5">
        <f t="array" ref="CT5">INDEX(Transcriptome!BC$2:BC$28,MATCH(1,(Transcriptome!$A$2:$A$28=$B5)*(Transcriptome!$C$2:$C$28=$G5),0))</f>
        <v>0</v>
      </c>
      <c r="CU5">
        <f t="array" ref="CU5">INDEX(Transcriptome!BD$2:BD$28,MATCH(1,(Transcriptome!$A$2:$A$28=$B5)*(Transcriptome!$C$2:$C$28=$G5),0))</f>
        <v>2.0550375838276378</v>
      </c>
      <c r="CV5">
        <f t="array" ref="CV5">INDEX(Transcriptome!BE$2:BE$28,MATCH(1,(Transcriptome!$A$2:$A$28=$B5)*(Transcriptome!$C$2:$C$28=$G5),0))</f>
        <v>1.0626933143671609</v>
      </c>
      <c r="CW5">
        <f t="array" ref="CW5">INDEX(Transcriptome!BF$2:BF$28,MATCH(1,(Transcriptome!$A$2:$A$28=$B5)*(Transcriptome!$C$2:$C$28=$G5),0))</f>
        <v>1.7333851456133129</v>
      </c>
      <c r="CX5">
        <f t="array" ref="CX5">INDEX(Transcriptome!BG$2:BG$28,MATCH(1,(Transcriptome!$A$2:$A$28=$B5)*(Transcriptome!$C$2:$C$28=$G5),0))</f>
        <v>1.6294551818331828</v>
      </c>
      <c r="CY5">
        <f t="array" ref="CY5">INDEX(Transcriptome!BH$2:BH$28,MATCH(1,(Transcriptome!$A$2:$A$28=$B5)*(Transcriptome!$C$2:$C$28=$G5),0))</f>
        <v>0.44818730371974813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2.3490087221877216</v>
      </c>
      <c r="DC5">
        <f t="array" ref="DC5">INDEX(Transcriptome!BL$2:BL$28,MATCH(1,(Transcriptome!$A$2:$A$28=$B5)*(Transcriptome!$C$2:$C$28=$G5),0))</f>
        <v>1.1382807058488893</v>
      </c>
      <c r="DD5">
        <f t="array" ref="DD5">INDEX(Transcriptome!BM$2:BM$28,MATCH(1,(Transcriptome!$A$2:$A$28=$B5)*(Transcriptome!$C$2:$C$28=$G5),0))</f>
        <v>1.041534100498178</v>
      </c>
      <c r="DE5">
        <f t="array" ref="DE5">INDEX(Transcriptome!BN$2:BN$28,MATCH(1,(Transcriptome!$A$2:$A$28=$B5)*(Transcriptome!$C$2:$C$28=$G5),0))</f>
        <v>6.0976793661105519</v>
      </c>
      <c r="DF5">
        <f t="array" ref="DF5">INDEX(Transcriptome!BO$2:BO$28,MATCH(1,(Transcriptome!$A$2:$A$28=$B5)*(Transcriptome!$C$2:$C$28=$G5),0))</f>
        <v>2.6230227905173362</v>
      </c>
      <c r="DG5">
        <f t="array" ref="DG5">INDEX(Transcriptome!BP$2:BP$28,MATCH(1,(Transcriptome!$A$2:$A$28=$B5)*(Transcriptome!$C$2:$C$28=$G5),0))</f>
        <v>0.44818730371974813</v>
      </c>
      <c r="DH5">
        <f t="array" ref="DH5">INDEX(Transcriptome!BQ$2:BQ$28,MATCH(1,(Transcriptome!$A$2:$A$28=$B5)*(Transcriptome!$C$2:$C$28=$G5),0))</f>
        <v>1</v>
      </c>
      <c r="DI5">
        <f t="array" ref="DI5">INDEX(Transcriptome!BR$2:BR$28,MATCH(1,(Transcriptome!$A$2:$A$28=$B5)*(Transcriptome!$C$2:$C$28=$G5),0))</f>
        <v>0.74554417526058681</v>
      </c>
    </row>
    <row r="6" spans="1:113" x14ac:dyDescent="0.15">
      <c r="A6">
        <f>'Measured Data'!A11</f>
        <v>4</v>
      </c>
      <c r="B6" s="86" t="s">
        <v>524</v>
      </c>
      <c r="C6" s="369" t="s">
        <v>549</v>
      </c>
      <c r="D6">
        <v>1</v>
      </c>
      <c r="E6">
        <f>'Measured Data'!H11</f>
        <v>2.3549121452331545</v>
      </c>
      <c r="F6" s="306">
        <f>'Measured Data'!K11</f>
        <v>96.520965576171875</v>
      </c>
      <c r="G6" t="s">
        <v>550</v>
      </c>
      <c r="H6" s="366">
        <f>'Measured Data'!B11</f>
        <v>43704</v>
      </c>
      <c r="I6" s="367">
        <f>'Measured Data'!C11</f>
        <v>0.55486111111111114</v>
      </c>
      <c r="J6">
        <f>'In Process Calc.'!B7</f>
        <v>3.99260416666948</v>
      </c>
      <c r="K6">
        <f>'In Process Calc.'!C7</f>
        <v>95.822500000067521</v>
      </c>
      <c r="L6">
        <f>'Measured Data'!Y11</f>
        <v>20.944444444444446</v>
      </c>
      <c r="M6">
        <f>'Measured Data'!AE11</f>
        <v>4.3294849023090585</v>
      </c>
      <c r="N6">
        <f>'Measured Data'!Z11</f>
        <v>0.3</v>
      </c>
      <c r="O6">
        <f>'Post Process Calc.'!AM7</f>
        <v>1.6598946016261773</v>
      </c>
      <c r="P6">
        <f>'Post Process Calc.'!AN7</f>
        <v>8.2213546777551194</v>
      </c>
      <c r="Q6">
        <f>'Measured Data'!AW11</f>
        <v>20.944444444444446</v>
      </c>
      <c r="R6">
        <f t="shared" si="3"/>
        <v>4.3294849023090585</v>
      </c>
      <c r="S6">
        <f t="shared" si="4"/>
        <v>0.3</v>
      </c>
      <c r="T6">
        <f>IF(ISBLANK('Measured Data'!AT11),'Post Process Calc.'!AM7,'Measured Data'!AT11)</f>
        <v>1.6598946016261773</v>
      </c>
      <c r="U6">
        <f>IF(ISBLANK('Measured Data'!AU11),'Post Process Calc.'!AN7,'Measured Data'!AU11)</f>
        <v>8.2213546777551194</v>
      </c>
      <c r="V6">
        <f t="shared" si="5"/>
        <v>20.944444444444446</v>
      </c>
      <c r="W6">
        <f t="shared" si="0"/>
        <v>4.3294849023090585</v>
      </c>
      <c r="X6">
        <f t="shared" si="0"/>
        <v>0.3</v>
      </c>
      <c r="Y6">
        <f t="shared" si="0"/>
        <v>1.6598946016261773</v>
      </c>
      <c r="Z6">
        <f t="shared" si="0"/>
        <v>8.2213546777551194</v>
      </c>
      <c r="AA6">
        <f>'Growth Regression'!P6</f>
        <v>1.1440420511649499E-2</v>
      </c>
      <c r="AB6">
        <f>AA6/'Growth Regression'!$O$24</f>
        <v>0.46386766497133342</v>
      </c>
      <c r="AC6">
        <f>'Post Process Calc.'!J7</f>
        <v>3.9729881702903175E-2</v>
      </c>
      <c r="AD6">
        <f>'Post Process Calc.'!P7</f>
        <v>-1.5235464898585214E-2</v>
      </c>
      <c r="AE6">
        <f>'Post Process Calc.'!K7</f>
        <v>-4.7179481185715419E-4</v>
      </c>
      <c r="AF6">
        <f>'Post Process Calc.'!G7</f>
        <v>1.6289307376181172E-2</v>
      </c>
      <c r="AG6">
        <f>'Post Process Calc.'!H7</f>
        <v>5.7179473268157942E-3</v>
      </c>
      <c r="AH6">
        <f>'Post Process Calc.'!AF7</f>
        <v>-0.38347622105987583</v>
      </c>
      <c r="AI6">
        <f t="shared" si="6"/>
        <v>24.831176064314484</v>
      </c>
      <c r="AJ6">
        <f t="shared" si="6"/>
        <v>-9.5221655616157577</v>
      </c>
      <c r="AK6">
        <f t="shared" si="1"/>
        <v>-0.29487175741072136</v>
      </c>
      <c r="AL6">
        <f t="shared" si="1"/>
        <v>10.180817110113232</v>
      </c>
      <c r="AM6">
        <f t="shared" si="1"/>
        <v>3.5737170792598714</v>
      </c>
      <c r="AN6">
        <v>100</v>
      </c>
      <c r="AO6">
        <v>0.32</v>
      </c>
      <c r="AP6">
        <v>7</v>
      </c>
      <c r="AQ6">
        <v>0.7</v>
      </c>
      <c r="AR6">
        <f t="shared" si="2"/>
        <v>5.0118723362727164E-8</v>
      </c>
      <c r="AS6">
        <v>1</v>
      </c>
      <c r="AT6">
        <v>0.311</v>
      </c>
      <c r="AU6">
        <f t="array" ref="AU6">INDEX(Transcriptome!D$2:D$28,MATCH(1,(Transcriptome!$A$2:$A$28=$B6)*(Transcriptome!$C$2:$C$28=$G6),0))</f>
        <v>0.67324719246781761</v>
      </c>
      <c r="AV6">
        <f t="array" ref="AV6">INDEX(Transcriptome!E$2:E$28,MATCH(1,(Transcriptome!$A$2:$A$28=$B6)*(Transcriptome!$C$2:$C$28=$G6),0))</f>
        <v>0.99664264366361988</v>
      </c>
      <c r="AW6">
        <f t="array" ref="AW6">INDEX(Transcriptome!F$2:F$28,MATCH(1,(Transcriptome!$A$2:$A$28=$B6)*(Transcriptome!$C$2:$C$28=$G6),0))</f>
        <v>0.56083696440750863</v>
      </c>
      <c r="AX6">
        <f t="array" ref="AX6">INDEX(Transcriptome!G$2:G$28,MATCH(1,(Transcriptome!$A$2:$A$28=$B6)*(Transcriptome!$C$2:$C$28=$G6),0))</f>
        <v>1.166663708432671</v>
      </c>
      <c r="AY6">
        <f t="array" ref="AY6">INDEX(Transcriptome!H$2:H$28,MATCH(1,(Transcriptome!$A$2:$A$28=$B6)*(Transcriptome!$C$2:$C$28=$G6),0))</f>
        <v>0</v>
      </c>
      <c r="AZ6">
        <f t="array" ref="AZ6">INDEX(Transcriptome!I$2:I$28,MATCH(1,(Transcriptome!$A$2:$A$28=$B6)*(Transcriptome!$C$2:$C$28=$G6),0))</f>
        <v>1.591364571330768</v>
      </c>
      <c r="BA6">
        <f t="array" ref="BA6">INDEX(Transcriptome!J$2:J$28,MATCH(1,(Transcriptome!$A$2:$A$28=$B6)*(Transcriptome!$C$2:$C$28=$G6),0))</f>
        <v>0.74614279630702196</v>
      </c>
      <c r="BB6">
        <f t="array" ref="BB6">INDEX(Transcriptome!K$2:K$28,MATCH(1,(Transcriptome!$A$2:$A$28=$B6)*(Transcriptome!$C$2:$C$28=$G6),0))</f>
        <v>0.66722895615727362</v>
      </c>
      <c r="BC6">
        <f t="array" ref="BC6">INDEX(Transcriptome!L$2:L$28,MATCH(1,(Transcriptome!$A$2:$A$28=$B6)*(Transcriptome!$C$2:$C$28=$G6),0))</f>
        <v>0.86045359438543667</v>
      </c>
      <c r="BD6">
        <f t="array" ref="BD6">INDEX(Transcriptome!M$2:M$28,MATCH(1,(Transcriptome!$A$2:$A$28=$B6)*(Transcriptome!$C$2:$C$28=$G6),0))</f>
        <v>0.49656414816778466</v>
      </c>
      <c r="BE6">
        <f t="array" ref="BE6">INDEX(Transcriptome!N$2:N$28,MATCH(1,(Transcriptome!$A$2:$A$28=$B6)*(Transcriptome!$C$2:$C$28=$G6),0))</f>
        <v>0.86474256370646119</v>
      </c>
      <c r="BF6">
        <f t="array" ref="BF6">INDEX(Transcriptome!O$2:O$28,MATCH(1,(Transcriptome!$A$2:$A$28=$B6)*(Transcriptome!$C$2:$C$28=$G6),0))</f>
        <v>1.0283275437479591</v>
      </c>
      <c r="BG6">
        <f t="array" ref="BG6">INDEX(Transcriptome!P$2:P$28,MATCH(1,(Transcriptome!$A$2:$A$28=$B6)*(Transcriptome!$C$2:$C$28=$G6),0))</f>
        <v>0.78611836835622229</v>
      </c>
      <c r="BH6">
        <f t="array" ref="BH6">INDEX(Transcriptome!Q$2:Q$28,MATCH(1,(Transcriptome!$A$2:$A$28=$B6)*(Transcriptome!$C$2:$C$28=$G6),0))</f>
        <v>0.48376025268024847</v>
      </c>
      <c r="BI6">
        <f t="array" ref="BI6">INDEX(Transcriptome!R$2:R$28,MATCH(1,(Transcriptome!$A$2:$A$28=$B6)*(Transcriptome!$C$2:$C$28=$G6),0))</f>
        <v>0.53641902250180595</v>
      </c>
      <c r="BJ6">
        <f t="array" ref="BJ6">INDEX(Transcriptome!S$2:S$28,MATCH(1,(Transcriptome!$A$2:$A$28=$B6)*(Transcriptome!$C$2:$C$28=$G6),0))</f>
        <v>0.60525961871273526</v>
      </c>
      <c r="BK6">
        <f t="array" ref="BK6">INDEX(Transcriptome!T$2:T$28,MATCH(1,(Transcriptome!$A$2:$A$28=$B6)*(Transcriptome!$C$2:$C$28=$G6),0))</f>
        <v>1.2030888950995902</v>
      </c>
      <c r="BL6">
        <f t="array" ref="BL6">INDEX(Transcriptome!U$2:U$28,MATCH(1,(Transcriptome!$A$2:$A$28=$B6)*(Transcriptome!$C$2:$C$28=$G6),0))</f>
        <v>5.2217991710298746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0.84161593951687896</v>
      </c>
      <c r="BP6">
        <f t="array" ref="BP6">INDEX(Transcriptome!Y$2:Y$28,MATCH(1,(Transcriptome!$A$2:$A$28=$B6)*(Transcriptome!$C$2:$C$28=$G6),0))</f>
        <v>0</v>
      </c>
      <c r="BQ6">
        <f t="array" ref="BQ6">INDEX(Transcriptome!Z$2:Z$28,MATCH(1,(Transcriptome!$A$2:$A$28=$B6)*(Transcriptome!$C$2:$C$28=$G6),0))</f>
        <v>0.60148063332284785</v>
      </c>
      <c r="BR6">
        <f t="array" ref="BR6">INDEX(Transcriptome!AA$2:AA$28,MATCH(1,(Transcriptome!$A$2:$A$28=$B6)*(Transcriptome!$C$2:$C$28=$G6),0))</f>
        <v>0.97409381496997205</v>
      </c>
      <c r="BS6">
        <f t="array" ref="BS6">INDEX(Transcriptome!AB$2:AB$28,MATCH(1,(Transcriptome!$A$2:$A$28=$B6)*(Transcriptome!$C$2:$C$28=$G6),0))</f>
        <v>0.36082861354213919</v>
      </c>
      <c r="BT6">
        <f t="array" ref="BT6">INDEX(Transcriptome!AC$2:AC$28,MATCH(1,(Transcriptome!$A$2:$A$28=$B6)*(Transcriptome!$C$2:$C$28=$G6),0))</f>
        <v>1.8380756112843593</v>
      </c>
      <c r="BU6">
        <f t="array" ref="BU6">INDEX(Transcriptome!AD$2:AD$28,MATCH(1,(Transcriptome!$A$2:$A$28=$B6)*(Transcriptome!$C$2:$C$28=$G6),0))</f>
        <v>0.64287796993592972</v>
      </c>
      <c r="BV6">
        <f t="array" ref="BV6">INDEX(Transcriptome!AE$2:AE$28,MATCH(1,(Transcriptome!$A$2:$A$28=$B6)*(Transcriptome!$C$2:$C$28=$G6),0))</f>
        <v>1.9781445810454643</v>
      </c>
      <c r="BW6">
        <f t="array" ref="BW6">INDEX(Transcriptome!AF$2:AF$28,MATCH(1,(Transcriptome!$A$2:$A$28=$B6)*(Transcriptome!$C$2:$C$28=$G6),0))</f>
        <v>0.78423451544422718</v>
      </c>
      <c r="BX6">
        <f t="array" ref="BX6">INDEX(Transcriptome!AG$2:AG$28,MATCH(1,(Transcriptome!$A$2:$A$28=$B6)*(Transcriptome!$C$2:$C$28=$G6),0))</f>
        <v>0.77642876756504264</v>
      </c>
      <c r="BY6">
        <f t="array" ref="BY6">INDEX(Transcriptome!AH$2:AH$28,MATCH(1,(Transcriptome!$A$2:$A$28=$B6)*(Transcriptome!$C$2:$C$28=$G6),0))</f>
        <v>2.0990292372290438</v>
      </c>
      <c r="BZ6">
        <f t="array" ref="BZ6">INDEX(Transcriptome!AI$2:AI$28,MATCH(1,(Transcriptome!$A$2:$A$28=$B6)*(Transcriptome!$C$2:$C$28=$G6),0))</f>
        <v>0.58908806260345858</v>
      </c>
      <c r="CA6">
        <f t="array" ref="CA6">INDEX(Transcriptome!AJ$2:AJ$28,MATCH(1,(Transcriptome!$A$2:$A$28=$B6)*(Transcriptome!$C$2:$C$28=$G6),0))</f>
        <v>1.2111960560972717</v>
      </c>
      <c r="CB6">
        <f t="array" ref="CB6">INDEX(Transcriptome!AK$2:AK$28,MATCH(1,(Transcriptome!$A$2:$A$28=$B6)*(Transcriptome!$C$2:$C$28=$G6),0))</f>
        <v>0.83349372213564865</v>
      </c>
      <c r="CC6">
        <f t="array" ref="CC6">INDEX(Transcriptome!AL$2:AL$28,MATCH(1,(Transcriptome!$A$2:$A$28=$B6)*(Transcriptome!$C$2:$C$28=$G6),0))</f>
        <v>1</v>
      </c>
      <c r="CD6">
        <f t="array" ref="CD6">INDEX(Transcriptome!AM$2:AM$28,MATCH(1,(Transcriptome!$A$2:$A$28=$B6)*(Transcriptome!$C$2:$C$28=$G6),0))</f>
        <v>0.26892513348074426</v>
      </c>
      <c r="CE6">
        <f t="array" ref="CE6">INDEX(Transcriptome!AN$2:AN$28,MATCH(1,(Transcriptome!$A$2:$A$28=$B6)*(Transcriptome!$C$2:$C$28=$G6),0))</f>
        <v>0.66302295739312278</v>
      </c>
      <c r="CF6">
        <f t="array" ref="CF6">INDEX(Transcriptome!AO$2:AO$28,MATCH(1,(Transcriptome!$A$2:$A$28=$B6)*(Transcriptome!$C$2:$C$28=$G6),0))</f>
        <v>1.3140550582678929</v>
      </c>
      <c r="CG6">
        <f t="array" ref="CG6">INDEX(Transcriptome!AP$2:AP$28,MATCH(1,(Transcriptome!$A$2:$A$28=$B6)*(Transcriptome!$C$2:$C$28=$G6),0))</f>
        <v>0.89739718974683491</v>
      </c>
      <c r="CH6">
        <f t="array" ref="CH6">INDEX(Transcriptome!AQ$2:AQ$28,MATCH(1,(Transcriptome!$A$2:$A$28=$B6)*(Transcriptome!$C$2:$C$28=$G6),0))</f>
        <v>1.3005346627571148</v>
      </c>
      <c r="CI6">
        <f t="array" ref="CI6">INDEX(Transcriptome!AR$2:AR$28,MATCH(1,(Transcriptome!$A$2:$A$28=$B6)*(Transcriptome!$C$2:$C$28=$G6),0))</f>
        <v>0.51982969670991197</v>
      </c>
      <c r="CJ6">
        <f t="array" ref="CJ6">INDEX(Transcriptome!AS$2:AS$28,MATCH(1,(Transcriptome!$A$2:$A$28=$B6)*(Transcriptome!$C$2:$C$28=$G6),0))</f>
        <v>0.92662021729641852</v>
      </c>
      <c r="CK6">
        <f t="array" ref="CK6">INDEX(Transcriptome!AT$2:AT$28,MATCH(1,(Transcriptome!$A$2:$A$28=$B6)*(Transcriptome!$C$2:$C$28=$G6),0))</f>
        <v>0.70588957315296774</v>
      </c>
      <c r="CL6">
        <f t="array" ref="CL6">INDEX(Transcriptome!AU$2:AU$28,MATCH(1,(Transcriptome!$A$2:$A$28=$B6)*(Transcriptome!$C$2:$C$28=$G6),0))</f>
        <v>1.020861395243053</v>
      </c>
      <c r="CM6">
        <f t="array" ref="CM6">INDEX(Transcriptome!AV$2:AV$28,MATCH(1,(Transcriptome!$A$2:$A$28=$B6)*(Transcriptome!$C$2:$C$28=$G6),0))</f>
        <v>0.67744997176132982</v>
      </c>
      <c r="CN6">
        <f t="array" ref="CN6">INDEX(Transcriptome!AW$2:AW$28,MATCH(1,(Transcriptome!$A$2:$A$28=$B6)*(Transcriptome!$C$2:$C$28=$G6),0))</f>
        <v>0.37533365490391968</v>
      </c>
      <c r="CO6">
        <f t="array" ref="CO6">INDEX(Transcriptome!AX$2:AX$28,MATCH(1,(Transcriptome!$A$2:$A$28=$B6)*(Transcriptome!$C$2:$C$28=$G6),0))</f>
        <v>0.48741968957372928</v>
      </c>
      <c r="CP6">
        <f t="array" ref="CP6">INDEX(Transcriptome!AY$2:AY$28,MATCH(1,(Transcriptome!$A$2:$A$28=$B6)*(Transcriptome!$C$2:$C$28=$G6),0))</f>
        <v>0.9861669497972565</v>
      </c>
      <c r="CQ6">
        <f t="array" ref="CQ6">INDEX(Transcriptome!AZ$2:AZ$28,MATCH(1,(Transcriptome!$A$2:$A$28=$B6)*(Transcriptome!$C$2:$C$28=$G6),0))</f>
        <v>0.13475030963800239</v>
      </c>
      <c r="CR6">
        <f t="array" ref="CR6">INDEX(Transcriptome!BA$2:BA$28,MATCH(1,(Transcriptome!$A$2:$A$28=$B6)*(Transcriptome!$C$2:$C$28=$G6),0))</f>
        <v>3.0511323807894488</v>
      </c>
      <c r="CS6">
        <f t="array" ref="CS6">INDEX(Transcriptome!BB$2:BB$28,MATCH(1,(Transcriptome!$A$2:$A$28=$B6)*(Transcriptome!$C$2:$C$28=$G6),0))</f>
        <v>2.7291523474557162</v>
      </c>
      <c r="CT6">
        <f t="array" ref="CT6">INDEX(Transcriptome!BC$2:BC$28,MATCH(1,(Transcriptome!$A$2:$A$28=$B6)*(Transcriptome!$C$2:$C$28=$G6),0))</f>
        <v>0</v>
      </c>
      <c r="CU6">
        <f t="array" ref="CU6">INDEX(Transcriptome!BD$2:BD$28,MATCH(1,(Transcriptome!$A$2:$A$28=$B6)*(Transcriptome!$C$2:$C$28=$G6),0))</f>
        <v>2.0550375838276378</v>
      </c>
      <c r="CV6">
        <f t="array" ref="CV6">INDEX(Transcriptome!BE$2:BE$28,MATCH(1,(Transcriptome!$A$2:$A$28=$B6)*(Transcriptome!$C$2:$C$28=$G6),0))</f>
        <v>1.0626933143671609</v>
      </c>
      <c r="CW6">
        <f t="array" ref="CW6">INDEX(Transcriptome!BF$2:BF$28,MATCH(1,(Transcriptome!$A$2:$A$28=$B6)*(Transcriptome!$C$2:$C$28=$G6),0))</f>
        <v>1.7333851456133129</v>
      </c>
      <c r="CX6">
        <f t="array" ref="CX6">INDEX(Transcriptome!BG$2:BG$28,MATCH(1,(Transcriptome!$A$2:$A$28=$B6)*(Transcriptome!$C$2:$C$28=$G6),0))</f>
        <v>1.6294551818331828</v>
      </c>
      <c r="CY6">
        <f t="array" ref="CY6">INDEX(Transcriptome!BH$2:BH$28,MATCH(1,(Transcriptome!$A$2:$A$28=$B6)*(Transcriptome!$C$2:$C$28=$G6),0))</f>
        <v>0.44818730371974813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2.3490087221877216</v>
      </c>
      <c r="DC6">
        <f t="array" ref="DC6">INDEX(Transcriptome!BL$2:BL$28,MATCH(1,(Transcriptome!$A$2:$A$28=$B6)*(Transcriptome!$C$2:$C$28=$G6),0))</f>
        <v>1.1382807058488893</v>
      </c>
      <c r="DD6">
        <f t="array" ref="DD6">INDEX(Transcriptome!BM$2:BM$28,MATCH(1,(Transcriptome!$A$2:$A$28=$B6)*(Transcriptome!$C$2:$C$28=$G6),0))</f>
        <v>1.041534100498178</v>
      </c>
      <c r="DE6">
        <f t="array" ref="DE6">INDEX(Transcriptome!BN$2:BN$28,MATCH(1,(Transcriptome!$A$2:$A$28=$B6)*(Transcriptome!$C$2:$C$28=$G6),0))</f>
        <v>6.0976793661105519</v>
      </c>
      <c r="DF6">
        <f t="array" ref="DF6">INDEX(Transcriptome!BO$2:BO$28,MATCH(1,(Transcriptome!$A$2:$A$28=$B6)*(Transcriptome!$C$2:$C$28=$G6),0))</f>
        <v>2.6230227905173362</v>
      </c>
      <c r="DG6">
        <f t="array" ref="DG6">INDEX(Transcriptome!BP$2:BP$28,MATCH(1,(Transcriptome!$A$2:$A$28=$B6)*(Transcriptome!$C$2:$C$28=$G6),0))</f>
        <v>0.44818730371974813</v>
      </c>
      <c r="DH6">
        <f t="array" ref="DH6">INDEX(Transcriptome!BQ$2:BQ$28,MATCH(1,(Transcriptome!$A$2:$A$28=$B6)*(Transcriptome!$C$2:$C$28=$G6),0))</f>
        <v>1</v>
      </c>
      <c r="DI6">
        <f t="array" ref="DI6">INDEX(Transcriptome!BR$2:BR$28,MATCH(1,(Transcriptome!$A$2:$A$28=$B6)*(Transcriptome!$C$2:$C$28=$G6),0))</f>
        <v>0.74554417526058681</v>
      </c>
    </row>
    <row r="7" spans="1:113" x14ac:dyDescent="0.15">
      <c r="A7">
        <f>'Measured Data'!A12</f>
        <v>5</v>
      </c>
      <c r="B7" s="86" t="s">
        <v>524</v>
      </c>
      <c r="C7" s="369" t="s">
        <v>549</v>
      </c>
      <c r="D7">
        <v>1</v>
      </c>
      <c r="E7">
        <f>'Measured Data'!H12</f>
        <v>2.7423025203704836</v>
      </c>
      <c r="F7" s="306">
        <f>'Measured Data'!K12</f>
        <v>96.737045288085938</v>
      </c>
      <c r="G7" t="s">
        <v>550</v>
      </c>
      <c r="H7" s="366">
        <f>'Measured Data'!B12</f>
        <v>43705</v>
      </c>
      <c r="I7" s="367">
        <f>'Measured Data'!C12</f>
        <v>0.34027777777777773</v>
      </c>
      <c r="J7">
        <f>'In Process Calc.'!B8</f>
        <v>4.7780208333351766</v>
      </c>
      <c r="K7">
        <f>'In Process Calc.'!C8</f>
        <v>114.67250000004424</v>
      </c>
      <c r="L7">
        <f>'Measured Data'!Y12</f>
        <v>18.944444444444443</v>
      </c>
      <c r="M7">
        <f>'Measured Data'!AE12</f>
        <v>3.3303730017761985</v>
      </c>
      <c r="N7">
        <f>'Measured Data'!Z12</f>
        <v>0.32</v>
      </c>
      <c r="O7">
        <f>'Post Process Calc.'!AM8</f>
        <v>0.96576541885092615</v>
      </c>
      <c r="P7">
        <f>'Post Process Calc.'!AN8</f>
        <v>7.9261412180089694</v>
      </c>
      <c r="Q7">
        <f>'Measured Data'!AW12</f>
        <v>18.944444444444443</v>
      </c>
      <c r="R7">
        <f t="shared" si="3"/>
        <v>3.3303730017761985</v>
      </c>
      <c r="S7">
        <f t="shared" si="4"/>
        <v>0.32</v>
      </c>
      <c r="T7">
        <f>IF(ISBLANK('Measured Data'!AT12),'Post Process Calc.'!AM8,'Measured Data'!AT12)</f>
        <v>0.96576541885092615</v>
      </c>
      <c r="U7">
        <f>IF(ISBLANK('Measured Data'!AU12),'Post Process Calc.'!AN8,'Measured Data'!AU12)</f>
        <v>7.9261412180089694</v>
      </c>
      <c r="V7">
        <f t="shared" si="5"/>
        <v>18.944444444444443</v>
      </c>
      <c r="W7">
        <f t="shared" si="0"/>
        <v>3.3303730017761985</v>
      </c>
      <c r="X7">
        <f t="shared" si="0"/>
        <v>0.32</v>
      </c>
      <c r="Y7">
        <f t="shared" si="0"/>
        <v>0.96576541885092615</v>
      </c>
      <c r="Z7">
        <f t="shared" si="0"/>
        <v>7.9261412180089694</v>
      </c>
      <c r="AA7">
        <f>'Growth Regression'!P7</f>
        <v>8.68466825198351E-3</v>
      </c>
      <c r="AB7">
        <f>AA7/'Growth Regression'!$O$24</f>
        <v>0.35213188002976836</v>
      </c>
      <c r="AC7">
        <f>'Post Process Calc.'!J8</f>
        <v>3.8600734301927966E-2</v>
      </c>
      <c r="AD7">
        <f>'Post Process Calc.'!P8</f>
        <v>-1.8272811178360698E-2</v>
      </c>
      <c r="AE7">
        <f>'Post Process Calc.'!K8</f>
        <v>-2.9617655151596277E-4</v>
      </c>
      <c r="AF7">
        <f>'Post Process Calc.'!G8</f>
        <v>1.2597429752107515E-2</v>
      </c>
      <c r="AG7">
        <f>'Post Process Calc.'!H8</f>
        <v>6.4569865114108742E-3</v>
      </c>
      <c r="AH7">
        <f>'Post Process Calc.'!AF8</f>
        <v>-0.47337988535228559</v>
      </c>
      <c r="AI7">
        <f t="shared" si="6"/>
        <v>24.125458938704977</v>
      </c>
      <c r="AJ7">
        <f t="shared" si="6"/>
        <v>-11.420506986475436</v>
      </c>
      <c r="AK7">
        <f t="shared" si="1"/>
        <v>-0.18511034469747673</v>
      </c>
      <c r="AL7">
        <f t="shared" si="1"/>
        <v>7.8733935950671965</v>
      </c>
      <c r="AM7">
        <f t="shared" si="1"/>
        <v>4.035616569631796</v>
      </c>
      <c r="AN7">
        <v>100</v>
      </c>
      <c r="AO7">
        <v>0.32</v>
      </c>
      <c r="AP7">
        <v>7</v>
      </c>
      <c r="AQ7">
        <v>0.7</v>
      </c>
      <c r="AR7">
        <f t="shared" si="2"/>
        <v>5.0118723362727164E-8</v>
      </c>
      <c r="AS7">
        <v>1</v>
      </c>
      <c r="AT7">
        <v>0.311</v>
      </c>
      <c r="AU7">
        <f t="array" ref="AU7">INDEX(Transcriptome!D$2:D$28,MATCH(1,(Transcriptome!$A$2:$A$28=$B7)*(Transcriptome!$C$2:$C$28=$G7),0))</f>
        <v>0.67324719246781761</v>
      </c>
      <c r="AV7">
        <f t="array" ref="AV7">INDEX(Transcriptome!E$2:E$28,MATCH(1,(Transcriptome!$A$2:$A$28=$B7)*(Transcriptome!$C$2:$C$28=$G7),0))</f>
        <v>0.99664264366361988</v>
      </c>
      <c r="AW7">
        <f t="array" ref="AW7">INDEX(Transcriptome!F$2:F$28,MATCH(1,(Transcriptome!$A$2:$A$28=$B7)*(Transcriptome!$C$2:$C$28=$G7),0))</f>
        <v>0.56083696440750863</v>
      </c>
      <c r="AX7">
        <f t="array" ref="AX7">INDEX(Transcriptome!G$2:G$28,MATCH(1,(Transcriptome!$A$2:$A$28=$B7)*(Transcriptome!$C$2:$C$28=$G7),0))</f>
        <v>1.166663708432671</v>
      </c>
      <c r="AY7">
        <f t="array" ref="AY7">INDEX(Transcriptome!H$2:H$28,MATCH(1,(Transcriptome!$A$2:$A$28=$B7)*(Transcriptome!$C$2:$C$28=$G7),0))</f>
        <v>0</v>
      </c>
      <c r="AZ7">
        <f t="array" ref="AZ7">INDEX(Transcriptome!I$2:I$28,MATCH(1,(Transcriptome!$A$2:$A$28=$B7)*(Transcriptome!$C$2:$C$28=$G7),0))</f>
        <v>1.591364571330768</v>
      </c>
      <c r="BA7">
        <f t="array" ref="BA7">INDEX(Transcriptome!J$2:J$28,MATCH(1,(Transcriptome!$A$2:$A$28=$B7)*(Transcriptome!$C$2:$C$28=$G7),0))</f>
        <v>0.74614279630702196</v>
      </c>
      <c r="BB7">
        <f t="array" ref="BB7">INDEX(Transcriptome!K$2:K$28,MATCH(1,(Transcriptome!$A$2:$A$28=$B7)*(Transcriptome!$C$2:$C$28=$G7),0))</f>
        <v>0.66722895615727362</v>
      </c>
      <c r="BC7">
        <f t="array" ref="BC7">INDEX(Transcriptome!L$2:L$28,MATCH(1,(Transcriptome!$A$2:$A$28=$B7)*(Transcriptome!$C$2:$C$28=$G7),0))</f>
        <v>0.86045359438543667</v>
      </c>
      <c r="BD7">
        <f t="array" ref="BD7">INDEX(Transcriptome!M$2:M$28,MATCH(1,(Transcriptome!$A$2:$A$28=$B7)*(Transcriptome!$C$2:$C$28=$G7),0))</f>
        <v>0.49656414816778466</v>
      </c>
      <c r="BE7">
        <f t="array" ref="BE7">INDEX(Transcriptome!N$2:N$28,MATCH(1,(Transcriptome!$A$2:$A$28=$B7)*(Transcriptome!$C$2:$C$28=$G7),0))</f>
        <v>0.86474256370646119</v>
      </c>
      <c r="BF7">
        <f t="array" ref="BF7">INDEX(Transcriptome!O$2:O$28,MATCH(1,(Transcriptome!$A$2:$A$28=$B7)*(Transcriptome!$C$2:$C$28=$G7),0))</f>
        <v>1.0283275437479591</v>
      </c>
      <c r="BG7">
        <f t="array" ref="BG7">INDEX(Transcriptome!P$2:P$28,MATCH(1,(Transcriptome!$A$2:$A$28=$B7)*(Transcriptome!$C$2:$C$28=$G7),0))</f>
        <v>0.78611836835622229</v>
      </c>
      <c r="BH7">
        <f t="array" ref="BH7">INDEX(Transcriptome!Q$2:Q$28,MATCH(1,(Transcriptome!$A$2:$A$28=$B7)*(Transcriptome!$C$2:$C$28=$G7),0))</f>
        <v>0.48376025268024847</v>
      </c>
      <c r="BI7">
        <f t="array" ref="BI7">INDEX(Transcriptome!R$2:R$28,MATCH(1,(Transcriptome!$A$2:$A$28=$B7)*(Transcriptome!$C$2:$C$28=$G7),0))</f>
        <v>0.53641902250180595</v>
      </c>
      <c r="BJ7">
        <f t="array" ref="BJ7">INDEX(Transcriptome!S$2:S$28,MATCH(1,(Transcriptome!$A$2:$A$28=$B7)*(Transcriptome!$C$2:$C$28=$G7),0))</f>
        <v>0.60525961871273526</v>
      </c>
      <c r="BK7">
        <f t="array" ref="BK7">INDEX(Transcriptome!T$2:T$28,MATCH(1,(Transcriptome!$A$2:$A$28=$B7)*(Transcriptome!$C$2:$C$28=$G7),0))</f>
        <v>1.2030888950995902</v>
      </c>
      <c r="BL7">
        <f t="array" ref="BL7">INDEX(Transcriptome!U$2:U$28,MATCH(1,(Transcriptome!$A$2:$A$28=$B7)*(Transcriptome!$C$2:$C$28=$G7),0))</f>
        <v>5.2217991710298746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0.84161593951687896</v>
      </c>
      <c r="BP7">
        <f t="array" ref="BP7">INDEX(Transcriptome!Y$2:Y$28,MATCH(1,(Transcriptome!$A$2:$A$28=$B7)*(Transcriptome!$C$2:$C$28=$G7),0))</f>
        <v>0</v>
      </c>
      <c r="BQ7">
        <f t="array" ref="BQ7">INDEX(Transcriptome!Z$2:Z$28,MATCH(1,(Transcriptome!$A$2:$A$28=$B7)*(Transcriptome!$C$2:$C$28=$G7),0))</f>
        <v>0.60148063332284785</v>
      </c>
      <c r="BR7">
        <f t="array" ref="BR7">INDEX(Transcriptome!AA$2:AA$28,MATCH(1,(Transcriptome!$A$2:$A$28=$B7)*(Transcriptome!$C$2:$C$28=$G7),0))</f>
        <v>0.97409381496997205</v>
      </c>
      <c r="BS7">
        <f t="array" ref="BS7">INDEX(Transcriptome!AB$2:AB$28,MATCH(1,(Transcriptome!$A$2:$A$28=$B7)*(Transcriptome!$C$2:$C$28=$G7),0))</f>
        <v>0.36082861354213919</v>
      </c>
      <c r="BT7">
        <f t="array" ref="BT7">INDEX(Transcriptome!AC$2:AC$28,MATCH(1,(Transcriptome!$A$2:$A$28=$B7)*(Transcriptome!$C$2:$C$28=$G7),0))</f>
        <v>1.8380756112843593</v>
      </c>
      <c r="BU7">
        <f t="array" ref="BU7">INDEX(Transcriptome!AD$2:AD$28,MATCH(1,(Transcriptome!$A$2:$A$28=$B7)*(Transcriptome!$C$2:$C$28=$G7),0))</f>
        <v>0.64287796993592972</v>
      </c>
      <c r="BV7">
        <f t="array" ref="BV7">INDEX(Transcriptome!AE$2:AE$28,MATCH(1,(Transcriptome!$A$2:$A$28=$B7)*(Transcriptome!$C$2:$C$28=$G7),0))</f>
        <v>1.9781445810454643</v>
      </c>
      <c r="BW7">
        <f t="array" ref="BW7">INDEX(Transcriptome!AF$2:AF$28,MATCH(1,(Transcriptome!$A$2:$A$28=$B7)*(Transcriptome!$C$2:$C$28=$G7),0))</f>
        <v>0.78423451544422718</v>
      </c>
      <c r="BX7">
        <f t="array" ref="BX7">INDEX(Transcriptome!AG$2:AG$28,MATCH(1,(Transcriptome!$A$2:$A$28=$B7)*(Transcriptome!$C$2:$C$28=$G7),0))</f>
        <v>0.77642876756504264</v>
      </c>
      <c r="BY7">
        <f t="array" ref="BY7">INDEX(Transcriptome!AH$2:AH$28,MATCH(1,(Transcriptome!$A$2:$A$28=$B7)*(Transcriptome!$C$2:$C$28=$G7),0))</f>
        <v>2.0990292372290438</v>
      </c>
      <c r="BZ7">
        <f t="array" ref="BZ7">INDEX(Transcriptome!AI$2:AI$28,MATCH(1,(Transcriptome!$A$2:$A$28=$B7)*(Transcriptome!$C$2:$C$28=$G7),0))</f>
        <v>0.58908806260345858</v>
      </c>
      <c r="CA7">
        <f t="array" ref="CA7">INDEX(Transcriptome!AJ$2:AJ$28,MATCH(1,(Transcriptome!$A$2:$A$28=$B7)*(Transcriptome!$C$2:$C$28=$G7),0))</f>
        <v>1.2111960560972717</v>
      </c>
      <c r="CB7">
        <f t="array" ref="CB7">INDEX(Transcriptome!AK$2:AK$28,MATCH(1,(Transcriptome!$A$2:$A$28=$B7)*(Transcriptome!$C$2:$C$28=$G7),0))</f>
        <v>0.83349372213564865</v>
      </c>
      <c r="CC7">
        <f t="array" ref="CC7">INDEX(Transcriptome!AL$2:AL$28,MATCH(1,(Transcriptome!$A$2:$A$28=$B7)*(Transcriptome!$C$2:$C$28=$G7),0))</f>
        <v>1</v>
      </c>
      <c r="CD7">
        <f t="array" ref="CD7">INDEX(Transcriptome!AM$2:AM$28,MATCH(1,(Transcriptome!$A$2:$A$28=$B7)*(Transcriptome!$C$2:$C$28=$G7),0))</f>
        <v>0.26892513348074426</v>
      </c>
      <c r="CE7">
        <f t="array" ref="CE7">INDEX(Transcriptome!AN$2:AN$28,MATCH(1,(Transcriptome!$A$2:$A$28=$B7)*(Transcriptome!$C$2:$C$28=$G7),0))</f>
        <v>0.66302295739312278</v>
      </c>
      <c r="CF7">
        <f t="array" ref="CF7">INDEX(Transcriptome!AO$2:AO$28,MATCH(1,(Transcriptome!$A$2:$A$28=$B7)*(Transcriptome!$C$2:$C$28=$G7),0))</f>
        <v>1.3140550582678929</v>
      </c>
      <c r="CG7">
        <f t="array" ref="CG7">INDEX(Transcriptome!AP$2:AP$28,MATCH(1,(Transcriptome!$A$2:$A$28=$B7)*(Transcriptome!$C$2:$C$28=$G7),0))</f>
        <v>0.89739718974683491</v>
      </c>
      <c r="CH7">
        <f t="array" ref="CH7">INDEX(Transcriptome!AQ$2:AQ$28,MATCH(1,(Transcriptome!$A$2:$A$28=$B7)*(Transcriptome!$C$2:$C$28=$G7),0))</f>
        <v>1.3005346627571148</v>
      </c>
      <c r="CI7">
        <f t="array" ref="CI7">INDEX(Transcriptome!AR$2:AR$28,MATCH(1,(Transcriptome!$A$2:$A$28=$B7)*(Transcriptome!$C$2:$C$28=$G7),0))</f>
        <v>0.51982969670991197</v>
      </c>
      <c r="CJ7">
        <f t="array" ref="CJ7">INDEX(Transcriptome!AS$2:AS$28,MATCH(1,(Transcriptome!$A$2:$A$28=$B7)*(Transcriptome!$C$2:$C$28=$G7),0))</f>
        <v>0.92662021729641852</v>
      </c>
      <c r="CK7">
        <f t="array" ref="CK7">INDEX(Transcriptome!AT$2:AT$28,MATCH(1,(Transcriptome!$A$2:$A$28=$B7)*(Transcriptome!$C$2:$C$28=$G7),0))</f>
        <v>0.70588957315296774</v>
      </c>
      <c r="CL7">
        <f t="array" ref="CL7">INDEX(Transcriptome!AU$2:AU$28,MATCH(1,(Transcriptome!$A$2:$A$28=$B7)*(Transcriptome!$C$2:$C$28=$G7),0))</f>
        <v>1.020861395243053</v>
      </c>
      <c r="CM7">
        <f t="array" ref="CM7">INDEX(Transcriptome!AV$2:AV$28,MATCH(1,(Transcriptome!$A$2:$A$28=$B7)*(Transcriptome!$C$2:$C$28=$G7),0))</f>
        <v>0.67744997176132982</v>
      </c>
      <c r="CN7">
        <f t="array" ref="CN7">INDEX(Transcriptome!AW$2:AW$28,MATCH(1,(Transcriptome!$A$2:$A$28=$B7)*(Transcriptome!$C$2:$C$28=$G7),0))</f>
        <v>0.37533365490391968</v>
      </c>
      <c r="CO7">
        <f t="array" ref="CO7">INDEX(Transcriptome!AX$2:AX$28,MATCH(1,(Transcriptome!$A$2:$A$28=$B7)*(Transcriptome!$C$2:$C$28=$G7),0))</f>
        <v>0.48741968957372928</v>
      </c>
      <c r="CP7">
        <f t="array" ref="CP7">INDEX(Transcriptome!AY$2:AY$28,MATCH(1,(Transcriptome!$A$2:$A$28=$B7)*(Transcriptome!$C$2:$C$28=$G7),0))</f>
        <v>0.9861669497972565</v>
      </c>
      <c r="CQ7">
        <f t="array" ref="CQ7">INDEX(Transcriptome!AZ$2:AZ$28,MATCH(1,(Transcriptome!$A$2:$A$28=$B7)*(Transcriptome!$C$2:$C$28=$G7),0))</f>
        <v>0.13475030963800239</v>
      </c>
      <c r="CR7">
        <f t="array" ref="CR7">INDEX(Transcriptome!BA$2:BA$28,MATCH(1,(Transcriptome!$A$2:$A$28=$B7)*(Transcriptome!$C$2:$C$28=$G7),0))</f>
        <v>3.0511323807894488</v>
      </c>
      <c r="CS7">
        <f t="array" ref="CS7">INDEX(Transcriptome!BB$2:BB$28,MATCH(1,(Transcriptome!$A$2:$A$28=$B7)*(Transcriptome!$C$2:$C$28=$G7),0))</f>
        <v>2.7291523474557162</v>
      </c>
      <c r="CT7">
        <f t="array" ref="CT7">INDEX(Transcriptome!BC$2:BC$28,MATCH(1,(Transcriptome!$A$2:$A$28=$B7)*(Transcriptome!$C$2:$C$28=$G7),0))</f>
        <v>0</v>
      </c>
      <c r="CU7">
        <f t="array" ref="CU7">INDEX(Transcriptome!BD$2:BD$28,MATCH(1,(Transcriptome!$A$2:$A$28=$B7)*(Transcriptome!$C$2:$C$28=$G7),0))</f>
        <v>2.0550375838276378</v>
      </c>
      <c r="CV7">
        <f t="array" ref="CV7">INDEX(Transcriptome!BE$2:BE$28,MATCH(1,(Transcriptome!$A$2:$A$28=$B7)*(Transcriptome!$C$2:$C$28=$G7),0))</f>
        <v>1.0626933143671609</v>
      </c>
      <c r="CW7">
        <f t="array" ref="CW7">INDEX(Transcriptome!BF$2:BF$28,MATCH(1,(Transcriptome!$A$2:$A$28=$B7)*(Transcriptome!$C$2:$C$28=$G7),0))</f>
        <v>1.7333851456133129</v>
      </c>
      <c r="CX7">
        <f t="array" ref="CX7">INDEX(Transcriptome!BG$2:BG$28,MATCH(1,(Transcriptome!$A$2:$A$28=$B7)*(Transcriptome!$C$2:$C$28=$G7),0))</f>
        <v>1.6294551818331828</v>
      </c>
      <c r="CY7">
        <f t="array" ref="CY7">INDEX(Transcriptome!BH$2:BH$28,MATCH(1,(Transcriptome!$A$2:$A$28=$B7)*(Transcriptome!$C$2:$C$28=$G7),0))</f>
        <v>0.44818730371974813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2.3490087221877216</v>
      </c>
      <c r="DC7">
        <f t="array" ref="DC7">INDEX(Transcriptome!BL$2:BL$28,MATCH(1,(Transcriptome!$A$2:$A$28=$B7)*(Transcriptome!$C$2:$C$28=$G7),0))</f>
        <v>1.1382807058488893</v>
      </c>
      <c r="DD7">
        <f t="array" ref="DD7">INDEX(Transcriptome!BM$2:BM$28,MATCH(1,(Transcriptome!$A$2:$A$28=$B7)*(Transcriptome!$C$2:$C$28=$G7),0))</f>
        <v>1.041534100498178</v>
      </c>
      <c r="DE7">
        <f t="array" ref="DE7">INDEX(Transcriptome!BN$2:BN$28,MATCH(1,(Transcriptome!$A$2:$A$28=$B7)*(Transcriptome!$C$2:$C$28=$G7),0))</f>
        <v>6.0976793661105519</v>
      </c>
      <c r="DF7">
        <f t="array" ref="DF7">INDEX(Transcriptome!BO$2:BO$28,MATCH(1,(Transcriptome!$A$2:$A$28=$B7)*(Transcriptome!$C$2:$C$28=$G7),0))</f>
        <v>2.6230227905173362</v>
      </c>
      <c r="DG7">
        <f t="array" ref="DG7">INDEX(Transcriptome!BP$2:BP$28,MATCH(1,(Transcriptome!$A$2:$A$28=$B7)*(Transcriptome!$C$2:$C$28=$G7),0))</f>
        <v>0.44818730371974813</v>
      </c>
      <c r="DH7">
        <f t="array" ref="DH7">INDEX(Transcriptome!BQ$2:BQ$28,MATCH(1,(Transcriptome!$A$2:$A$28=$B7)*(Transcriptome!$C$2:$C$28=$G7),0))</f>
        <v>1</v>
      </c>
      <c r="DI7">
        <f t="array" ref="DI7">INDEX(Transcriptome!BR$2:BR$28,MATCH(1,(Transcriptome!$A$2:$A$28=$B7)*(Transcriptome!$C$2:$C$28=$G7),0))</f>
        <v>0.74554417526058681</v>
      </c>
    </row>
    <row r="8" spans="1:113" x14ac:dyDescent="0.15">
      <c r="A8">
        <f>'Measured Data'!A13</f>
        <v>6</v>
      </c>
      <c r="B8" s="86" t="s">
        <v>524</v>
      </c>
      <c r="C8" s="369" t="s">
        <v>549</v>
      </c>
      <c r="D8">
        <v>1</v>
      </c>
      <c r="E8">
        <f>'Measured Data'!H13</f>
        <v>3.5214363170623781</v>
      </c>
      <c r="F8" s="306">
        <f>'Measured Data'!K13</f>
        <v>96.88623046875</v>
      </c>
      <c r="G8" t="s">
        <v>550</v>
      </c>
      <c r="H8" s="366">
        <f>'Measured Data'!B13</f>
        <v>43706</v>
      </c>
      <c r="I8" s="367">
        <f>'Measured Data'!C13</f>
        <v>0.58819444444444446</v>
      </c>
      <c r="J8">
        <f>'In Process Calc.'!B9</f>
        <v>6.0259375000023283</v>
      </c>
      <c r="K8">
        <f>'In Process Calc.'!C9</f>
        <v>144.62250000005588</v>
      </c>
      <c r="L8">
        <f>'Measured Data'!Y13</f>
        <v>15.055555555555555</v>
      </c>
      <c r="M8">
        <f>'Measured Data'!AE13</f>
        <v>0.88809946714031973</v>
      </c>
      <c r="N8">
        <f>'Measured Data'!Z13</f>
        <v>0.35</v>
      </c>
      <c r="O8">
        <f>'Post Process Calc.'!AM9</f>
        <v>5.3748242795411724E-2</v>
      </c>
      <c r="P8">
        <f>'Post Process Calc.'!AN9</f>
        <v>7.2914973768476701</v>
      </c>
      <c r="Q8">
        <f>'Measured Data'!AW13</f>
        <v>32.067396427861553</v>
      </c>
      <c r="R8">
        <f t="shared" si="3"/>
        <v>0.88809946714031973</v>
      </c>
      <c r="S8">
        <f t="shared" si="4"/>
        <v>0.35</v>
      </c>
      <c r="T8">
        <f>IF(ISBLANK('Measured Data'!AT13),'Post Process Calc.'!AM9,'Measured Data'!AT13)</f>
        <v>0.98698153194065996</v>
      </c>
      <c r="U8">
        <f>IF(ISBLANK('Measured Data'!AU13),'Post Process Calc.'!AN9,'Measured Data'!AU13)</f>
        <v>7.0776049883554943</v>
      </c>
      <c r="V8">
        <f t="shared" si="5"/>
        <v>23.561475991708555</v>
      </c>
      <c r="W8">
        <f t="shared" si="0"/>
        <v>0.88809946714031973</v>
      </c>
      <c r="X8">
        <f t="shared" si="0"/>
        <v>0.35</v>
      </c>
      <c r="Y8">
        <f t="shared" si="0"/>
        <v>0.52036488736803588</v>
      </c>
      <c r="Z8">
        <f t="shared" si="0"/>
        <v>7.1845511826015827</v>
      </c>
      <c r="AA8">
        <f>'Growth Regression'!P8</f>
        <v>5.0840942364463269E-3</v>
      </c>
      <c r="AB8">
        <f>AA8/'Growth Regression'!$O$24</f>
        <v>0.20614162910822423</v>
      </c>
      <c r="AC8">
        <f>'Post Process Calc.'!J9</f>
        <v>3.6350079558714853E-2</v>
      </c>
      <c r="AD8">
        <f>'Post Process Calc.'!P9</f>
        <v>-1.3019329565485857E-2</v>
      </c>
      <c r="AE8">
        <f>'Post Process Calc.'!K9</f>
        <v>-1.0715236479264537E-4</v>
      </c>
      <c r="AF8">
        <f>'Post Process Calc.'!G9</f>
        <v>7.2539988749861757E-3</v>
      </c>
      <c r="AG8">
        <f>'Post Process Calc.'!H9</f>
        <v>6.9207423631668322E-3</v>
      </c>
      <c r="AH8">
        <f>'Post Process Calc.'!AF9</f>
        <v>-0.3581650913433696</v>
      </c>
      <c r="AI8">
        <f t="shared" si="6"/>
        <v>22.718799724196781</v>
      </c>
      <c r="AJ8">
        <f t="shared" si="6"/>
        <v>-8.13708097842866</v>
      </c>
      <c r="AK8">
        <f t="shared" si="1"/>
        <v>-6.697022799540335E-2</v>
      </c>
      <c r="AL8">
        <f t="shared" si="1"/>
        <v>4.5337492968663593</v>
      </c>
      <c r="AM8">
        <f t="shared" si="1"/>
        <v>4.32546397697927</v>
      </c>
      <c r="AN8">
        <v>100</v>
      </c>
      <c r="AO8">
        <v>0.32</v>
      </c>
      <c r="AP8">
        <v>7</v>
      </c>
      <c r="AQ8">
        <v>0.7</v>
      </c>
      <c r="AR8">
        <f t="shared" si="2"/>
        <v>5.0118723362727164E-8</v>
      </c>
      <c r="AS8">
        <v>1</v>
      </c>
      <c r="AT8">
        <v>0.311</v>
      </c>
      <c r="AU8">
        <f t="array" ref="AU8">INDEX(Transcriptome!D$2:D$28,MATCH(1,(Transcriptome!$A$2:$A$28=$B8)*(Transcriptome!$C$2:$C$28=$G8),0))</f>
        <v>0.67324719246781761</v>
      </c>
      <c r="AV8">
        <f t="array" ref="AV8">INDEX(Transcriptome!E$2:E$28,MATCH(1,(Transcriptome!$A$2:$A$28=$B8)*(Transcriptome!$C$2:$C$28=$G8),0))</f>
        <v>0.99664264366361988</v>
      </c>
      <c r="AW8">
        <f t="array" ref="AW8">INDEX(Transcriptome!F$2:F$28,MATCH(1,(Transcriptome!$A$2:$A$28=$B8)*(Transcriptome!$C$2:$C$28=$G8),0))</f>
        <v>0.56083696440750863</v>
      </c>
      <c r="AX8">
        <f t="array" ref="AX8">INDEX(Transcriptome!G$2:G$28,MATCH(1,(Transcriptome!$A$2:$A$28=$B8)*(Transcriptome!$C$2:$C$28=$G8),0))</f>
        <v>1.166663708432671</v>
      </c>
      <c r="AY8">
        <f t="array" ref="AY8">INDEX(Transcriptome!H$2:H$28,MATCH(1,(Transcriptome!$A$2:$A$28=$B8)*(Transcriptome!$C$2:$C$28=$G8),0))</f>
        <v>0</v>
      </c>
      <c r="AZ8">
        <f t="array" ref="AZ8">INDEX(Transcriptome!I$2:I$28,MATCH(1,(Transcriptome!$A$2:$A$28=$B8)*(Transcriptome!$C$2:$C$28=$G8),0))</f>
        <v>1.591364571330768</v>
      </c>
      <c r="BA8">
        <f t="array" ref="BA8">INDEX(Transcriptome!J$2:J$28,MATCH(1,(Transcriptome!$A$2:$A$28=$B8)*(Transcriptome!$C$2:$C$28=$G8),0))</f>
        <v>0.74614279630702196</v>
      </c>
      <c r="BB8">
        <f t="array" ref="BB8">INDEX(Transcriptome!K$2:K$28,MATCH(1,(Transcriptome!$A$2:$A$28=$B8)*(Transcriptome!$C$2:$C$28=$G8),0))</f>
        <v>0.66722895615727362</v>
      </c>
      <c r="BC8">
        <f t="array" ref="BC8">INDEX(Transcriptome!L$2:L$28,MATCH(1,(Transcriptome!$A$2:$A$28=$B8)*(Transcriptome!$C$2:$C$28=$G8),0))</f>
        <v>0.86045359438543667</v>
      </c>
      <c r="BD8">
        <f t="array" ref="BD8">INDEX(Transcriptome!M$2:M$28,MATCH(1,(Transcriptome!$A$2:$A$28=$B8)*(Transcriptome!$C$2:$C$28=$G8),0))</f>
        <v>0.49656414816778466</v>
      </c>
      <c r="BE8">
        <f t="array" ref="BE8">INDEX(Transcriptome!N$2:N$28,MATCH(1,(Transcriptome!$A$2:$A$28=$B8)*(Transcriptome!$C$2:$C$28=$G8),0))</f>
        <v>0.86474256370646119</v>
      </c>
      <c r="BF8">
        <f t="array" ref="BF8">INDEX(Transcriptome!O$2:O$28,MATCH(1,(Transcriptome!$A$2:$A$28=$B8)*(Transcriptome!$C$2:$C$28=$G8),0))</f>
        <v>1.0283275437479591</v>
      </c>
      <c r="BG8">
        <f t="array" ref="BG8">INDEX(Transcriptome!P$2:P$28,MATCH(1,(Transcriptome!$A$2:$A$28=$B8)*(Transcriptome!$C$2:$C$28=$G8),0))</f>
        <v>0.78611836835622229</v>
      </c>
      <c r="BH8">
        <f t="array" ref="BH8">INDEX(Transcriptome!Q$2:Q$28,MATCH(1,(Transcriptome!$A$2:$A$28=$B8)*(Transcriptome!$C$2:$C$28=$G8),0))</f>
        <v>0.48376025268024847</v>
      </c>
      <c r="BI8">
        <f t="array" ref="BI8">INDEX(Transcriptome!R$2:R$28,MATCH(1,(Transcriptome!$A$2:$A$28=$B8)*(Transcriptome!$C$2:$C$28=$G8),0))</f>
        <v>0.53641902250180595</v>
      </c>
      <c r="BJ8">
        <f t="array" ref="BJ8">INDEX(Transcriptome!S$2:S$28,MATCH(1,(Transcriptome!$A$2:$A$28=$B8)*(Transcriptome!$C$2:$C$28=$G8),0))</f>
        <v>0.60525961871273526</v>
      </c>
      <c r="BK8">
        <f t="array" ref="BK8">INDEX(Transcriptome!T$2:T$28,MATCH(1,(Transcriptome!$A$2:$A$28=$B8)*(Transcriptome!$C$2:$C$28=$G8),0))</f>
        <v>1.2030888950995902</v>
      </c>
      <c r="BL8">
        <f t="array" ref="BL8">INDEX(Transcriptome!U$2:U$28,MATCH(1,(Transcriptome!$A$2:$A$28=$B8)*(Transcriptome!$C$2:$C$28=$G8),0))</f>
        <v>5.2217991710298746</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0.84161593951687896</v>
      </c>
      <c r="BP8">
        <f t="array" ref="BP8">INDEX(Transcriptome!Y$2:Y$28,MATCH(1,(Transcriptome!$A$2:$A$28=$B8)*(Transcriptome!$C$2:$C$28=$G8),0))</f>
        <v>0</v>
      </c>
      <c r="BQ8">
        <f t="array" ref="BQ8">INDEX(Transcriptome!Z$2:Z$28,MATCH(1,(Transcriptome!$A$2:$A$28=$B8)*(Transcriptome!$C$2:$C$28=$G8),0))</f>
        <v>0.60148063332284785</v>
      </c>
      <c r="BR8">
        <f t="array" ref="BR8">INDEX(Transcriptome!AA$2:AA$28,MATCH(1,(Transcriptome!$A$2:$A$28=$B8)*(Transcriptome!$C$2:$C$28=$G8),0))</f>
        <v>0.97409381496997205</v>
      </c>
      <c r="BS8">
        <f t="array" ref="BS8">INDEX(Transcriptome!AB$2:AB$28,MATCH(1,(Transcriptome!$A$2:$A$28=$B8)*(Transcriptome!$C$2:$C$28=$G8),0))</f>
        <v>0.36082861354213919</v>
      </c>
      <c r="BT8">
        <f t="array" ref="BT8">INDEX(Transcriptome!AC$2:AC$28,MATCH(1,(Transcriptome!$A$2:$A$28=$B8)*(Transcriptome!$C$2:$C$28=$G8),0))</f>
        <v>1.8380756112843593</v>
      </c>
      <c r="BU8">
        <f t="array" ref="BU8">INDEX(Transcriptome!AD$2:AD$28,MATCH(1,(Transcriptome!$A$2:$A$28=$B8)*(Transcriptome!$C$2:$C$28=$G8),0))</f>
        <v>0.64287796993592972</v>
      </c>
      <c r="BV8">
        <f t="array" ref="BV8">INDEX(Transcriptome!AE$2:AE$28,MATCH(1,(Transcriptome!$A$2:$A$28=$B8)*(Transcriptome!$C$2:$C$28=$G8),0))</f>
        <v>1.9781445810454643</v>
      </c>
      <c r="BW8">
        <f t="array" ref="BW8">INDEX(Transcriptome!AF$2:AF$28,MATCH(1,(Transcriptome!$A$2:$A$28=$B8)*(Transcriptome!$C$2:$C$28=$G8),0))</f>
        <v>0.78423451544422718</v>
      </c>
      <c r="BX8">
        <f t="array" ref="BX8">INDEX(Transcriptome!AG$2:AG$28,MATCH(1,(Transcriptome!$A$2:$A$28=$B8)*(Transcriptome!$C$2:$C$28=$G8),0))</f>
        <v>0.77642876756504264</v>
      </c>
      <c r="BY8">
        <f t="array" ref="BY8">INDEX(Transcriptome!AH$2:AH$28,MATCH(1,(Transcriptome!$A$2:$A$28=$B8)*(Transcriptome!$C$2:$C$28=$G8),0))</f>
        <v>2.0990292372290438</v>
      </c>
      <c r="BZ8">
        <f t="array" ref="BZ8">INDEX(Transcriptome!AI$2:AI$28,MATCH(1,(Transcriptome!$A$2:$A$28=$B8)*(Transcriptome!$C$2:$C$28=$G8),0))</f>
        <v>0.58908806260345858</v>
      </c>
      <c r="CA8">
        <f t="array" ref="CA8">INDEX(Transcriptome!AJ$2:AJ$28,MATCH(1,(Transcriptome!$A$2:$A$28=$B8)*(Transcriptome!$C$2:$C$28=$G8),0))</f>
        <v>1.2111960560972717</v>
      </c>
      <c r="CB8">
        <f t="array" ref="CB8">INDEX(Transcriptome!AK$2:AK$28,MATCH(1,(Transcriptome!$A$2:$A$28=$B8)*(Transcriptome!$C$2:$C$28=$G8),0))</f>
        <v>0.83349372213564865</v>
      </c>
      <c r="CC8">
        <f t="array" ref="CC8">INDEX(Transcriptome!AL$2:AL$28,MATCH(1,(Transcriptome!$A$2:$A$28=$B8)*(Transcriptome!$C$2:$C$28=$G8),0))</f>
        <v>1</v>
      </c>
      <c r="CD8">
        <f t="array" ref="CD8">INDEX(Transcriptome!AM$2:AM$28,MATCH(1,(Transcriptome!$A$2:$A$28=$B8)*(Transcriptome!$C$2:$C$28=$G8),0))</f>
        <v>0.26892513348074426</v>
      </c>
      <c r="CE8">
        <f t="array" ref="CE8">INDEX(Transcriptome!AN$2:AN$28,MATCH(1,(Transcriptome!$A$2:$A$28=$B8)*(Transcriptome!$C$2:$C$28=$G8),0))</f>
        <v>0.66302295739312278</v>
      </c>
      <c r="CF8">
        <f t="array" ref="CF8">INDEX(Transcriptome!AO$2:AO$28,MATCH(1,(Transcriptome!$A$2:$A$28=$B8)*(Transcriptome!$C$2:$C$28=$G8),0))</f>
        <v>1.3140550582678929</v>
      </c>
      <c r="CG8">
        <f t="array" ref="CG8">INDEX(Transcriptome!AP$2:AP$28,MATCH(1,(Transcriptome!$A$2:$A$28=$B8)*(Transcriptome!$C$2:$C$28=$G8),0))</f>
        <v>0.89739718974683491</v>
      </c>
      <c r="CH8">
        <f t="array" ref="CH8">INDEX(Transcriptome!AQ$2:AQ$28,MATCH(1,(Transcriptome!$A$2:$A$28=$B8)*(Transcriptome!$C$2:$C$28=$G8),0))</f>
        <v>1.3005346627571148</v>
      </c>
      <c r="CI8">
        <f t="array" ref="CI8">INDEX(Transcriptome!AR$2:AR$28,MATCH(1,(Transcriptome!$A$2:$A$28=$B8)*(Transcriptome!$C$2:$C$28=$G8),0))</f>
        <v>0.51982969670991197</v>
      </c>
      <c r="CJ8">
        <f t="array" ref="CJ8">INDEX(Transcriptome!AS$2:AS$28,MATCH(1,(Transcriptome!$A$2:$A$28=$B8)*(Transcriptome!$C$2:$C$28=$G8),0))</f>
        <v>0.92662021729641852</v>
      </c>
      <c r="CK8">
        <f t="array" ref="CK8">INDEX(Transcriptome!AT$2:AT$28,MATCH(1,(Transcriptome!$A$2:$A$28=$B8)*(Transcriptome!$C$2:$C$28=$G8),0))</f>
        <v>0.70588957315296774</v>
      </c>
      <c r="CL8">
        <f t="array" ref="CL8">INDEX(Transcriptome!AU$2:AU$28,MATCH(1,(Transcriptome!$A$2:$A$28=$B8)*(Transcriptome!$C$2:$C$28=$G8),0))</f>
        <v>1.020861395243053</v>
      </c>
      <c r="CM8">
        <f t="array" ref="CM8">INDEX(Transcriptome!AV$2:AV$28,MATCH(1,(Transcriptome!$A$2:$A$28=$B8)*(Transcriptome!$C$2:$C$28=$G8),0))</f>
        <v>0.67744997176132982</v>
      </c>
      <c r="CN8">
        <f t="array" ref="CN8">INDEX(Transcriptome!AW$2:AW$28,MATCH(1,(Transcriptome!$A$2:$A$28=$B8)*(Transcriptome!$C$2:$C$28=$G8),0))</f>
        <v>0.37533365490391968</v>
      </c>
      <c r="CO8">
        <f t="array" ref="CO8">INDEX(Transcriptome!AX$2:AX$28,MATCH(1,(Transcriptome!$A$2:$A$28=$B8)*(Transcriptome!$C$2:$C$28=$G8),0))</f>
        <v>0.48741968957372928</v>
      </c>
      <c r="CP8">
        <f t="array" ref="CP8">INDEX(Transcriptome!AY$2:AY$28,MATCH(1,(Transcriptome!$A$2:$A$28=$B8)*(Transcriptome!$C$2:$C$28=$G8),0))</f>
        <v>0.9861669497972565</v>
      </c>
      <c r="CQ8">
        <f t="array" ref="CQ8">INDEX(Transcriptome!AZ$2:AZ$28,MATCH(1,(Transcriptome!$A$2:$A$28=$B8)*(Transcriptome!$C$2:$C$28=$G8),0))</f>
        <v>0.13475030963800239</v>
      </c>
      <c r="CR8">
        <f t="array" ref="CR8">INDEX(Transcriptome!BA$2:BA$28,MATCH(1,(Transcriptome!$A$2:$A$28=$B8)*(Transcriptome!$C$2:$C$28=$G8),0))</f>
        <v>3.0511323807894488</v>
      </c>
      <c r="CS8">
        <f t="array" ref="CS8">INDEX(Transcriptome!BB$2:BB$28,MATCH(1,(Transcriptome!$A$2:$A$28=$B8)*(Transcriptome!$C$2:$C$28=$G8),0))</f>
        <v>2.7291523474557162</v>
      </c>
      <c r="CT8">
        <f t="array" ref="CT8">INDEX(Transcriptome!BC$2:BC$28,MATCH(1,(Transcriptome!$A$2:$A$28=$B8)*(Transcriptome!$C$2:$C$28=$G8),0))</f>
        <v>0</v>
      </c>
      <c r="CU8">
        <f t="array" ref="CU8">INDEX(Transcriptome!BD$2:BD$28,MATCH(1,(Transcriptome!$A$2:$A$28=$B8)*(Transcriptome!$C$2:$C$28=$G8),0))</f>
        <v>2.0550375838276378</v>
      </c>
      <c r="CV8">
        <f t="array" ref="CV8">INDEX(Transcriptome!BE$2:BE$28,MATCH(1,(Transcriptome!$A$2:$A$28=$B8)*(Transcriptome!$C$2:$C$28=$G8),0))</f>
        <v>1.0626933143671609</v>
      </c>
      <c r="CW8">
        <f t="array" ref="CW8">INDEX(Transcriptome!BF$2:BF$28,MATCH(1,(Transcriptome!$A$2:$A$28=$B8)*(Transcriptome!$C$2:$C$28=$G8),0))</f>
        <v>1.7333851456133129</v>
      </c>
      <c r="CX8">
        <f t="array" ref="CX8">INDEX(Transcriptome!BG$2:BG$28,MATCH(1,(Transcriptome!$A$2:$A$28=$B8)*(Transcriptome!$C$2:$C$28=$G8),0))</f>
        <v>1.6294551818331828</v>
      </c>
      <c r="CY8">
        <f t="array" ref="CY8">INDEX(Transcriptome!BH$2:BH$28,MATCH(1,(Transcriptome!$A$2:$A$28=$B8)*(Transcriptome!$C$2:$C$28=$G8),0))</f>
        <v>0.44818730371974813</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2.3490087221877216</v>
      </c>
      <c r="DC8">
        <f t="array" ref="DC8">INDEX(Transcriptome!BL$2:BL$28,MATCH(1,(Transcriptome!$A$2:$A$28=$B8)*(Transcriptome!$C$2:$C$28=$G8),0))</f>
        <v>1.1382807058488893</v>
      </c>
      <c r="DD8">
        <f t="array" ref="DD8">INDEX(Transcriptome!BM$2:BM$28,MATCH(1,(Transcriptome!$A$2:$A$28=$B8)*(Transcriptome!$C$2:$C$28=$G8),0))</f>
        <v>1.041534100498178</v>
      </c>
      <c r="DE8">
        <f t="array" ref="DE8">INDEX(Transcriptome!BN$2:BN$28,MATCH(1,(Transcriptome!$A$2:$A$28=$B8)*(Transcriptome!$C$2:$C$28=$G8),0))</f>
        <v>6.0976793661105519</v>
      </c>
      <c r="DF8">
        <f t="array" ref="DF8">INDEX(Transcriptome!BO$2:BO$28,MATCH(1,(Transcriptome!$A$2:$A$28=$B8)*(Transcriptome!$C$2:$C$28=$G8),0))</f>
        <v>2.6230227905173362</v>
      </c>
      <c r="DG8">
        <f t="array" ref="DG8">INDEX(Transcriptome!BP$2:BP$28,MATCH(1,(Transcriptome!$A$2:$A$28=$B8)*(Transcriptome!$C$2:$C$28=$G8),0))</f>
        <v>0.44818730371974813</v>
      </c>
      <c r="DH8">
        <f t="array" ref="DH8">INDEX(Transcriptome!BQ$2:BQ$28,MATCH(1,(Transcriptome!$A$2:$A$28=$B8)*(Transcriptome!$C$2:$C$28=$G8),0))</f>
        <v>1</v>
      </c>
      <c r="DI8">
        <f t="array" ref="DI8">INDEX(Transcriptome!BR$2:BR$28,MATCH(1,(Transcriptome!$A$2:$A$28=$B8)*(Transcriptome!$C$2:$C$28=$G8),0))</f>
        <v>0.74554417526058681</v>
      </c>
    </row>
    <row r="9" spans="1:113" x14ac:dyDescent="0.15">
      <c r="A9">
        <f>'Measured Data'!A14</f>
        <v>7</v>
      </c>
      <c r="B9" s="86" t="s">
        <v>524</v>
      </c>
      <c r="C9" s="369" t="s">
        <v>549</v>
      </c>
      <c r="D9">
        <v>1</v>
      </c>
      <c r="E9">
        <f>'Measured Data'!H14</f>
        <v>3.8065384460449221</v>
      </c>
      <c r="F9" s="306">
        <f>'Measured Data'!K14</f>
        <v>97.139686584472656</v>
      </c>
      <c r="G9" t="s">
        <v>550</v>
      </c>
      <c r="H9" s="366">
        <f>'Measured Data'!B14</f>
        <v>43707</v>
      </c>
      <c r="I9" s="367">
        <f>'Measured Data'!C14</f>
        <v>0.4465277777777778</v>
      </c>
      <c r="J9">
        <f>'In Process Calc.'!B10</f>
        <v>6.8842708333322662</v>
      </c>
      <c r="K9">
        <f>'In Process Calc.'!C10</f>
        <v>165.22249999997439</v>
      </c>
      <c r="L9">
        <f>'Measured Data'!Y14</f>
        <v>30.277777777777779</v>
      </c>
      <c r="M9">
        <f>'Measured Data'!AE14</f>
        <v>0.77708703374777988</v>
      </c>
      <c r="N9">
        <f>'Measured Data'!Z14</f>
        <v>0.35</v>
      </c>
      <c r="O9">
        <f>'Post Process Calc.'!AM10</f>
        <v>0.5272960447723628</v>
      </c>
      <c r="P9">
        <f>'Post Process Calc.'!AN10</f>
        <v>6.5239279338190759</v>
      </c>
      <c r="Q9">
        <f>'Measured Data'!AW14</f>
        <v>30.277777777777779</v>
      </c>
      <c r="R9">
        <f t="shared" si="3"/>
        <v>0.77708703374777988</v>
      </c>
      <c r="S9">
        <f t="shared" si="4"/>
        <v>0.35</v>
      </c>
      <c r="T9">
        <f>IF(ISBLANK('Measured Data'!AT14),'Post Process Calc.'!AM10,'Measured Data'!AT14)</f>
        <v>0.5272960447723628</v>
      </c>
      <c r="U9">
        <f>IF(ISBLANK('Measured Data'!AU14),'Post Process Calc.'!AN10,'Measured Data'!AU14)</f>
        <v>6.5239279338190759</v>
      </c>
      <c r="V9">
        <f t="shared" si="5"/>
        <v>30.277777777777779</v>
      </c>
      <c r="W9">
        <f t="shared" si="0"/>
        <v>0.77708703374777988</v>
      </c>
      <c r="X9">
        <f t="shared" si="0"/>
        <v>0.35</v>
      </c>
      <c r="Y9">
        <f t="shared" si="0"/>
        <v>0.5272960447723628</v>
      </c>
      <c r="Z9">
        <f t="shared" si="0"/>
        <v>6.5239279338190759</v>
      </c>
      <c r="AA9">
        <f>'Growth Regression'!P9</f>
        <v>3.3325540252296402E-3</v>
      </c>
      <c r="AB9">
        <f>AA9/'Growth Regression'!$O$24</f>
        <v>0.13512300990160073</v>
      </c>
      <c r="AC9">
        <f>'Post Process Calc.'!J10</f>
        <v>3.8319302700952407E-2</v>
      </c>
      <c r="AD9">
        <f>'Post Process Calc.'!P10</f>
        <v>-7.6686622706964589E-3</v>
      </c>
      <c r="AE9">
        <f>'Post Process Calc.'!K10</f>
        <v>-3.0075865387768955E-5</v>
      </c>
      <c r="AF9">
        <f>'Post Process Calc.'!G10</f>
        <v>4.8820155066273269E-3</v>
      </c>
      <c r="AG9">
        <f>'Post Process Calc.'!H10</f>
        <v>7.5753209367221998E-3</v>
      </c>
      <c r="AH9">
        <f>'Post Process Calc.'!AF10</f>
        <v>-0.2001253083998801</v>
      </c>
      <c r="AI9">
        <f t="shared" si="6"/>
        <v>23.949564188095252</v>
      </c>
      <c r="AJ9">
        <f t="shared" si="6"/>
        <v>-4.7929139191852865</v>
      </c>
      <c r="AK9">
        <f t="shared" si="1"/>
        <v>-1.8797415867355595E-2</v>
      </c>
      <c r="AL9">
        <f t="shared" si="1"/>
        <v>3.0512596916420791</v>
      </c>
      <c r="AM9">
        <f t="shared" si="1"/>
        <v>4.7345755854513749</v>
      </c>
      <c r="AN9">
        <v>100</v>
      </c>
      <c r="AO9">
        <v>0.32</v>
      </c>
      <c r="AP9">
        <v>7</v>
      </c>
      <c r="AQ9">
        <v>0.7</v>
      </c>
      <c r="AR9">
        <f t="shared" si="2"/>
        <v>5.0118723362727164E-8</v>
      </c>
      <c r="AS9">
        <v>1</v>
      </c>
      <c r="AT9">
        <v>0.311</v>
      </c>
      <c r="AU9">
        <f t="array" ref="AU9">INDEX(Transcriptome!D$2:D$28,MATCH(1,(Transcriptome!$A$2:$A$28=$B9)*(Transcriptome!$C$2:$C$28=$G9),0))</f>
        <v>0.67324719246781761</v>
      </c>
      <c r="AV9">
        <f t="array" ref="AV9">INDEX(Transcriptome!E$2:E$28,MATCH(1,(Transcriptome!$A$2:$A$28=$B9)*(Transcriptome!$C$2:$C$28=$G9),0))</f>
        <v>0.99664264366361988</v>
      </c>
      <c r="AW9">
        <f t="array" ref="AW9">INDEX(Transcriptome!F$2:F$28,MATCH(1,(Transcriptome!$A$2:$A$28=$B9)*(Transcriptome!$C$2:$C$28=$G9),0))</f>
        <v>0.56083696440750863</v>
      </c>
      <c r="AX9">
        <f t="array" ref="AX9">INDEX(Transcriptome!G$2:G$28,MATCH(1,(Transcriptome!$A$2:$A$28=$B9)*(Transcriptome!$C$2:$C$28=$G9),0))</f>
        <v>1.166663708432671</v>
      </c>
      <c r="AY9">
        <f t="array" ref="AY9">INDEX(Transcriptome!H$2:H$28,MATCH(1,(Transcriptome!$A$2:$A$28=$B9)*(Transcriptome!$C$2:$C$28=$G9),0))</f>
        <v>0</v>
      </c>
      <c r="AZ9">
        <f t="array" ref="AZ9">INDEX(Transcriptome!I$2:I$28,MATCH(1,(Transcriptome!$A$2:$A$28=$B9)*(Transcriptome!$C$2:$C$28=$G9),0))</f>
        <v>1.591364571330768</v>
      </c>
      <c r="BA9">
        <f t="array" ref="BA9">INDEX(Transcriptome!J$2:J$28,MATCH(1,(Transcriptome!$A$2:$A$28=$B9)*(Transcriptome!$C$2:$C$28=$G9),0))</f>
        <v>0.74614279630702196</v>
      </c>
      <c r="BB9">
        <f t="array" ref="BB9">INDEX(Transcriptome!K$2:K$28,MATCH(1,(Transcriptome!$A$2:$A$28=$B9)*(Transcriptome!$C$2:$C$28=$G9),0))</f>
        <v>0.66722895615727362</v>
      </c>
      <c r="BC9">
        <f t="array" ref="BC9">INDEX(Transcriptome!L$2:L$28,MATCH(1,(Transcriptome!$A$2:$A$28=$B9)*(Transcriptome!$C$2:$C$28=$G9),0))</f>
        <v>0.86045359438543667</v>
      </c>
      <c r="BD9">
        <f t="array" ref="BD9">INDEX(Transcriptome!M$2:M$28,MATCH(1,(Transcriptome!$A$2:$A$28=$B9)*(Transcriptome!$C$2:$C$28=$G9),0))</f>
        <v>0.49656414816778466</v>
      </c>
      <c r="BE9">
        <f t="array" ref="BE9">INDEX(Transcriptome!N$2:N$28,MATCH(1,(Transcriptome!$A$2:$A$28=$B9)*(Transcriptome!$C$2:$C$28=$G9),0))</f>
        <v>0.86474256370646119</v>
      </c>
      <c r="BF9">
        <f t="array" ref="BF9">INDEX(Transcriptome!O$2:O$28,MATCH(1,(Transcriptome!$A$2:$A$28=$B9)*(Transcriptome!$C$2:$C$28=$G9),0))</f>
        <v>1.0283275437479591</v>
      </c>
      <c r="BG9">
        <f t="array" ref="BG9">INDEX(Transcriptome!P$2:P$28,MATCH(1,(Transcriptome!$A$2:$A$28=$B9)*(Transcriptome!$C$2:$C$28=$G9),0))</f>
        <v>0.78611836835622229</v>
      </c>
      <c r="BH9">
        <f t="array" ref="BH9">INDEX(Transcriptome!Q$2:Q$28,MATCH(1,(Transcriptome!$A$2:$A$28=$B9)*(Transcriptome!$C$2:$C$28=$G9),0))</f>
        <v>0.48376025268024847</v>
      </c>
      <c r="BI9">
        <f t="array" ref="BI9">INDEX(Transcriptome!R$2:R$28,MATCH(1,(Transcriptome!$A$2:$A$28=$B9)*(Transcriptome!$C$2:$C$28=$G9),0))</f>
        <v>0.53641902250180595</v>
      </c>
      <c r="BJ9">
        <f t="array" ref="BJ9">INDEX(Transcriptome!S$2:S$28,MATCH(1,(Transcriptome!$A$2:$A$28=$B9)*(Transcriptome!$C$2:$C$28=$G9),0))</f>
        <v>0.60525961871273526</v>
      </c>
      <c r="BK9">
        <f t="array" ref="BK9">INDEX(Transcriptome!T$2:T$28,MATCH(1,(Transcriptome!$A$2:$A$28=$B9)*(Transcriptome!$C$2:$C$28=$G9),0))</f>
        <v>1.2030888950995902</v>
      </c>
      <c r="BL9">
        <f t="array" ref="BL9">INDEX(Transcriptome!U$2:U$28,MATCH(1,(Transcriptome!$A$2:$A$28=$B9)*(Transcriptome!$C$2:$C$28=$G9),0))</f>
        <v>5.2217991710298746</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0.84161593951687896</v>
      </c>
      <c r="BP9">
        <f t="array" ref="BP9">INDEX(Transcriptome!Y$2:Y$28,MATCH(1,(Transcriptome!$A$2:$A$28=$B9)*(Transcriptome!$C$2:$C$28=$G9),0))</f>
        <v>0</v>
      </c>
      <c r="BQ9">
        <f t="array" ref="BQ9">INDEX(Transcriptome!Z$2:Z$28,MATCH(1,(Transcriptome!$A$2:$A$28=$B9)*(Transcriptome!$C$2:$C$28=$G9),0))</f>
        <v>0.60148063332284785</v>
      </c>
      <c r="BR9">
        <f t="array" ref="BR9">INDEX(Transcriptome!AA$2:AA$28,MATCH(1,(Transcriptome!$A$2:$A$28=$B9)*(Transcriptome!$C$2:$C$28=$G9),0))</f>
        <v>0.97409381496997205</v>
      </c>
      <c r="BS9">
        <f t="array" ref="BS9">INDEX(Transcriptome!AB$2:AB$28,MATCH(1,(Transcriptome!$A$2:$A$28=$B9)*(Transcriptome!$C$2:$C$28=$G9),0))</f>
        <v>0.36082861354213919</v>
      </c>
      <c r="BT9">
        <f t="array" ref="BT9">INDEX(Transcriptome!AC$2:AC$28,MATCH(1,(Transcriptome!$A$2:$A$28=$B9)*(Transcriptome!$C$2:$C$28=$G9),0))</f>
        <v>1.8380756112843593</v>
      </c>
      <c r="BU9">
        <f t="array" ref="BU9">INDEX(Transcriptome!AD$2:AD$28,MATCH(1,(Transcriptome!$A$2:$A$28=$B9)*(Transcriptome!$C$2:$C$28=$G9),0))</f>
        <v>0.64287796993592972</v>
      </c>
      <c r="BV9">
        <f t="array" ref="BV9">INDEX(Transcriptome!AE$2:AE$28,MATCH(1,(Transcriptome!$A$2:$A$28=$B9)*(Transcriptome!$C$2:$C$28=$G9),0))</f>
        <v>1.9781445810454643</v>
      </c>
      <c r="BW9">
        <f t="array" ref="BW9">INDEX(Transcriptome!AF$2:AF$28,MATCH(1,(Transcriptome!$A$2:$A$28=$B9)*(Transcriptome!$C$2:$C$28=$G9),0))</f>
        <v>0.78423451544422718</v>
      </c>
      <c r="BX9">
        <f t="array" ref="BX9">INDEX(Transcriptome!AG$2:AG$28,MATCH(1,(Transcriptome!$A$2:$A$28=$B9)*(Transcriptome!$C$2:$C$28=$G9),0))</f>
        <v>0.77642876756504264</v>
      </c>
      <c r="BY9">
        <f t="array" ref="BY9">INDEX(Transcriptome!AH$2:AH$28,MATCH(1,(Transcriptome!$A$2:$A$28=$B9)*(Transcriptome!$C$2:$C$28=$G9),0))</f>
        <v>2.0990292372290438</v>
      </c>
      <c r="BZ9">
        <f t="array" ref="BZ9">INDEX(Transcriptome!AI$2:AI$28,MATCH(1,(Transcriptome!$A$2:$A$28=$B9)*(Transcriptome!$C$2:$C$28=$G9),0))</f>
        <v>0.58908806260345858</v>
      </c>
      <c r="CA9">
        <f t="array" ref="CA9">INDEX(Transcriptome!AJ$2:AJ$28,MATCH(1,(Transcriptome!$A$2:$A$28=$B9)*(Transcriptome!$C$2:$C$28=$G9),0))</f>
        <v>1.2111960560972717</v>
      </c>
      <c r="CB9">
        <f t="array" ref="CB9">INDEX(Transcriptome!AK$2:AK$28,MATCH(1,(Transcriptome!$A$2:$A$28=$B9)*(Transcriptome!$C$2:$C$28=$G9),0))</f>
        <v>0.83349372213564865</v>
      </c>
      <c r="CC9">
        <f t="array" ref="CC9">INDEX(Transcriptome!AL$2:AL$28,MATCH(1,(Transcriptome!$A$2:$A$28=$B9)*(Transcriptome!$C$2:$C$28=$G9),0))</f>
        <v>1</v>
      </c>
      <c r="CD9">
        <f t="array" ref="CD9">INDEX(Transcriptome!AM$2:AM$28,MATCH(1,(Transcriptome!$A$2:$A$28=$B9)*(Transcriptome!$C$2:$C$28=$G9),0))</f>
        <v>0.26892513348074426</v>
      </c>
      <c r="CE9">
        <f t="array" ref="CE9">INDEX(Transcriptome!AN$2:AN$28,MATCH(1,(Transcriptome!$A$2:$A$28=$B9)*(Transcriptome!$C$2:$C$28=$G9),0))</f>
        <v>0.66302295739312278</v>
      </c>
      <c r="CF9">
        <f t="array" ref="CF9">INDEX(Transcriptome!AO$2:AO$28,MATCH(1,(Transcriptome!$A$2:$A$28=$B9)*(Transcriptome!$C$2:$C$28=$G9),0))</f>
        <v>1.3140550582678929</v>
      </c>
      <c r="CG9">
        <f t="array" ref="CG9">INDEX(Transcriptome!AP$2:AP$28,MATCH(1,(Transcriptome!$A$2:$A$28=$B9)*(Transcriptome!$C$2:$C$28=$G9),0))</f>
        <v>0.89739718974683491</v>
      </c>
      <c r="CH9">
        <f t="array" ref="CH9">INDEX(Transcriptome!AQ$2:AQ$28,MATCH(1,(Transcriptome!$A$2:$A$28=$B9)*(Transcriptome!$C$2:$C$28=$G9),0))</f>
        <v>1.3005346627571148</v>
      </c>
      <c r="CI9">
        <f t="array" ref="CI9">INDEX(Transcriptome!AR$2:AR$28,MATCH(1,(Transcriptome!$A$2:$A$28=$B9)*(Transcriptome!$C$2:$C$28=$G9),0))</f>
        <v>0.51982969670991197</v>
      </c>
      <c r="CJ9">
        <f t="array" ref="CJ9">INDEX(Transcriptome!AS$2:AS$28,MATCH(1,(Transcriptome!$A$2:$A$28=$B9)*(Transcriptome!$C$2:$C$28=$G9),0))</f>
        <v>0.92662021729641852</v>
      </c>
      <c r="CK9">
        <f t="array" ref="CK9">INDEX(Transcriptome!AT$2:AT$28,MATCH(1,(Transcriptome!$A$2:$A$28=$B9)*(Transcriptome!$C$2:$C$28=$G9),0))</f>
        <v>0.70588957315296774</v>
      </c>
      <c r="CL9">
        <f t="array" ref="CL9">INDEX(Transcriptome!AU$2:AU$28,MATCH(1,(Transcriptome!$A$2:$A$28=$B9)*(Transcriptome!$C$2:$C$28=$G9),0))</f>
        <v>1.020861395243053</v>
      </c>
      <c r="CM9">
        <f t="array" ref="CM9">INDEX(Transcriptome!AV$2:AV$28,MATCH(1,(Transcriptome!$A$2:$A$28=$B9)*(Transcriptome!$C$2:$C$28=$G9),0))</f>
        <v>0.67744997176132982</v>
      </c>
      <c r="CN9">
        <f t="array" ref="CN9">INDEX(Transcriptome!AW$2:AW$28,MATCH(1,(Transcriptome!$A$2:$A$28=$B9)*(Transcriptome!$C$2:$C$28=$G9),0))</f>
        <v>0.37533365490391968</v>
      </c>
      <c r="CO9">
        <f t="array" ref="CO9">INDEX(Transcriptome!AX$2:AX$28,MATCH(1,(Transcriptome!$A$2:$A$28=$B9)*(Transcriptome!$C$2:$C$28=$G9),0))</f>
        <v>0.48741968957372928</v>
      </c>
      <c r="CP9">
        <f t="array" ref="CP9">INDEX(Transcriptome!AY$2:AY$28,MATCH(1,(Transcriptome!$A$2:$A$28=$B9)*(Transcriptome!$C$2:$C$28=$G9),0))</f>
        <v>0.9861669497972565</v>
      </c>
      <c r="CQ9">
        <f t="array" ref="CQ9">INDEX(Transcriptome!AZ$2:AZ$28,MATCH(1,(Transcriptome!$A$2:$A$28=$B9)*(Transcriptome!$C$2:$C$28=$G9),0))</f>
        <v>0.13475030963800239</v>
      </c>
      <c r="CR9">
        <f t="array" ref="CR9">INDEX(Transcriptome!BA$2:BA$28,MATCH(1,(Transcriptome!$A$2:$A$28=$B9)*(Transcriptome!$C$2:$C$28=$G9),0))</f>
        <v>3.0511323807894488</v>
      </c>
      <c r="CS9">
        <f t="array" ref="CS9">INDEX(Transcriptome!BB$2:BB$28,MATCH(1,(Transcriptome!$A$2:$A$28=$B9)*(Transcriptome!$C$2:$C$28=$G9),0))</f>
        <v>2.7291523474557162</v>
      </c>
      <c r="CT9">
        <f t="array" ref="CT9">INDEX(Transcriptome!BC$2:BC$28,MATCH(1,(Transcriptome!$A$2:$A$28=$B9)*(Transcriptome!$C$2:$C$28=$G9),0))</f>
        <v>0</v>
      </c>
      <c r="CU9">
        <f t="array" ref="CU9">INDEX(Transcriptome!BD$2:BD$28,MATCH(1,(Transcriptome!$A$2:$A$28=$B9)*(Transcriptome!$C$2:$C$28=$G9),0))</f>
        <v>2.0550375838276378</v>
      </c>
      <c r="CV9">
        <f t="array" ref="CV9">INDEX(Transcriptome!BE$2:BE$28,MATCH(1,(Transcriptome!$A$2:$A$28=$B9)*(Transcriptome!$C$2:$C$28=$G9),0))</f>
        <v>1.0626933143671609</v>
      </c>
      <c r="CW9">
        <f t="array" ref="CW9">INDEX(Transcriptome!BF$2:BF$28,MATCH(1,(Transcriptome!$A$2:$A$28=$B9)*(Transcriptome!$C$2:$C$28=$G9),0))</f>
        <v>1.7333851456133129</v>
      </c>
      <c r="CX9">
        <f t="array" ref="CX9">INDEX(Transcriptome!BG$2:BG$28,MATCH(1,(Transcriptome!$A$2:$A$28=$B9)*(Transcriptome!$C$2:$C$28=$G9),0))</f>
        <v>1.6294551818331828</v>
      </c>
      <c r="CY9">
        <f t="array" ref="CY9">INDEX(Transcriptome!BH$2:BH$28,MATCH(1,(Transcriptome!$A$2:$A$28=$B9)*(Transcriptome!$C$2:$C$28=$G9),0))</f>
        <v>0.44818730371974813</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2.3490087221877216</v>
      </c>
      <c r="DC9">
        <f t="array" ref="DC9">INDEX(Transcriptome!BL$2:BL$28,MATCH(1,(Transcriptome!$A$2:$A$28=$B9)*(Transcriptome!$C$2:$C$28=$G9),0))</f>
        <v>1.1382807058488893</v>
      </c>
      <c r="DD9">
        <f t="array" ref="DD9">INDEX(Transcriptome!BM$2:BM$28,MATCH(1,(Transcriptome!$A$2:$A$28=$B9)*(Transcriptome!$C$2:$C$28=$G9),0))</f>
        <v>1.041534100498178</v>
      </c>
      <c r="DE9">
        <f t="array" ref="DE9">INDEX(Transcriptome!BN$2:BN$28,MATCH(1,(Transcriptome!$A$2:$A$28=$B9)*(Transcriptome!$C$2:$C$28=$G9),0))</f>
        <v>6.0976793661105519</v>
      </c>
      <c r="DF9">
        <f t="array" ref="DF9">INDEX(Transcriptome!BO$2:BO$28,MATCH(1,(Transcriptome!$A$2:$A$28=$B9)*(Transcriptome!$C$2:$C$28=$G9),0))</f>
        <v>2.6230227905173362</v>
      </c>
      <c r="DG9">
        <f t="array" ref="DG9">INDEX(Transcriptome!BP$2:BP$28,MATCH(1,(Transcriptome!$A$2:$A$28=$B9)*(Transcriptome!$C$2:$C$28=$G9),0))</f>
        <v>0.44818730371974813</v>
      </c>
      <c r="DH9">
        <f t="array" ref="DH9">INDEX(Transcriptome!BQ$2:BQ$28,MATCH(1,(Transcriptome!$A$2:$A$28=$B9)*(Transcriptome!$C$2:$C$28=$G9),0))</f>
        <v>1</v>
      </c>
      <c r="DI9">
        <f t="array" ref="DI9">INDEX(Transcriptome!BR$2:BR$28,MATCH(1,(Transcriptome!$A$2:$A$28=$B9)*(Transcriptome!$C$2:$C$28=$G9),0))</f>
        <v>0.74554417526058681</v>
      </c>
    </row>
    <row r="10" spans="1:113" x14ac:dyDescent="0.15">
      <c r="A10">
        <f>'Measured Data'!A15</f>
        <v>8</v>
      </c>
      <c r="B10" s="86" t="s">
        <v>524</v>
      </c>
      <c r="C10" s="369" t="s">
        <v>549</v>
      </c>
      <c r="D10">
        <v>1</v>
      </c>
      <c r="E10">
        <f>'Measured Data'!H15</f>
        <v>4.0579069686889646</v>
      </c>
      <c r="F10" s="306">
        <f>'Measured Data'!K15</f>
        <v>96.957878112792969</v>
      </c>
      <c r="G10" t="s">
        <v>551</v>
      </c>
      <c r="H10" s="366">
        <f>'Measured Data'!B15</f>
        <v>43708</v>
      </c>
      <c r="I10" s="367">
        <f>'Measured Data'!C15</f>
        <v>0.40902777777777777</v>
      </c>
      <c r="J10">
        <f>'In Process Calc.'!B11</f>
        <v>7.8467708333337214</v>
      </c>
      <c r="K10">
        <f>'In Process Calc.'!C11</f>
        <v>188.32250000000931</v>
      </c>
      <c r="L10">
        <f>'Measured Data'!Y15</f>
        <v>26.388888888888889</v>
      </c>
      <c r="M10">
        <f>'Measured Data'!AE15</f>
        <v>0.77708703374777988</v>
      </c>
      <c r="N10">
        <f>'Measured Data'!Z15</f>
        <v>0.33</v>
      </c>
      <c r="O10">
        <f>'Post Process Calc.'!AM11</f>
        <v>0.18804876608828527</v>
      </c>
      <c r="P10">
        <f>'Post Process Calc.'!AN11</f>
        <v>5.8039247100494693</v>
      </c>
      <c r="Q10">
        <f>'Measured Data'!AW15</f>
        <v>26.388888888888889</v>
      </c>
      <c r="R10">
        <f t="shared" si="3"/>
        <v>0.77708703374777988</v>
      </c>
      <c r="S10">
        <f t="shared" si="4"/>
        <v>0.33</v>
      </c>
      <c r="T10">
        <f>IF(ISBLANK('Measured Data'!AT15),'Post Process Calc.'!AM11,'Measured Data'!AT15)</f>
        <v>0</v>
      </c>
      <c r="U10">
        <f>IF(ISBLANK('Measured Data'!AU15),'Post Process Calc.'!AN11,'Measured Data'!AU15)</f>
        <v>5.878596649387724</v>
      </c>
      <c r="V10">
        <f t="shared" si="5"/>
        <v>26.388888888888889</v>
      </c>
      <c r="W10">
        <f t="shared" si="0"/>
        <v>0.77708703374777988</v>
      </c>
      <c r="X10">
        <f t="shared" si="0"/>
        <v>0.33</v>
      </c>
      <c r="Y10">
        <f t="shared" si="0"/>
        <v>9.4024383044142637E-2</v>
      </c>
      <c r="Z10">
        <f t="shared" si="0"/>
        <v>5.8412606797185962</v>
      </c>
      <c r="AA10">
        <f>'Growth Regression'!P10</f>
        <v>2.0027065403606398E-3</v>
      </c>
      <c r="AB10">
        <f>AA10/'Growth Regression'!$O$24</f>
        <v>8.1202505236056571E-2</v>
      </c>
      <c r="AC10">
        <f>'Post Process Calc.'!J11</f>
        <v>4.0720238727690802E-2</v>
      </c>
      <c r="AD10">
        <f>'Post Process Calc.'!P11</f>
        <v>-1.4180297620699793E-3</v>
      </c>
      <c r="AE10">
        <f>'Post Process Calc.'!K11</f>
        <v>3.6832425625593163E-5</v>
      </c>
      <c r="AF10">
        <f>'Post Process Calc.'!G11</f>
        <v>2.6244290089926566E-3</v>
      </c>
      <c r="AG10">
        <f>'Post Process Calc.'!H11</f>
        <v>8.1066541515326124E-3</v>
      </c>
      <c r="AH10">
        <f>'Post Process Calc.'!AF11</f>
        <v>-3.4823709447108005E-2</v>
      </c>
      <c r="AI10">
        <f t="shared" si="6"/>
        <v>25.450149204806749</v>
      </c>
      <c r="AJ10">
        <f t="shared" si="6"/>
        <v>-0.88626860129373697</v>
      </c>
      <c r="AK10">
        <f t="shared" si="1"/>
        <v>2.3020266015995727E-2</v>
      </c>
      <c r="AL10">
        <f t="shared" si="1"/>
        <v>1.6402681306204103</v>
      </c>
      <c r="AM10">
        <f t="shared" si="1"/>
        <v>5.0666588447078826</v>
      </c>
      <c r="AN10">
        <v>100</v>
      </c>
      <c r="AO10">
        <v>0.32</v>
      </c>
      <c r="AP10">
        <v>7</v>
      </c>
      <c r="AQ10">
        <v>0.7</v>
      </c>
      <c r="AR10">
        <f t="shared" si="2"/>
        <v>5.0118723362727164E-8</v>
      </c>
      <c r="AS10">
        <v>1</v>
      </c>
      <c r="AT10">
        <v>0.311</v>
      </c>
      <c r="AU10">
        <f t="array" ref="AU10">INDEX(Transcriptome!D$2:D$28,MATCH(1,(Transcriptome!$A$2:$A$28=$B10)*(Transcriptome!$C$2:$C$28=$G10),0))</f>
        <v>0.68366199251324755</v>
      </c>
      <c r="AV10">
        <f t="array" ref="AV10">INDEX(Transcriptome!E$2:E$28,MATCH(1,(Transcriptome!$A$2:$A$28=$B10)*(Transcriptome!$C$2:$C$28=$G10),0))</f>
        <v>1.0058192858724184</v>
      </c>
      <c r="AW10">
        <f t="array" ref="AW10">INDEX(Transcriptome!F$2:F$28,MATCH(1,(Transcriptome!$A$2:$A$28=$B10)*(Transcriptome!$C$2:$C$28=$G10),0))</f>
        <v>0.44491309315388661</v>
      </c>
      <c r="AX10">
        <f t="array" ref="AX10">INDEX(Transcriptome!G$2:G$28,MATCH(1,(Transcriptome!$A$2:$A$28=$B10)*(Transcriptome!$C$2:$C$28=$G10),0))</f>
        <v>0.46824667127677849</v>
      </c>
      <c r="AY10">
        <f t="array" ref="AY10">INDEX(Transcriptome!H$2:H$28,MATCH(1,(Transcriptome!$A$2:$A$28=$B10)*(Transcriptome!$C$2:$C$28=$G10),0))</f>
        <v>0</v>
      </c>
      <c r="AZ10">
        <f t="array" ref="AZ10">INDEX(Transcriptome!I$2:I$28,MATCH(1,(Transcriptome!$A$2:$A$28=$B10)*(Transcriptome!$C$2:$C$28=$G10),0))</f>
        <v>1.5361539425466171</v>
      </c>
      <c r="BA10">
        <f t="array" ref="BA10">INDEX(Transcriptome!J$2:J$28,MATCH(1,(Transcriptome!$A$2:$A$28=$B10)*(Transcriptome!$C$2:$C$28=$G10),0))</f>
        <v>0.70837399372402809</v>
      </c>
      <c r="BB10">
        <f t="array" ref="BB10">INDEX(Transcriptome!K$2:K$28,MATCH(1,(Transcriptome!$A$2:$A$28=$B10)*(Transcriptome!$C$2:$C$28=$G10),0))</f>
        <v>0.66938510382802263</v>
      </c>
      <c r="BC10">
        <f t="array" ref="BC10">INDEX(Transcriptome!L$2:L$28,MATCH(1,(Transcriptome!$A$2:$A$28=$B10)*(Transcriptome!$C$2:$C$28=$G10),0))</f>
        <v>0.80255578934108851</v>
      </c>
      <c r="BD10">
        <f t="array" ref="BD10">INDEX(Transcriptome!M$2:M$28,MATCH(1,(Transcriptome!$A$2:$A$28=$B10)*(Transcriptome!$C$2:$C$28=$G10),0))</f>
        <v>0.53904718875725932</v>
      </c>
      <c r="BE10">
        <f t="array" ref="BE10">INDEX(Transcriptome!N$2:N$28,MATCH(1,(Transcriptome!$A$2:$A$28=$B10)*(Transcriptome!$C$2:$C$28=$G10),0))</f>
        <v>0.85287932006161449</v>
      </c>
      <c r="BF10">
        <f t="array" ref="BF10">INDEX(Transcriptome!O$2:O$28,MATCH(1,(Transcriptome!$A$2:$A$28=$B10)*(Transcriptome!$C$2:$C$28=$G10),0))</f>
        <v>1.0116655896274329</v>
      </c>
      <c r="BG10">
        <f t="array" ref="BG10">INDEX(Transcriptome!P$2:P$28,MATCH(1,(Transcriptome!$A$2:$A$28=$B10)*(Transcriptome!$C$2:$C$28=$G10),0))</f>
        <v>0.74188223245464269</v>
      </c>
      <c r="BH10">
        <f t="array" ref="BH10">INDEX(Transcriptome!Q$2:Q$28,MATCH(1,(Transcriptome!$A$2:$A$28=$B10)*(Transcriptome!$C$2:$C$28=$G10),0))</f>
        <v>0.45506645974102605</v>
      </c>
      <c r="BI10">
        <f t="array" ref="BI10">INDEX(Transcriptome!R$2:R$28,MATCH(1,(Transcriptome!$A$2:$A$28=$B10)*(Transcriptome!$C$2:$C$28=$G10),0))</f>
        <v>0.48244396165811887</v>
      </c>
      <c r="BJ10">
        <f t="array" ref="BJ10">INDEX(Transcriptome!S$2:S$28,MATCH(1,(Transcriptome!$A$2:$A$28=$B10)*(Transcriptome!$C$2:$C$28=$G10),0))</f>
        <v>0.55542605745614981</v>
      </c>
      <c r="BK10">
        <f t="array" ref="BK10">INDEX(Transcriptome!T$2:T$28,MATCH(1,(Transcriptome!$A$2:$A$28=$B10)*(Transcriptome!$C$2:$C$28=$G10),0))</f>
        <v>1.1792930364174454</v>
      </c>
      <c r="BL10">
        <f t="array" ref="BL10">INDEX(Transcriptome!U$2:U$28,MATCH(1,(Transcriptome!$A$2:$A$28=$B10)*(Transcriptome!$C$2:$C$28=$G10),0))</f>
        <v>6.4869513669808807</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0.77292004132105108</v>
      </c>
      <c r="BP10">
        <f t="array" ref="BP10">INDEX(Transcriptome!Y$2:Y$28,MATCH(1,(Transcriptome!$A$2:$A$28=$B10)*(Transcriptome!$C$2:$C$28=$G10),0))</f>
        <v>0</v>
      </c>
      <c r="BQ10">
        <f t="array" ref="BQ10">INDEX(Transcriptome!Z$2:Z$28,MATCH(1,(Transcriptome!$A$2:$A$28=$B10)*(Transcriptome!$C$2:$C$28=$G10),0))</f>
        <v>0.47078292964244517</v>
      </c>
      <c r="BR10">
        <f t="array" ref="BR10">INDEX(Transcriptome!AA$2:AA$28,MATCH(1,(Transcriptome!$A$2:$A$28=$B10)*(Transcriptome!$C$2:$C$28=$G10),0))</f>
        <v>0.9399287917978123</v>
      </c>
      <c r="BS10">
        <f t="array" ref="BS10">INDEX(Transcriptome!AB$2:AB$28,MATCH(1,(Transcriptome!$A$2:$A$28=$B10)*(Transcriptome!$C$2:$C$28=$G10),0))</f>
        <v>0.35004380003140156</v>
      </c>
      <c r="BT10">
        <f t="array" ref="BT10">INDEX(Transcriptome!AC$2:AC$28,MATCH(1,(Transcriptome!$A$2:$A$28=$B10)*(Transcriptome!$C$2:$C$28=$G10),0))</f>
        <v>1.9849501645388783</v>
      </c>
      <c r="BU10">
        <f t="array" ref="BU10">INDEX(Transcriptome!AD$2:AD$28,MATCH(1,(Transcriptome!$A$2:$A$28=$B10)*(Transcriptome!$C$2:$C$28=$G10),0))</f>
        <v>0.51252717027520023</v>
      </c>
      <c r="BV10">
        <f t="array" ref="BV10">INDEX(Transcriptome!AE$2:AE$28,MATCH(1,(Transcriptome!$A$2:$A$28=$B10)*(Transcriptome!$C$2:$C$28=$G10),0))</f>
        <v>1.857479770987436</v>
      </c>
      <c r="BW10">
        <f t="array" ref="BW10">INDEX(Transcriptome!AF$2:AF$28,MATCH(1,(Transcriptome!$A$2:$A$28=$B10)*(Transcriptome!$C$2:$C$28=$G10),0))</f>
        <v>0.72806710834510924</v>
      </c>
      <c r="BX10">
        <f t="array" ref="BX10">INDEX(Transcriptome!AG$2:AG$28,MATCH(1,(Transcriptome!$A$2:$A$28=$B10)*(Transcriptome!$C$2:$C$28=$G10),0))</f>
        <v>0.66099634573097976</v>
      </c>
      <c r="BY10">
        <f t="array" ref="BY10">INDEX(Transcriptome!AH$2:AH$28,MATCH(1,(Transcriptome!$A$2:$A$28=$B10)*(Transcriptome!$C$2:$C$28=$G10),0))</f>
        <v>1.8479207841008674</v>
      </c>
      <c r="BZ10">
        <f t="array" ref="BZ10">INDEX(Transcriptome!AI$2:AI$28,MATCH(1,(Transcriptome!$A$2:$A$28=$B10)*(Transcriptome!$C$2:$C$28=$G10),0))</f>
        <v>0.52691665363364448</v>
      </c>
      <c r="CA10">
        <f t="array" ref="CA10">INDEX(Transcriptome!AJ$2:AJ$28,MATCH(1,(Transcriptome!$A$2:$A$28=$B10)*(Transcriptome!$C$2:$C$28=$G10),0))</f>
        <v>1.2539456088497329</v>
      </c>
      <c r="CB10">
        <f t="array" ref="CB10">INDEX(Transcriptome!AK$2:AK$28,MATCH(1,(Transcriptome!$A$2:$A$28=$B10)*(Transcriptome!$C$2:$C$28=$G10),0))</f>
        <v>0.8408660418790137</v>
      </c>
      <c r="CC10">
        <f t="array" ref="CC10">INDEX(Transcriptome!AL$2:AL$28,MATCH(1,(Transcriptome!$A$2:$A$28=$B10)*(Transcriptome!$C$2:$C$28=$G10),0))</f>
        <v>1</v>
      </c>
      <c r="CD10">
        <f t="array" ref="CD10">INDEX(Transcriptome!AM$2:AM$28,MATCH(1,(Transcriptome!$A$2:$A$28=$B10)*(Transcriptome!$C$2:$C$28=$G10),0))</f>
        <v>0.22397915101608157</v>
      </c>
      <c r="CE10">
        <f t="array" ref="CE10">INDEX(Transcriptome!AN$2:AN$28,MATCH(1,(Transcriptome!$A$2:$A$28=$B10)*(Transcriptome!$C$2:$C$28=$G10),0))</f>
        <v>0.64022574050010972</v>
      </c>
      <c r="CF10">
        <f t="array" ref="CF10">INDEX(Transcriptome!AO$2:AO$28,MATCH(1,(Transcriptome!$A$2:$A$28=$B10)*(Transcriptome!$C$2:$C$28=$G10),0))</f>
        <v>1.351441706580276</v>
      </c>
      <c r="CG10">
        <f t="array" ref="CG10">INDEX(Transcriptome!AP$2:AP$28,MATCH(1,(Transcriptome!$A$2:$A$28=$B10)*(Transcriptome!$C$2:$C$28=$G10),0))</f>
        <v>0.85516164345614487</v>
      </c>
      <c r="CH10">
        <f t="array" ref="CH10">INDEX(Transcriptome!AQ$2:AQ$28,MATCH(1,(Transcriptome!$A$2:$A$28=$B10)*(Transcriptome!$C$2:$C$28=$G10),0))</f>
        <v>1.0483737249346998</v>
      </c>
      <c r="CI10">
        <f t="array" ref="CI10">INDEX(Transcriptome!AR$2:AR$28,MATCH(1,(Transcriptome!$A$2:$A$28=$B10)*(Transcriptome!$C$2:$C$28=$G10),0))</f>
        <v>0.53765717202868091</v>
      </c>
      <c r="CJ10">
        <f t="array" ref="CJ10">INDEX(Transcriptome!AS$2:AS$28,MATCH(1,(Transcriptome!$A$2:$A$28=$B10)*(Transcriptome!$C$2:$C$28=$G10),0))</f>
        <v>0.88325585101801352</v>
      </c>
      <c r="CK10">
        <f t="array" ref="CK10">INDEX(Transcriptome!AT$2:AT$28,MATCH(1,(Transcriptome!$A$2:$A$28=$B10)*(Transcriptome!$C$2:$C$28=$G10),0))</f>
        <v>0.66386689664249432</v>
      </c>
      <c r="CL10">
        <f t="array" ref="CL10">INDEX(Transcriptome!AU$2:AU$28,MATCH(1,(Transcriptome!$A$2:$A$28=$B10)*(Transcriptome!$C$2:$C$28=$G10),0))</f>
        <v>0.96600661133691346</v>
      </c>
      <c r="CM10">
        <f t="array" ref="CM10">INDEX(Transcriptome!AV$2:AV$28,MATCH(1,(Transcriptome!$A$2:$A$28=$B10)*(Transcriptome!$C$2:$C$28=$G10),0))</f>
        <v>0.63031978385969201</v>
      </c>
      <c r="CN10">
        <f t="array" ref="CN10">INDEX(Transcriptome!AW$2:AW$28,MATCH(1,(Transcriptome!$A$2:$A$28=$B10)*(Transcriptome!$C$2:$C$28=$G10),0))</f>
        <v>0.36488719926636148</v>
      </c>
      <c r="CO10">
        <f t="array" ref="CO10">INDEX(Transcriptome!AX$2:AX$28,MATCH(1,(Transcriptome!$A$2:$A$28=$B10)*(Transcriptome!$C$2:$C$28=$G10),0))</f>
        <v>0.43681396584662185</v>
      </c>
      <c r="CP10">
        <f t="array" ref="CP10">INDEX(Transcriptome!AY$2:AY$28,MATCH(1,(Transcriptome!$A$2:$A$28=$B10)*(Transcriptome!$C$2:$C$28=$G10),0))</f>
        <v>0.87852145826393024</v>
      </c>
      <c r="CQ10">
        <f t="array" ref="CQ10">INDEX(Transcriptome!AZ$2:AZ$28,MATCH(1,(Transcriptome!$A$2:$A$28=$B10)*(Transcriptome!$C$2:$C$28=$G10),0))</f>
        <v>0.13322308444037048</v>
      </c>
      <c r="CR10">
        <f t="array" ref="CR10">INDEX(Transcriptome!BA$2:BA$28,MATCH(1,(Transcriptome!$A$2:$A$28=$B10)*(Transcriptome!$C$2:$C$28=$G10),0))</f>
        <v>2.8957183621386697</v>
      </c>
      <c r="CS10">
        <f t="array" ref="CS10">INDEX(Transcriptome!BB$2:BB$28,MATCH(1,(Transcriptome!$A$2:$A$28=$B10)*(Transcriptome!$C$2:$C$28=$G10),0))</f>
        <v>1.9976928549454456</v>
      </c>
      <c r="CT10">
        <f t="array" ref="CT10">INDEX(Transcriptome!BC$2:BC$28,MATCH(1,(Transcriptome!$A$2:$A$28=$B10)*(Transcriptome!$C$2:$C$28=$G10),0))</f>
        <v>0</v>
      </c>
      <c r="CU10">
        <f t="array" ref="CU10">INDEX(Transcriptome!BD$2:BD$28,MATCH(1,(Transcriptome!$A$2:$A$28=$B10)*(Transcriptome!$C$2:$C$28=$G10),0))</f>
        <v>1.9609477741491115</v>
      </c>
      <c r="CV10">
        <f t="array" ref="CV10">INDEX(Transcriptome!BE$2:BE$28,MATCH(1,(Transcriptome!$A$2:$A$28=$B10)*(Transcriptome!$C$2:$C$28=$G10),0))</f>
        <v>1.2301800550619775</v>
      </c>
      <c r="CW10">
        <f t="array" ref="CW10">INDEX(Transcriptome!BF$2:BF$28,MATCH(1,(Transcriptome!$A$2:$A$28=$B10)*(Transcriptome!$C$2:$C$28=$G10),0))</f>
        <v>1.8122580783432334</v>
      </c>
      <c r="CX10">
        <f t="array" ref="CX10">INDEX(Transcriptome!BG$2:BG$28,MATCH(1,(Transcriptome!$A$2:$A$28=$B10)*(Transcriptome!$C$2:$C$28=$G10),0))</f>
        <v>1.6286605534847232</v>
      </c>
      <c r="CY10">
        <f t="array" ref="CY10">INDEX(Transcriptome!BH$2:BH$28,MATCH(1,(Transcriptome!$A$2:$A$28=$B10)*(Transcriptome!$C$2:$C$28=$G10),0))</f>
        <v>0.4679412134019918</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2.3065484482686314</v>
      </c>
      <c r="DC10">
        <f t="array" ref="DC10">INDEX(Transcriptome!BL$2:BL$28,MATCH(1,(Transcriptome!$A$2:$A$28=$B10)*(Transcriptome!$C$2:$C$28=$G10),0))</f>
        <v>1.1316528883426991</v>
      </c>
      <c r="DD10">
        <f t="array" ref="DD10">INDEX(Transcriptome!BM$2:BM$28,MATCH(1,(Transcriptome!$A$2:$A$28=$B10)*(Transcriptome!$C$2:$C$28=$G10),0))</f>
        <v>0.84481565452043561</v>
      </c>
      <c r="DE10">
        <f t="array" ref="DE10">INDEX(Transcriptome!BN$2:BN$28,MATCH(1,(Transcriptome!$A$2:$A$28=$B10)*(Transcriptome!$C$2:$C$28=$G10),0))</f>
        <v>4.5305884126387452</v>
      </c>
      <c r="DF10">
        <f t="array" ref="DF10">INDEX(Transcriptome!BO$2:BO$28,MATCH(1,(Transcriptome!$A$2:$A$28=$B10)*(Transcriptome!$C$2:$C$28=$G10),0))</f>
        <v>2.2672085489847156</v>
      </c>
      <c r="DG10">
        <f t="array" ref="DG10">INDEX(Transcriptome!BP$2:BP$28,MATCH(1,(Transcriptome!$A$2:$A$28=$B10)*(Transcriptome!$C$2:$C$28=$G10),0))</f>
        <v>0.4679412134019918</v>
      </c>
      <c r="DH10">
        <f t="array" ref="DH10">INDEX(Transcriptome!BQ$2:BQ$28,MATCH(1,(Transcriptome!$A$2:$A$28=$B10)*(Transcriptome!$C$2:$C$28=$G10),0))</f>
        <v>1</v>
      </c>
      <c r="DI10">
        <f t="array" ref="DI10">INDEX(Transcriptome!BR$2:BR$28,MATCH(1,(Transcriptome!$A$2:$A$28=$B10)*(Transcriptome!$C$2:$C$28=$G10),0))</f>
        <v>0.81910456962924594</v>
      </c>
    </row>
    <row r="11" spans="1:113" x14ac:dyDescent="0.15">
      <c r="A11">
        <f>'Measured Data'!A16</f>
        <v>9</v>
      </c>
      <c r="B11" s="86" t="s">
        <v>524</v>
      </c>
      <c r="C11" s="369" t="s">
        <v>549</v>
      </c>
      <c r="D11">
        <v>1</v>
      </c>
      <c r="E11">
        <f>'Measured Data'!H16</f>
        <v>4.0274380279541013</v>
      </c>
      <c r="F11" s="306">
        <f>'Measured Data'!K16</f>
        <v>96.531036376953125</v>
      </c>
      <c r="G11" t="s">
        <v>551</v>
      </c>
      <c r="H11" s="366">
        <f>'Measured Data'!B16</f>
        <v>43709</v>
      </c>
      <c r="I11" s="367">
        <f>'Measured Data'!C16</f>
        <v>0.41666666666666669</v>
      </c>
      <c r="J11">
        <f>'In Process Calc.'!B12</f>
        <v>8.8544097222256823</v>
      </c>
      <c r="K11">
        <f>'In Process Calc.'!C12</f>
        <v>212.50583333341638</v>
      </c>
      <c r="L11">
        <f>'Measured Data'!Y16</f>
        <v>22.166666666666668</v>
      </c>
      <c r="M11">
        <f>'Measured Data'!AE16</f>
        <v>0</v>
      </c>
      <c r="N11">
        <f>'Measured Data'!Z16</f>
        <v>0.28000000000000003</v>
      </c>
      <c r="O11">
        <f>'Post Process Calc.'!AM12</f>
        <v>1.3102997961158661E-2</v>
      </c>
      <c r="P11">
        <f>'Post Process Calc.'!AN12</f>
        <v>4.9350006491222906</v>
      </c>
      <c r="Q11">
        <f>'Measured Data'!AW16</f>
        <v>21.076889006997963</v>
      </c>
      <c r="R11">
        <f t="shared" si="3"/>
        <v>0</v>
      </c>
      <c r="S11">
        <f t="shared" si="4"/>
        <v>0.28000000000000003</v>
      </c>
      <c r="T11">
        <f>IF(ISBLANK('Measured Data'!AT16),'Post Process Calc.'!AM12,'Measured Data'!AT16)</f>
        <v>0.86209506509234035</v>
      </c>
      <c r="U11">
        <f>IF(ISBLANK('Measured Data'!AU16),'Post Process Calc.'!AN12,'Measured Data'!AU16)</f>
        <v>4.8704079332882566</v>
      </c>
      <c r="V11">
        <f t="shared" si="5"/>
        <v>21.621777836832315</v>
      </c>
      <c r="W11">
        <f t="shared" si="0"/>
        <v>0</v>
      </c>
      <c r="X11">
        <f t="shared" si="0"/>
        <v>0.28000000000000003</v>
      </c>
      <c r="Y11">
        <f t="shared" si="0"/>
        <v>0.4375990315267495</v>
      </c>
      <c r="Z11">
        <f t="shared" si="0"/>
        <v>4.9027042912052732</v>
      </c>
      <c r="AA11">
        <f>'Growth Regression'!P11</f>
        <v>1.1447929178307671E-3</v>
      </c>
      <c r="AB11">
        <f>AA11/'Growth Regression'!$O$24</f>
        <v>4.6417211424102829E-2</v>
      </c>
      <c r="AC11">
        <f>'Post Process Calc.'!J12</f>
        <v>4.7379108167798022E-2</v>
      </c>
      <c r="AD11">
        <f>'Post Process Calc.'!P12</f>
        <v>3.2949615883453806E-3</v>
      </c>
      <c r="AE11">
        <f>'Post Process Calc.'!K12</f>
        <v>9.9302552745231075E-5</v>
      </c>
      <c r="AF11">
        <f>'Post Process Calc.'!G12</f>
        <v>9.0247692480007824E-4</v>
      </c>
      <c r="AG11">
        <f>'Post Process Calc.'!H12</f>
        <v>9.1869011233181048E-3</v>
      </c>
      <c r="AH11">
        <f>'Post Process Calc.'!AF12</f>
        <v>6.9544609760823967E-2</v>
      </c>
      <c r="AI11">
        <f t="shared" si="6"/>
        <v>29.611942604873761</v>
      </c>
      <c r="AJ11">
        <f t="shared" si="6"/>
        <v>2.0593509927158626</v>
      </c>
      <c r="AK11">
        <f t="shared" si="1"/>
        <v>6.2064095465769416E-2</v>
      </c>
      <c r="AL11">
        <f t="shared" si="1"/>
        <v>0.56404807800004886</v>
      </c>
      <c r="AM11">
        <f t="shared" si="1"/>
        <v>5.7418132020738151</v>
      </c>
      <c r="AN11">
        <v>100</v>
      </c>
      <c r="AO11">
        <v>0.32</v>
      </c>
      <c r="AP11">
        <v>7</v>
      </c>
      <c r="AQ11">
        <v>0.7</v>
      </c>
      <c r="AR11">
        <f t="shared" si="2"/>
        <v>5.0118723362727164E-8</v>
      </c>
      <c r="AS11">
        <v>1</v>
      </c>
      <c r="AT11">
        <v>0.311</v>
      </c>
      <c r="AU11">
        <f t="array" ref="AU11">INDEX(Transcriptome!D$2:D$28,MATCH(1,(Transcriptome!$A$2:$A$28=$B11)*(Transcriptome!$C$2:$C$28=$G11),0))</f>
        <v>0.68366199251324755</v>
      </c>
      <c r="AV11">
        <f t="array" ref="AV11">INDEX(Transcriptome!E$2:E$28,MATCH(1,(Transcriptome!$A$2:$A$28=$B11)*(Transcriptome!$C$2:$C$28=$G11),0))</f>
        <v>1.0058192858724184</v>
      </c>
      <c r="AW11">
        <f t="array" ref="AW11">INDEX(Transcriptome!F$2:F$28,MATCH(1,(Transcriptome!$A$2:$A$28=$B11)*(Transcriptome!$C$2:$C$28=$G11),0))</f>
        <v>0.44491309315388661</v>
      </c>
      <c r="AX11">
        <f t="array" ref="AX11">INDEX(Transcriptome!G$2:G$28,MATCH(1,(Transcriptome!$A$2:$A$28=$B11)*(Transcriptome!$C$2:$C$28=$G11),0))</f>
        <v>0.46824667127677849</v>
      </c>
      <c r="AY11">
        <f t="array" ref="AY11">INDEX(Transcriptome!H$2:H$28,MATCH(1,(Transcriptome!$A$2:$A$28=$B11)*(Transcriptome!$C$2:$C$28=$G11),0))</f>
        <v>0</v>
      </c>
      <c r="AZ11">
        <f t="array" ref="AZ11">INDEX(Transcriptome!I$2:I$28,MATCH(1,(Transcriptome!$A$2:$A$28=$B11)*(Transcriptome!$C$2:$C$28=$G11),0))</f>
        <v>1.5361539425466171</v>
      </c>
      <c r="BA11">
        <f t="array" ref="BA11">INDEX(Transcriptome!J$2:J$28,MATCH(1,(Transcriptome!$A$2:$A$28=$B11)*(Transcriptome!$C$2:$C$28=$G11),0))</f>
        <v>0.70837399372402809</v>
      </c>
      <c r="BB11">
        <f t="array" ref="BB11">INDEX(Transcriptome!K$2:K$28,MATCH(1,(Transcriptome!$A$2:$A$28=$B11)*(Transcriptome!$C$2:$C$28=$G11),0))</f>
        <v>0.66938510382802263</v>
      </c>
      <c r="BC11">
        <f t="array" ref="BC11">INDEX(Transcriptome!L$2:L$28,MATCH(1,(Transcriptome!$A$2:$A$28=$B11)*(Transcriptome!$C$2:$C$28=$G11),0))</f>
        <v>0.80255578934108851</v>
      </c>
      <c r="BD11">
        <f t="array" ref="BD11">INDEX(Transcriptome!M$2:M$28,MATCH(1,(Transcriptome!$A$2:$A$28=$B11)*(Transcriptome!$C$2:$C$28=$G11),0))</f>
        <v>0.53904718875725932</v>
      </c>
      <c r="BE11">
        <f t="array" ref="BE11">INDEX(Transcriptome!N$2:N$28,MATCH(1,(Transcriptome!$A$2:$A$28=$B11)*(Transcriptome!$C$2:$C$28=$G11),0))</f>
        <v>0.85287932006161449</v>
      </c>
      <c r="BF11">
        <f t="array" ref="BF11">INDEX(Transcriptome!O$2:O$28,MATCH(1,(Transcriptome!$A$2:$A$28=$B11)*(Transcriptome!$C$2:$C$28=$G11),0))</f>
        <v>1.0116655896274329</v>
      </c>
      <c r="BG11">
        <f t="array" ref="BG11">INDEX(Transcriptome!P$2:P$28,MATCH(1,(Transcriptome!$A$2:$A$28=$B11)*(Transcriptome!$C$2:$C$28=$G11),0))</f>
        <v>0.74188223245464269</v>
      </c>
      <c r="BH11">
        <f t="array" ref="BH11">INDEX(Transcriptome!Q$2:Q$28,MATCH(1,(Transcriptome!$A$2:$A$28=$B11)*(Transcriptome!$C$2:$C$28=$G11),0))</f>
        <v>0.45506645974102605</v>
      </c>
      <c r="BI11">
        <f t="array" ref="BI11">INDEX(Transcriptome!R$2:R$28,MATCH(1,(Transcriptome!$A$2:$A$28=$B11)*(Transcriptome!$C$2:$C$28=$G11),0))</f>
        <v>0.48244396165811887</v>
      </c>
      <c r="BJ11">
        <f t="array" ref="BJ11">INDEX(Transcriptome!S$2:S$28,MATCH(1,(Transcriptome!$A$2:$A$28=$B11)*(Transcriptome!$C$2:$C$28=$G11),0))</f>
        <v>0.55542605745614981</v>
      </c>
      <c r="BK11">
        <f t="array" ref="BK11">INDEX(Transcriptome!T$2:T$28,MATCH(1,(Transcriptome!$A$2:$A$28=$B11)*(Transcriptome!$C$2:$C$28=$G11),0))</f>
        <v>1.1792930364174454</v>
      </c>
      <c r="BL11">
        <f t="array" ref="BL11">INDEX(Transcriptome!U$2:U$28,MATCH(1,(Transcriptome!$A$2:$A$28=$B11)*(Transcriptome!$C$2:$C$28=$G11),0))</f>
        <v>6.4869513669808807</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0.77292004132105108</v>
      </c>
      <c r="BP11">
        <f t="array" ref="BP11">INDEX(Transcriptome!Y$2:Y$28,MATCH(1,(Transcriptome!$A$2:$A$28=$B11)*(Transcriptome!$C$2:$C$28=$G11),0))</f>
        <v>0</v>
      </c>
      <c r="BQ11">
        <f t="array" ref="BQ11">INDEX(Transcriptome!Z$2:Z$28,MATCH(1,(Transcriptome!$A$2:$A$28=$B11)*(Transcriptome!$C$2:$C$28=$G11),0))</f>
        <v>0.47078292964244517</v>
      </c>
      <c r="BR11">
        <f t="array" ref="BR11">INDEX(Transcriptome!AA$2:AA$28,MATCH(1,(Transcriptome!$A$2:$A$28=$B11)*(Transcriptome!$C$2:$C$28=$G11),0))</f>
        <v>0.9399287917978123</v>
      </c>
      <c r="BS11">
        <f t="array" ref="BS11">INDEX(Transcriptome!AB$2:AB$28,MATCH(1,(Transcriptome!$A$2:$A$28=$B11)*(Transcriptome!$C$2:$C$28=$G11),0))</f>
        <v>0.35004380003140156</v>
      </c>
      <c r="BT11">
        <f t="array" ref="BT11">INDEX(Transcriptome!AC$2:AC$28,MATCH(1,(Transcriptome!$A$2:$A$28=$B11)*(Transcriptome!$C$2:$C$28=$G11),0))</f>
        <v>1.9849501645388783</v>
      </c>
      <c r="BU11">
        <f t="array" ref="BU11">INDEX(Transcriptome!AD$2:AD$28,MATCH(1,(Transcriptome!$A$2:$A$28=$B11)*(Transcriptome!$C$2:$C$28=$G11),0))</f>
        <v>0.51252717027520023</v>
      </c>
      <c r="BV11">
        <f t="array" ref="BV11">INDEX(Transcriptome!AE$2:AE$28,MATCH(1,(Transcriptome!$A$2:$A$28=$B11)*(Transcriptome!$C$2:$C$28=$G11),0))</f>
        <v>1.857479770987436</v>
      </c>
      <c r="BW11">
        <f t="array" ref="BW11">INDEX(Transcriptome!AF$2:AF$28,MATCH(1,(Transcriptome!$A$2:$A$28=$B11)*(Transcriptome!$C$2:$C$28=$G11),0))</f>
        <v>0.72806710834510924</v>
      </c>
      <c r="BX11">
        <f t="array" ref="BX11">INDEX(Transcriptome!AG$2:AG$28,MATCH(1,(Transcriptome!$A$2:$A$28=$B11)*(Transcriptome!$C$2:$C$28=$G11),0))</f>
        <v>0.66099634573097976</v>
      </c>
      <c r="BY11">
        <f t="array" ref="BY11">INDEX(Transcriptome!AH$2:AH$28,MATCH(1,(Transcriptome!$A$2:$A$28=$B11)*(Transcriptome!$C$2:$C$28=$G11),0))</f>
        <v>1.8479207841008674</v>
      </c>
      <c r="BZ11">
        <f t="array" ref="BZ11">INDEX(Transcriptome!AI$2:AI$28,MATCH(1,(Transcriptome!$A$2:$A$28=$B11)*(Transcriptome!$C$2:$C$28=$G11),0))</f>
        <v>0.52691665363364448</v>
      </c>
      <c r="CA11">
        <f t="array" ref="CA11">INDEX(Transcriptome!AJ$2:AJ$28,MATCH(1,(Transcriptome!$A$2:$A$28=$B11)*(Transcriptome!$C$2:$C$28=$G11),0))</f>
        <v>1.2539456088497329</v>
      </c>
      <c r="CB11">
        <f t="array" ref="CB11">INDEX(Transcriptome!AK$2:AK$28,MATCH(1,(Transcriptome!$A$2:$A$28=$B11)*(Transcriptome!$C$2:$C$28=$G11),0))</f>
        <v>0.8408660418790137</v>
      </c>
      <c r="CC11">
        <f t="array" ref="CC11">INDEX(Transcriptome!AL$2:AL$28,MATCH(1,(Transcriptome!$A$2:$A$28=$B11)*(Transcriptome!$C$2:$C$28=$G11),0))</f>
        <v>1</v>
      </c>
      <c r="CD11">
        <f t="array" ref="CD11">INDEX(Transcriptome!AM$2:AM$28,MATCH(1,(Transcriptome!$A$2:$A$28=$B11)*(Transcriptome!$C$2:$C$28=$G11),0))</f>
        <v>0.22397915101608157</v>
      </c>
      <c r="CE11">
        <f t="array" ref="CE11">INDEX(Transcriptome!AN$2:AN$28,MATCH(1,(Transcriptome!$A$2:$A$28=$B11)*(Transcriptome!$C$2:$C$28=$G11),0))</f>
        <v>0.64022574050010972</v>
      </c>
      <c r="CF11">
        <f t="array" ref="CF11">INDEX(Transcriptome!AO$2:AO$28,MATCH(1,(Transcriptome!$A$2:$A$28=$B11)*(Transcriptome!$C$2:$C$28=$G11),0))</f>
        <v>1.351441706580276</v>
      </c>
      <c r="CG11">
        <f t="array" ref="CG11">INDEX(Transcriptome!AP$2:AP$28,MATCH(1,(Transcriptome!$A$2:$A$28=$B11)*(Transcriptome!$C$2:$C$28=$G11),0))</f>
        <v>0.85516164345614487</v>
      </c>
      <c r="CH11">
        <f t="array" ref="CH11">INDEX(Transcriptome!AQ$2:AQ$28,MATCH(1,(Transcriptome!$A$2:$A$28=$B11)*(Transcriptome!$C$2:$C$28=$G11),0))</f>
        <v>1.0483737249346998</v>
      </c>
      <c r="CI11">
        <f t="array" ref="CI11">INDEX(Transcriptome!AR$2:AR$28,MATCH(1,(Transcriptome!$A$2:$A$28=$B11)*(Transcriptome!$C$2:$C$28=$G11),0))</f>
        <v>0.53765717202868091</v>
      </c>
      <c r="CJ11">
        <f t="array" ref="CJ11">INDEX(Transcriptome!AS$2:AS$28,MATCH(1,(Transcriptome!$A$2:$A$28=$B11)*(Transcriptome!$C$2:$C$28=$G11),0))</f>
        <v>0.88325585101801352</v>
      </c>
      <c r="CK11">
        <f t="array" ref="CK11">INDEX(Transcriptome!AT$2:AT$28,MATCH(1,(Transcriptome!$A$2:$A$28=$B11)*(Transcriptome!$C$2:$C$28=$G11),0))</f>
        <v>0.66386689664249432</v>
      </c>
      <c r="CL11">
        <f t="array" ref="CL11">INDEX(Transcriptome!AU$2:AU$28,MATCH(1,(Transcriptome!$A$2:$A$28=$B11)*(Transcriptome!$C$2:$C$28=$G11),0))</f>
        <v>0.96600661133691346</v>
      </c>
      <c r="CM11">
        <f t="array" ref="CM11">INDEX(Transcriptome!AV$2:AV$28,MATCH(1,(Transcriptome!$A$2:$A$28=$B11)*(Transcriptome!$C$2:$C$28=$G11),0))</f>
        <v>0.63031978385969201</v>
      </c>
      <c r="CN11">
        <f t="array" ref="CN11">INDEX(Transcriptome!AW$2:AW$28,MATCH(1,(Transcriptome!$A$2:$A$28=$B11)*(Transcriptome!$C$2:$C$28=$G11),0))</f>
        <v>0.36488719926636148</v>
      </c>
      <c r="CO11">
        <f t="array" ref="CO11">INDEX(Transcriptome!AX$2:AX$28,MATCH(1,(Transcriptome!$A$2:$A$28=$B11)*(Transcriptome!$C$2:$C$28=$G11),0))</f>
        <v>0.43681396584662185</v>
      </c>
      <c r="CP11">
        <f t="array" ref="CP11">INDEX(Transcriptome!AY$2:AY$28,MATCH(1,(Transcriptome!$A$2:$A$28=$B11)*(Transcriptome!$C$2:$C$28=$G11),0))</f>
        <v>0.87852145826393024</v>
      </c>
      <c r="CQ11">
        <f t="array" ref="CQ11">INDEX(Transcriptome!AZ$2:AZ$28,MATCH(1,(Transcriptome!$A$2:$A$28=$B11)*(Transcriptome!$C$2:$C$28=$G11),0))</f>
        <v>0.13322308444037048</v>
      </c>
      <c r="CR11">
        <f t="array" ref="CR11">INDEX(Transcriptome!BA$2:BA$28,MATCH(1,(Transcriptome!$A$2:$A$28=$B11)*(Transcriptome!$C$2:$C$28=$G11),0))</f>
        <v>2.8957183621386697</v>
      </c>
      <c r="CS11">
        <f t="array" ref="CS11">INDEX(Transcriptome!BB$2:BB$28,MATCH(1,(Transcriptome!$A$2:$A$28=$B11)*(Transcriptome!$C$2:$C$28=$G11),0))</f>
        <v>1.9976928549454456</v>
      </c>
      <c r="CT11">
        <f t="array" ref="CT11">INDEX(Transcriptome!BC$2:BC$28,MATCH(1,(Transcriptome!$A$2:$A$28=$B11)*(Transcriptome!$C$2:$C$28=$G11),0))</f>
        <v>0</v>
      </c>
      <c r="CU11">
        <f t="array" ref="CU11">INDEX(Transcriptome!BD$2:BD$28,MATCH(1,(Transcriptome!$A$2:$A$28=$B11)*(Transcriptome!$C$2:$C$28=$G11),0))</f>
        <v>1.9609477741491115</v>
      </c>
      <c r="CV11">
        <f t="array" ref="CV11">INDEX(Transcriptome!BE$2:BE$28,MATCH(1,(Transcriptome!$A$2:$A$28=$B11)*(Transcriptome!$C$2:$C$28=$G11),0))</f>
        <v>1.2301800550619775</v>
      </c>
      <c r="CW11">
        <f t="array" ref="CW11">INDEX(Transcriptome!BF$2:BF$28,MATCH(1,(Transcriptome!$A$2:$A$28=$B11)*(Transcriptome!$C$2:$C$28=$G11),0))</f>
        <v>1.8122580783432334</v>
      </c>
      <c r="CX11">
        <f t="array" ref="CX11">INDEX(Transcriptome!BG$2:BG$28,MATCH(1,(Transcriptome!$A$2:$A$28=$B11)*(Transcriptome!$C$2:$C$28=$G11),0))</f>
        <v>1.6286605534847232</v>
      </c>
      <c r="CY11">
        <f t="array" ref="CY11">INDEX(Transcriptome!BH$2:BH$28,MATCH(1,(Transcriptome!$A$2:$A$28=$B11)*(Transcriptome!$C$2:$C$28=$G11),0))</f>
        <v>0.4679412134019918</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2.3065484482686314</v>
      </c>
      <c r="DC11">
        <f t="array" ref="DC11">INDEX(Transcriptome!BL$2:BL$28,MATCH(1,(Transcriptome!$A$2:$A$28=$B11)*(Transcriptome!$C$2:$C$28=$G11),0))</f>
        <v>1.1316528883426991</v>
      </c>
      <c r="DD11">
        <f t="array" ref="DD11">INDEX(Transcriptome!BM$2:BM$28,MATCH(1,(Transcriptome!$A$2:$A$28=$B11)*(Transcriptome!$C$2:$C$28=$G11),0))</f>
        <v>0.84481565452043561</v>
      </c>
      <c r="DE11">
        <f t="array" ref="DE11">INDEX(Transcriptome!BN$2:BN$28,MATCH(1,(Transcriptome!$A$2:$A$28=$B11)*(Transcriptome!$C$2:$C$28=$G11),0))</f>
        <v>4.5305884126387452</v>
      </c>
      <c r="DF11">
        <f t="array" ref="DF11">INDEX(Transcriptome!BO$2:BO$28,MATCH(1,(Transcriptome!$A$2:$A$28=$B11)*(Transcriptome!$C$2:$C$28=$G11),0))</f>
        <v>2.2672085489847156</v>
      </c>
      <c r="DG11">
        <f t="array" ref="DG11">INDEX(Transcriptome!BP$2:BP$28,MATCH(1,(Transcriptome!$A$2:$A$28=$B11)*(Transcriptome!$C$2:$C$28=$G11),0))</f>
        <v>0.4679412134019918</v>
      </c>
      <c r="DH11">
        <f t="array" ref="DH11">INDEX(Transcriptome!BQ$2:BQ$28,MATCH(1,(Transcriptome!$A$2:$A$28=$B11)*(Transcriptome!$C$2:$C$28=$G11),0))</f>
        <v>1</v>
      </c>
      <c r="DI11">
        <f t="array" ref="DI11">INDEX(Transcriptome!BR$2:BR$28,MATCH(1,(Transcriptome!$A$2:$A$28=$B11)*(Transcriptome!$C$2:$C$28=$G11),0))</f>
        <v>0.81910456962924594</v>
      </c>
    </row>
    <row r="12" spans="1:113" x14ac:dyDescent="0.15">
      <c r="A12">
        <f>'Measured Data'!A17</f>
        <v>10</v>
      </c>
      <c r="B12" s="86" t="s">
        <v>524</v>
      </c>
      <c r="C12" s="369" t="s">
        <v>549</v>
      </c>
      <c r="D12">
        <v>1</v>
      </c>
      <c r="E12">
        <f>'Measured Data'!H17</f>
        <v>3.5421117378234865</v>
      </c>
      <c r="F12" s="306">
        <f>'Measured Data'!K17</f>
        <v>96.558883666992188</v>
      </c>
      <c r="G12" t="s">
        <v>551</v>
      </c>
      <c r="H12" s="366">
        <f>'Measured Data'!B17</f>
        <v>43710</v>
      </c>
      <c r="I12" s="367">
        <f>'Measured Data'!C17</f>
        <v>0.4993055555555555</v>
      </c>
      <c r="J12">
        <f>'In Process Calc.'!B13</f>
        <v>9.9370486111147329</v>
      </c>
      <c r="K12">
        <f>'In Process Calc.'!C13</f>
        <v>238.48916666675359</v>
      </c>
      <c r="L12">
        <f>'Measured Data'!Y17</f>
        <v>16.111111111111111</v>
      </c>
      <c r="M12">
        <f>'Measured Data'!AE17</f>
        <v>0.77708703374777988</v>
      </c>
      <c r="N12">
        <f>'Measured Data'!Z17</f>
        <v>0.25</v>
      </c>
      <c r="O12">
        <f>'Post Process Calc.'!AM13</f>
        <v>0.84185836699677519</v>
      </c>
      <c r="P12">
        <f>'Post Process Calc.'!AN13</f>
        <v>3.9228775757192027</v>
      </c>
      <c r="Q12">
        <f>'Measured Data'!AW17</f>
        <v>16.111111111111111</v>
      </c>
      <c r="R12">
        <f t="shared" si="3"/>
        <v>0.77708703374777988</v>
      </c>
      <c r="S12">
        <f t="shared" si="4"/>
        <v>0.25</v>
      </c>
      <c r="T12">
        <f>IF(ISBLANK('Measured Data'!AT17),'Post Process Calc.'!AM13,'Measured Data'!AT17)</f>
        <v>0.84185836699677519</v>
      </c>
      <c r="U12">
        <f>IF(ISBLANK('Measured Data'!AU17),'Post Process Calc.'!AN13,'Measured Data'!AU17)</f>
        <v>3.9228775757192027</v>
      </c>
      <c r="V12">
        <f t="shared" si="5"/>
        <v>16.111111111111111</v>
      </c>
      <c r="W12">
        <f t="shared" si="0"/>
        <v>0.77708703374777988</v>
      </c>
      <c r="X12">
        <f t="shared" si="0"/>
        <v>0.25</v>
      </c>
      <c r="Y12">
        <f t="shared" si="0"/>
        <v>0.84185836699677519</v>
      </c>
      <c r="Z12">
        <f t="shared" si="0"/>
        <v>3.9228775757192027</v>
      </c>
      <c r="AA12">
        <f>'Growth Regression'!P12</f>
        <v>6.1668353928154914E-4</v>
      </c>
      <c r="AB12">
        <f>AA12/'Growth Regression'!$O$24</f>
        <v>2.5004286608302759E-2</v>
      </c>
      <c r="AC12">
        <f>'Post Process Calc.'!J13</f>
        <v>5.6675289767759852E-2</v>
      </c>
      <c r="AD12">
        <f>'Post Process Calc.'!P13</f>
        <v>4.3780470904448091E-3</v>
      </c>
      <c r="AE12">
        <f>'Post Process Calc.'!K13</f>
        <v>1.6671608722459654E-4</v>
      </c>
      <c r="AF12">
        <f>'Post Process Calc.'!G13</f>
        <v>-3.7975737693060515E-4</v>
      </c>
      <c r="AG12">
        <f>'Post Process Calc.'!H13</f>
        <v>1.0267977117480937E-2</v>
      </c>
      <c r="AH12">
        <f>'Post Process Calc.'!AF13</f>
        <v>7.7247899541138171E-2</v>
      </c>
      <c r="AI12">
        <f t="shared" si="6"/>
        <v>35.422056104849908</v>
      </c>
      <c r="AJ12">
        <f t="shared" si="6"/>
        <v>2.7362794315280055</v>
      </c>
      <c r="AK12">
        <f t="shared" si="1"/>
        <v>0.10419755451537284</v>
      </c>
      <c r="AL12">
        <f t="shared" si="1"/>
        <v>-0.2373483605816282</v>
      </c>
      <c r="AM12">
        <f t="shared" si="1"/>
        <v>6.4174856984255859</v>
      </c>
      <c r="AN12">
        <v>100</v>
      </c>
      <c r="AO12">
        <v>0.32</v>
      </c>
      <c r="AP12">
        <v>7</v>
      </c>
      <c r="AQ12">
        <v>0.7</v>
      </c>
      <c r="AR12">
        <f t="shared" si="2"/>
        <v>5.0118723362727164E-8</v>
      </c>
      <c r="AS12">
        <v>1</v>
      </c>
      <c r="AT12">
        <v>0.311</v>
      </c>
      <c r="AU12">
        <f t="array" ref="AU12">INDEX(Transcriptome!D$2:D$28,MATCH(1,(Transcriptome!$A$2:$A$28=$B12)*(Transcriptome!$C$2:$C$28=$G12),0))</f>
        <v>0.68366199251324755</v>
      </c>
      <c r="AV12">
        <f t="array" ref="AV12">INDEX(Transcriptome!E$2:E$28,MATCH(1,(Transcriptome!$A$2:$A$28=$B12)*(Transcriptome!$C$2:$C$28=$G12),0))</f>
        <v>1.0058192858724184</v>
      </c>
      <c r="AW12">
        <f t="array" ref="AW12">INDEX(Transcriptome!F$2:F$28,MATCH(1,(Transcriptome!$A$2:$A$28=$B12)*(Transcriptome!$C$2:$C$28=$G12),0))</f>
        <v>0.44491309315388661</v>
      </c>
      <c r="AX12">
        <f t="array" ref="AX12">INDEX(Transcriptome!G$2:G$28,MATCH(1,(Transcriptome!$A$2:$A$28=$B12)*(Transcriptome!$C$2:$C$28=$G12),0))</f>
        <v>0.46824667127677849</v>
      </c>
      <c r="AY12">
        <f t="array" ref="AY12">INDEX(Transcriptome!H$2:H$28,MATCH(1,(Transcriptome!$A$2:$A$28=$B12)*(Transcriptome!$C$2:$C$28=$G12),0))</f>
        <v>0</v>
      </c>
      <c r="AZ12">
        <f t="array" ref="AZ12">INDEX(Transcriptome!I$2:I$28,MATCH(1,(Transcriptome!$A$2:$A$28=$B12)*(Transcriptome!$C$2:$C$28=$G12),0))</f>
        <v>1.5361539425466171</v>
      </c>
      <c r="BA12">
        <f t="array" ref="BA12">INDEX(Transcriptome!J$2:J$28,MATCH(1,(Transcriptome!$A$2:$A$28=$B12)*(Transcriptome!$C$2:$C$28=$G12),0))</f>
        <v>0.70837399372402809</v>
      </c>
      <c r="BB12">
        <f t="array" ref="BB12">INDEX(Transcriptome!K$2:K$28,MATCH(1,(Transcriptome!$A$2:$A$28=$B12)*(Transcriptome!$C$2:$C$28=$G12),0))</f>
        <v>0.66938510382802263</v>
      </c>
      <c r="BC12">
        <f t="array" ref="BC12">INDEX(Transcriptome!L$2:L$28,MATCH(1,(Transcriptome!$A$2:$A$28=$B12)*(Transcriptome!$C$2:$C$28=$G12),0))</f>
        <v>0.80255578934108851</v>
      </c>
      <c r="BD12">
        <f t="array" ref="BD12">INDEX(Transcriptome!M$2:M$28,MATCH(1,(Transcriptome!$A$2:$A$28=$B12)*(Transcriptome!$C$2:$C$28=$G12),0))</f>
        <v>0.53904718875725932</v>
      </c>
      <c r="BE12">
        <f t="array" ref="BE12">INDEX(Transcriptome!N$2:N$28,MATCH(1,(Transcriptome!$A$2:$A$28=$B12)*(Transcriptome!$C$2:$C$28=$G12),0))</f>
        <v>0.85287932006161449</v>
      </c>
      <c r="BF12">
        <f t="array" ref="BF12">INDEX(Transcriptome!O$2:O$28,MATCH(1,(Transcriptome!$A$2:$A$28=$B12)*(Transcriptome!$C$2:$C$28=$G12),0))</f>
        <v>1.0116655896274329</v>
      </c>
      <c r="BG12">
        <f t="array" ref="BG12">INDEX(Transcriptome!P$2:P$28,MATCH(1,(Transcriptome!$A$2:$A$28=$B12)*(Transcriptome!$C$2:$C$28=$G12),0))</f>
        <v>0.74188223245464269</v>
      </c>
      <c r="BH12">
        <f t="array" ref="BH12">INDEX(Transcriptome!Q$2:Q$28,MATCH(1,(Transcriptome!$A$2:$A$28=$B12)*(Transcriptome!$C$2:$C$28=$G12),0))</f>
        <v>0.45506645974102605</v>
      </c>
      <c r="BI12">
        <f t="array" ref="BI12">INDEX(Transcriptome!R$2:R$28,MATCH(1,(Transcriptome!$A$2:$A$28=$B12)*(Transcriptome!$C$2:$C$28=$G12),0))</f>
        <v>0.48244396165811887</v>
      </c>
      <c r="BJ12">
        <f t="array" ref="BJ12">INDEX(Transcriptome!S$2:S$28,MATCH(1,(Transcriptome!$A$2:$A$28=$B12)*(Transcriptome!$C$2:$C$28=$G12),0))</f>
        <v>0.55542605745614981</v>
      </c>
      <c r="BK12">
        <f t="array" ref="BK12">INDEX(Transcriptome!T$2:T$28,MATCH(1,(Transcriptome!$A$2:$A$28=$B12)*(Transcriptome!$C$2:$C$28=$G12),0))</f>
        <v>1.1792930364174454</v>
      </c>
      <c r="BL12">
        <f t="array" ref="BL12">INDEX(Transcriptome!U$2:U$28,MATCH(1,(Transcriptome!$A$2:$A$28=$B12)*(Transcriptome!$C$2:$C$28=$G12),0))</f>
        <v>6.4869513669808807</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0.77292004132105108</v>
      </c>
      <c r="BP12">
        <f t="array" ref="BP12">INDEX(Transcriptome!Y$2:Y$28,MATCH(1,(Transcriptome!$A$2:$A$28=$B12)*(Transcriptome!$C$2:$C$28=$G12),0))</f>
        <v>0</v>
      </c>
      <c r="BQ12">
        <f t="array" ref="BQ12">INDEX(Transcriptome!Z$2:Z$28,MATCH(1,(Transcriptome!$A$2:$A$28=$B12)*(Transcriptome!$C$2:$C$28=$G12),0))</f>
        <v>0.47078292964244517</v>
      </c>
      <c r="BR12">
        <f t="array" ref="BR12">INDEX(Transcriptome!AA$2:AA$28,MATCH(1,(Transcriptome!$A$2:$A$28=$B12)*(Transcriptome!$C$2:$C$28=$G12),0))</f>
        <v>0.9399287917978123</v>
      </c>
      <c r="BS12">
        <f t="array" ref="BS12">INDEX(Transcriptome!AB$2:AB$28,MATCH(1,(Transcriptome!$A$2:$A$28=$B12)*(Transcriptome!$C$2:$C$28=$G12),0))</f>
        <v>0.35004380003140156</v>
      </c>
      <c r="BT12">
        <f t="array" ref="BT12">INDEX(Transcriptome!AC$2:AC$28,MATCH(1,(Transcriptome!$A$2:$A$28=$B12)*(Transcriptome!$C$2:$C$28=$G12),0))</f>
        <v>1.9849501645388783</v>
      </c>
      <c r="BU12">
        <f t="array" ref="BU12">INDEX(Transcriptome!AD$2:AD$28,MATCH(1,(Transcriptome!$A$2:$A$28=$B12)*(Transcriptome!$C$2:$C$28=$G12),0))</f>
        <v>0.51252717027520023</v>
      </c>
      <c r="BV12">
        <f t="array" ref="BV12">INDEX(Transcriptome!AE$2:AE$28,MATCH(1,(Transcriptome!$A$2:$A$28=$B12)*(Transcriptome!$C$2:$C$28=$G12),0))</f>
        <v>1.857479770987436</v>
      </c>
      <c r="BW12">
        <f t="array" ref="BW12">INDEX(Transcriptome!AF$2:AF$28,MATCH(1,(Transcriptome!$A$2:$A$28=$B12)*(Transcriptome!$C$2:$C$28=$G12),0))</f>
        <v>0.72806710834510924</v>
      </c>
      <c r="BX12">
        <f t="array" ref="BX12">INDEX(Transcriptome!AG$2:AG$28,MATCH(1,(Transcriptome!$A$2:$A$28=$B12)*(Transcriptome!$C$2:$C$28=$G12),0))</f>
        <v>0.66099634573097976</v>
      </c>
      <c r="BY12">
        <f t="array" ref="BY12">INDEX(Transcriptome!AH$2:AH$28,MATCH(1,(Transcriptome!$A$2:$A$28=$B12)*(Transcriptome!$C$2:$C$28=$G12),0))</f>
        <v>1.8479207841008674</v>
      </c>
      <c r="BZ12">
        <f t="array" ref="BZ12">INDEX(Transcriptome!AI$2:AI$28,MATCH(1,(Transcriptome!$A$2:$A$28=$B12)*(Transcriptome!$C$2:$C$28=$G12),0))</f>
        <v>0.52691665363364448</v>
      </c>
      <c r="CA12">
        <f t="array" ref="CA12">INDEX(Transcriptome!AJ$2:AJ$28,MATCH(1,(Transcriptome!$A$2:$A$28=$B12)*(Transcriptome!$C$2:$C$28=$G12),0))</f>
        <v>1.2539456088497329</v>
      </c>
      <c r="CB12">
        <f t="array" ref="CB12">INDEX(Transcriptome!AK$2:AK$28,MATCH(1,(Transcriptome!$A$2:$A$28=$B12)*(Transcriptome!$C$2:$C$28=$G12),0))</f>
        <v>0.8408660418790137</v>
      </c>
      <c r="CC12">
        <f t="array" ref="CC12">INDEX(Transcriptome!AL$2:AL$28,MATCH(1,(Transcriptome!$A$2:$A$28=$B12)*(Transcriptome!$C$2:$C$28=$G12),0))</f>
        <v>1</v>
      </c>
      <c r="CD12">
        <f t="array" ref="CD12">INDEX(Transcriptome!AM$2:AM$28,MATCH(1,(Transcriptome!$A$2:$A$28=$B12)*(Transcriptome!$C$2:$C$28=$G12),0))</f>
        <v>0.22397915101608157</v>
      </c>
      <c r="CE12">
        <f t="array" ref="CE12">INDEX(Transcriptome!AN$2:AN$28,MATCH(1,(Transcriptome!$A$2:$A$28=$B12)*(Transcriptome!$C$2:$C$28=$G12),0))</f>
        <v>0.64022574050010972</v>
      </c>
      <c r="CF12">
        <f t="array" ref="CF12">INDEX(Transcriptome!AO$2:AO$28,MATCH(1,(Transcriptome!$A$2:$A$28=$B12)*(Transcriptome!$C$2:$C$28=$G12),0))</f>
        <v>1.351441706580276</v>
      </c>
      <c r="CG12">
        <f t="array" ref="CG12">INDEX(Transcriptome!AP$2:AP$28,MATCH(1,(Transcriptome!$A$2:$A$28=$B12)*(Transcriptome!$C$2:$C$28=$G12),0))</f>
        <v>0.85516164345614487</v>
      </c>
      <c r="CH12">
        <f t="array" ref="CH12">INDEX(Transcriptome!AQ$2:AQ$28,MATCH(1,(Transcriptome!$A$2:$A$28=$B12)*(Transcriptome!$C$2:$C$28=$G12),0))</f>
        <v>1.0483737249346998</v>
      </c>
      <c r="CI12">
        <f t="array" ref="CI12">INDEX(Transcriptome!AR$2:AR$28,MATCH(1,(Transcriptome!$A$2:$A$28=$B12)*(Transcriptome!$C$2:$C$28=$G12),0))</f>
        <v>0.53765717202868091</v>
      </c>
      <c r="CJ12">
        <f t="array" ref="CJ12">INDEX(Transcriptome!AS$2:AS$28,MATCH(1,(Transcriptome!$A$2:$A$28=$B12)*(Transcriptome!$C$2:$C$28=$G12),0))</f>
        <v>0.88325585101801352</v>
      </c>
      <c r="CK12">
        <f t="array" ref="CK12">INDEX(Transcriptome!AT$2:AT$28,MATCH(1,(Transcriptome!$A$2:$A$28=$B12)*(Transcriptome!$C$2:$C$28=$G12),0))</f>
        <v>0.66386689664249432</v>
      </c>
      <c r="CL12">
        <f t="array" ref="CL12">INDEX(Transcriptome!AU$2:AU$28,MATCH(1,(Transcriptome!$A$2:$A$28=$B12)*(Transcriptome!$C$2:$C$28=$G12),0))</f>
        <v>0.96600661133691346</v>
      </c>
      <c r="CM12">
        <f t="array" ref="CM12">INDEX(Transcriptome!AV$2:AV$28,MATCH(1,(Transcriptome!$A$2:$A$28=$B12)*(Transcriptome!$C$2:$C$28=$G12),0))</f>
        <v>0.63031978385969201</v>
      </c>
      <c r="CN12">
        <f t="array" ref="CN12">INDEX(Transcriptome!AW$2:AW$28,MATCH(1,(Transcriptome!$A$2:$A$28=$B12)*(Transcriptome!$C$2:$C$28=$G12),0))</f>
        <v>0.36488719926636148</v>
      </c>
      <c r="CO12">
        <f t="array" ref="CO12">INDEX(Transcriptome!AX$2:AX$28,MATCH(1,(Transcriptome!$A$2:$A$28=$B12)*(Transcriptome!$C$2:$C$28=$G12),0))</f>
        <v>0.43681396584662185</v>
      </c>
      <c r="CP12">
        <f t="array" ref="CP12">INDEX(Transcriptome!AY$2:AY$28,MATCH(1,(Transcriptome!$A$2:$A$28=$B12)*(Transcriptome!$C$2:$C$28=$G12),0))</f>
        <v>0.87852145826393024</v>
      </c>
      <c r="CQ12">
        <f t="array" ref="CQ12">INDEX(Transcriptome!AZ$2:AZ$28,MATCH(1,(Transcriptome!$A$2:$A$28=$B12)*(Transcriptome!$C$2:$C$28=$G12),0))</f>
        <v>0.13322308444037048</v>
      </c>
      <c r="CR12">
        <f t="array" ref="CR12">INDEX(Transcriptome!BA$2:BA$28,MATCH(1,(Transcriptome!$A$2:$A$28=$B12)*(Transcriptome!$C$2:$C$28=$G12),0))</f>
        <v>2.8957183621386697</v>
      </c>
      <c r="CS12">
        <f t="array" ref="CS12">INDEX(Transcriptome!BB$2:BB$28,MATCH(1,(Transcriptome!$A$2:$A$28=$B12)*(Transcriptome!$C$2:$C$28=$G12),0))</f>
        <v>1.9976928549454456</v>
      </c>
      <c r="CT12">
        <f t="array" ref="CT12">INDEX(Transcriptome!BC$2:BC$28,MATCH(1,(Transcriptome!$A$2:$A$28=$B12)*(Transcriptome!$C$2:$C$28=$G12),0))</f>
        <v>0</v>
      </c>
      <c r="CU12">
        <f t="array" ref="CU12">INDEX(Transcriptome!BD$2:BD$28,MATCH(1,(Transcriptome!$A$2:$A$28=$B12)*(Transcriptome!$C$2:$C$28=$G12),0))</f>
        <v>1.9609477741491115</v>
      </c>
      <c r="CV12">
        <f t="array" ref="CV12">INDEX(Transcriptome!BE$2:BE$28,MATCH(1,(Transcriptome!$A$2:$A$28=$B12)*(Transcriptome!$C$2:$C$28=$G12),0))</f>
        <v>1.2301800550619775</v>
      </c>
      <c r="CW12">
        <f t="array" ref="CW12">INDEX(Transcriptome!BF$2:BF$28,MATCH(1,(Transcriptome!$A$2:$A$28=$B12)*(Transcriptome!$C$2:$C$28=$G12),0))</f>
        <v>1.8122580783432334</v>
      </c>
      <c r="CX12">
        <f t="array" ref="CX12">INDEX(Transcriptome!BG$2:BG$28,MATCH(1,(Transcriptome!$A$2:$A$28=$B12)*(Transcriptome!$C$2:$C$28=$G12),0))</f>
        <v>1.6286605534847232</v>
      </c>
      <c r="CY12">
        <f t="array" ref="CY12">INDEX(Transcriptome!BH$2:BH$28,MATCH(1,(Transcriptome!$A$2:$A$28=$B12)*(Transcriptome!$C$2:$C$28=$G12),0))</f>
        <v>0.4679412134019918</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2.3065484482686314</v>
      </c>
      <c r="DC12">
        <f t="array" ref="DC12">INDEX(Transcriptome!BL$2:BL$28,MATCH(1,(Transcriptome!$A$2:$A$28=$B12)*(Transcriptome!$C$2:$C$28=$G12),0))</f>
        <v>1.1316528883426991</v>
      </c>
      <c r="DD12">
        <f t="array" ref="DD12">INDEX(Transcriptome!BM$2:BM$28,MATCH(1,(Transcriptome!$A$2:$A$28=$B12)*(Transcriptome!$C$2:$C$28=$G12),0))</f>
        <v>0.84481565452043561</v>
      </c>
      <c r="DE12">
        <f t="array" ref="DE12">INDEX(Transcriptome!BN$2:BN$28,MATCH(1,(Transcriptome!$A$2:$A$28=$B12)*(Transcriptome!$C$2:$C$28=$G12),0))</f>
        <v>4.5305884126387452</v>
      </c>
      <c r="DF12">
        <f t="array" ref="DF12">INDEX(Transcriptome!BO$2:BO$28,MATCH(1,(Transcriptome!$A$2:$A$28=$B12)*(Transcriptome!$C$2:$C$28=$G12),0))</f>
        <v>2.2672085489847156</v>
      </c>
      <c r="DG12">
        <f t="array" ref="DG12">INDEX(Transcriptome!BP$2:BP$28,MATCH(1,(Transcriptome!$A$2:$A$28=$B12)*(Transcriptome!$C$2:$C$28=$G12),0))</f>
        <v>0.4679412134019918</v>
      </c>
      <c r="DH12">
        <f t="array" ref="DH12">INDEX(Transcriptome!BQ$2:BQ$28,MATCH(1,(Transcriptome!$A$2:$A$28=$B12)*(Transcriptome!$C$2:$C$28=$G12),0))</f>
        <v>1</v>
      </c>
      <c r="DI12">
        <f t="array" ref="DI12">INDEX(Transcriptome!BR$2:BR$28,MATCH(1,(Transcriptome!$A$2:$A$28=$B12)*(Transcriptome!$C$2:$C$28=$G12),0))</f>
        <v>0.81910456962924594</v>
      </c>
    </row>
    <row r="13" spans="1:113" x14ac:dyDescent="0.15">
      <c r="A13">
        <f>'Measured Data'!A18</f>
        <v>11</v>
      </c>
      <c r="B13" s="86" t="s">
        <v>524</v>
      </c>
      <c r="C13" s="369" t="s">
        <v>549</v>
      </c>
      <c r="D13">
        <v>1</v>
      </c>
      <c r="E13">
        <f>'Measured Data'!H18</f>
        <v>3.7434242797851565</v>
      </c>
      <c r="F13" s="306">
        <f>'Measured Data'!K18</f>
        <v>96.956031799316406</v>
      </c>
      <c r="G13" t="s">
        <v>552</v>
      </c>
      <c r="H13" s="366">
        <f>'Measured Data'!B18</f>
        <v>43711</v>
      </c>
      <c r="I13" s="367">
        <f>'Measured Data'!C18</f>
        <v>0.44236111111111115</v>
      </c>
      <c r="J13">
        <f>'In Process Calc.'!B14</f>
        <v>10.88010416666657</v>
      </c>
      <c r="K13">
        <f>'In Process Calc.'!C14</f>
        <v>261.12249999999767</v>
      </c>
      <c r="L13">
        <f>'Measured Data'!Y18</f>
        <v>10.944444444444445</v>
      </c>
      <c r="M13">
        <f>'Measured Data'!AE18</f>
        <v>0.9991119005328597</v>
      </c>
      <c r="N13">
        <f>'Measured Data'!Z18</f>
        <v>0.24</v>
      </c>
      <c r="O13">
        <f>'Post Process Calc.'!AM14</f>
        <v>0.88661295658472816</v>
      </c>
      <c r="P13">
        <f>'Post Process Calc.'!AN14</f>
        <v>3.1080386405965679</v>
      </c>
      <c r="Q13">
        <f>'Measured Data'!AW18</f>
        <v>10.944444444444445</v>
      </c>
      <c r="R13">
        <f t="shared" si="3"/>
        <v>0.9991119005328597</v>
      </c>
      <c r="S13">
        <f t="shared" si="4"/>
        <v>0.24</v>
      </c>
      <c r="T13">
        <f>IF(ISBLANK('Measured Data'!AT18),'Post Process Calc.'!AM14,'Measured Data'!AT18)</f>
        <v>0.88661295658472816</v>
      </c>
      <c r="U13">
        <f>IF(ISBLANK('Measured Data'!AU18),'Post Process Calc.'!AN14,'Measured Data'!AU18)</f>
        <v>3.1080386405965679</v>
      </c>
      <c r="V13">
        <f t="shared" si="5"/>
        <v>10.944444444444445</v>
      </c>
      <c r="W13">
        <f t="shared" si="0"/>
        <v>0.9991119005328597</v>
      </c>
      <c r="X13">
        <f t="shared" si="0"/>
        <v>0.24</v>
      </c>
      <c r="Y13">
        <f t="shared" si="0"/>
        <v>0.88661295658472816</v>
      </c>
      <c r="Z13">
        <f t="shared" si="0"/>
        <v>3.1080386405965679</v>
      </c>
      <c r="AA13">
        <f>'Growth Regression'!P13</f>
        <v>3.567021616434331E-4</v>
      </c>
      <c r="AB13">
        <f>AA13/'Growth Regression'!$O$24</f>
        <v>1.4462982251682089E-2</v>
      </c>
      <c r="AC13">
        <f>'Post Process Calc.'!J14</f>
        <v>5.6651077452319828E-2</v>
      </c>
      <c r="AD13">
        <f>'Post Process Calc.'!P14</f>
        <v>4.5335527123332531E-4</v>
      </c>
      <c r="AE13">
        <f>'Post Process Calc.'!K14</f>
        <v>1.9485535021403081E-4</v>
      </c>
      <c r="AF13">
        <f>'Post Process Calc.'!G14</f>
        <v>-5.0973428959349108E-4</v>
      </c>
      <c r="AG13">
        <f>'Post Process Calc.'!H14</f>
        <v>9.2623876127384628E-3</v>
      </c>
      <c r="AH13">
        <f>'Post Process Calc.'!AF14</f>
        <v>8.002588681828517E-3</v>
      </c>
      <c r="AI13">
        <f t="shared" si="6"/>
        <v>35.406923407699892</v>
      </c>
      <c r="AJ13">
        <f t="shared" si="6"/>
        <v>0.28334704452082832</v>
      </c>
      <c r="AK13">
        <f t="shared" si="1"/>
        <v>0.12178459388376925</v>
      </c>
      <c r="AL13">
        <f t="shared" si="1"/>
        <v>-0.31858393099593191</v>
      </c>
      <c r="AM13">
        <f t="shared" si="1"/>
        <v>5.7889922579615387</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s="86" t="s">
        <v>524</v>
      </c>
      <c r="C14" s="369" t="s">
        <v>549</v>
      </c>
      <c r="D14">
        <v>1</v>
      </c>
      <c r="E14">
        <f>'Measured Data'!H19</f>
        <v>3.7847748828887942</v>
      </c>
      <c r="F14" s="306">
        <f>'Measured Data'!K19</f>
        <v>95.549453735351562</v>
      </c>
      <c r="G14" t="s">
        <v>552</v>
      </c>
      <c r="H14" s="366">
        <f>'Measured Data'!B19</f>
        <v>43712</v>
      </c>
      <c r="I14" s="367">
        <f>'Measured Data'!C19</f>
        <v>0.5756944444444444</v>
      </c>
      <c r="J14">
        <f>'In Process Calc.'!B15</f>
        <v>12.013437499997963</v>
      </c>
      <c r="K14">
        <f>'In Process Calc.'!C15</f>
        <v>288.32249999995111</v>
      </c>
      <c r="L14">
        <f>'Measured Data'!Y19</f>
        <v>4.8888888888888884</v>
      </c>
      <c r="M14">
        <f>'Measured Data'!AE19</f>
        <v>0.9991119005328597</v>
      </c>
      <c r="N14">
        <f>'Measured Data'!Z19</f>
        <v>0.3</v>
      </c>
      <c r="O14">
        <f>'Post Process Calc.'!AM15</f>
        <v>0.88028916331227636</v>
      </c>
      <c r="P14">
        <f>'Post Process Calc.'!AN15</f>
        <v>2.2283583003580438</v>
      </c>
      <c r="Q14">
        <f>'Measured Data'!AW19</f>
        <v>32.933090280640364</v>
      </c>
      <c r="R14">
        <f t="shared" si="3"/>
        <v>0.9991119005328597</v>
      </c>
      <c r="S14">
        <f t="shared" si="4"/>
        <v>0.3</v>
      </c>
      <c r="T14">
        <f>IF(ISBLANK('Measured Data'!AT19),'Post Process Calc.'!AM15,'Measured Data'!AT19)</f>
        <v>0.88028916331227636</v>
      </c>
      <c r="U14">
        <f>IF(ISBLANK('Measured Data'!AU19),'Post Process Calc.'!AN15,'Measured Data'!AU19)</f>
        <v>2.2283583003580438</v>
      </c>
      <c r="V14">
        <f t="shared" si="5"/>
        <v>18.910989584764625</v>
      </c>
      <c r="W14">
        <f t="shared" si="0"/>
        <v>0.9991119005328597</v>
      </c>
      <c r="X14">
        <f t="shared" si="0"/>
        <v>0.3</v>
      </c>
      <c r="Y14">
        <f t="shared" si="0"/>
        <v>0.88028916331227636</v>
      </c>
      <c r="Z14">
        <f t="shared" si="0"/>
        <v>2.2283583003580438</v>
      </c>
      <c r="AA14">
        <f>'Growth Regression'!P14</f>
        <v>1.8367316940198758E-4</v>
      </c>
      <c r="AB14">
        <f>AA14/'Growth Regression'!$O$24</f>
        <v>7.4472825646248785E-3</v>
      </c>
      <c r="AC14">
        <f>'Post Process Calc.'!J15</f>
        <v>5.7606892426197445E-2</v>
      </c>
      <c r="AD14">
        <f>'Post Process Calc.'!P15</f>
        <v>-5.6972021299210021E-3</v>
      </c>
      <c r="AE14">
        <f>'Post Process Calc.'!K15</f>
        <v>2.2211266924536776E-4</v>
      </c>
      <c r="AF14">
        <f>'Post Process Calc.'!G15</f>
        <v>9.7199454589558699E-4</v>
      </c>
      <c r="AG14">
        <f>'Post Process Calc.'!H15</f>
        <v>7.598280278363706E-3</v>
      </c>
      <c r="AH14">
        <f>'Post Process Calc.'!AF15</f>
        <v>-9.8897925056796315E-2</v>
      </c>
      <c r="AI14">
        <f t="shared" si="6"/>
        <v>36.004307766373401</v>
      </c>
      <c r="AJ14">
        <f t="shared" si="6"/>
        <v>-3.5607513312006263</v>
      </c>
      <c r="AK14">
        <f t="shared" si="1"/>
        <v>0.13882041827835484</v>
      </c>
      <c r="AL14">
        <f t="shared" si="1"/>
        <v>0.60749659118474186</v>
      </c>
      <c r="AM14">
        <f t="shared" si="1"/>
        <v>4.7489251739773159</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'Measured Data'!A20</f>
        <v>13</v>
      </c>
      <c r="B15" s="86" t="s">
        <v>524</v>
      </c>
      <c r="C15" s="369" t="s">
        <v>549</v>
      </c>
      <c r="D15">
        <v>1</v>
      </c>
      <c r="E15">
        <f>'Measured Data'!H20</f>
        <v>3.4615868164062502</v>
      </c>
      <c r="F15" s="306">
        <f>'Measured Data'!K20</f>
        <v>95.439544677734375</v>
      </c>
      <c r="G15" t="s">
        <v>552</v>
      </c>
      <c r="H15" s="366">
        <f>'Measured Data'!B20</f>
        <v>43713</v>
      </c>
      <c r="I15" s="367">
        <f>'Measured Data'!C20</f>
        <v>0.34652777777777777</v>
      </c>
      <c r="J15">
        <f>'In Process Calc.'!B16</f>
        <v>12.784270833333721</v>
      </c>
      <c r="K15">
        <f>'In Process Calc.'!C16</f>
        <v>306.82250000000931</v>
      </c>
      <c r="L15">
        <f>'Measured Data'!Y20</f>
        <v>28.666666666666668</v>
      </c>
      <c r="M15">
        <f>'Measured Data'!AE20</f>
        <v>0</v>
      </c>
      <c r="N15">
        <f>'Measured Data'!Z20</f>
        <v>0.19</v>
      </c>
      <c r="O15">
        <f>'Post Process Calc.'!AM16</f>
        <v>0.73863297596979716</v>
      </c>
      <c r="P15">
        <f>'Post Process Calc.'!AN16</f>
        <v>1.7561226484515553</v>
      </c>
      <c r="Q15">
        <f>'Measured Data'!AW20</f>
        <v>28.666666666666668</v>
      </c>
      <c r="R15">
        <f t="shared" si="3"/>
        <v>0</v>
      </c>
      <c r="S15">
        <f t="shared" si="4"/>
        <v>0.19</v>
      </c>
      <c r="T15">
        <f>IF(ISBLANK('Measured Data'!AT20),'Post Process Calc.'!AM16,'Measured Data'!AT20)</f>
        <v>0.73863297596979716</v>
      </c>
      <c r="U15">
        <f>IF(ISBLANK('Measured Data'!AU20),'Post Process Calc.'!AN16,'Measured Data'!AU20)</f>
        <v>1.7561226484515553</v>
      </c>
      <c r="V15">
        <f t="shared" si="5"/>
        <v>28.666666666666668</v>
      </c>
      <c r="W15">
        <f t="shared" si="0"/>
        <v>0</v>
      </c>
      <c r="X15">
        <f t="shared" si="0"/>
        <v>0.19</v>
      </c>
      <c r="Y15">
        <f t="shared" si="0"/>
        <v>0.73863297596979716</v>
      </c>
      <c r="Z15">
        <f t="shared" si="0"/>
        <v>1.7561226484515553</v>
      </c>
      <c r="AA15">
        <f>'Growth Regression'!P15</f>
        <v>1.1670185363788207E-4</v>
      </c>
      <c r="AB15">
        <f>AA15/'Growth Regression'!$O$24</f>
        <v>4.7318379853002017E-3</v>
      </c>
      <c r="AC15">
        <f>'Post Process Calc.'!J16</f>
        <v>6.2139652032878953E-2</v>
      </c>
      <c r="AD15">
        <f>'Post Process Calc.'!P16</f>
        <v>-6.3874630483253944E-3</v>
      </c>
      <c r="AE15">
        <f>'Post Process Calc.'!K16</f>
        <v>2.5297799405107305E-4</v>
      </c>
      <c r="AF15">
        <f>'Post Process Calc.'!G16</f>
        <v>3.5626612237059747E-3</v>
      </c>
      <c r="AG15">
        <f>'Post Process Calc.'!H16</f>
        <v>6.2966569716143561E-3</v>
      </c>
      <c r="AH15">
        <f>'Post Process Calc.'!AF16</f>
        <v>-0.10279206335023729</v>
      </c>
      <c r="AI15">
        <f t="shared" si="6"/>
        <v>38.837282520549344</v>
      </c>
      <c r="AJ15">
        <f t="shared" si="6"/>
        <v>-3.9921644052033711</v>
      </c>
      <c r="AK15">
        <f t="shared" si="1"/>
        <v>0.15811124628192064</v>
      </c>
      <c r="AL15">
        <f t="shared" si="1"/>
        <v>2.2266632648162341</v>
      </c>
      <c r="AM15">
        <f t="shared" si="1"/>
        <v>3.9354106072589725</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'Measured Data'!A21</f>
        <v>14</v>
      </c>
      <c r="B16" s="86" t="s">
        <v>524</v>
      </c>
      <c r="C16" s="369" t="s">
        <v>549</v>
      </c>
      <c r="D16">
        <v>1</v>
      </c>
      <c r="E16">
        <f>'Measured Data'!H21</f>
        <v>3.5965205265045168</v>
      </c>
      <c r="F16" s="306">
        <f>'Measured Data'!K21</f>
        <v>94.699142456054688</v>
      </c>
      <c r="G16" t="s">
        <v>552</v>
      </c>
      <c r="H16" s="366">
        <f>'Measured Data'!B21</f>
        <v>43714</v>
      </c>
      <c r="I16" s="367">
        <f>'Measured Data'!C21</f>
        <v>0.55833333333333335</v>
      </c>
      <c r="J16">
        <f>'In Process Calc.'!B17</f>
        <v>13.996076388888469</v>
      </c>
      <c r="K16">
        <f>'In Process Calc.'!C17</f>
        <v>335.90583333332324</v>
      </c>
      <c r="L16">
        <f>'Measured Data'!Y21</f>
        <v>23.333333333333336</v>
      </c>
      <c r="M16">
        <f>'Measured Data'!AE21</f>
        <v>0.55506216696269994</v>
      </c>
      <c r="N16">
        <f>'Measured Data'!Z21</f>
        <v>0.21</v>
      </c>
      <c r="O16">
        <f>'Post Process Calc.'!AM17</f>
        <v>6.5128096248640216E-2</v>
      </c>
      <c r="P16">
        <f>'Post Process Calc.'!AN17</f>
        <v>1.3348127311575981</v>
      </c>
      <c r="Q16">
        <f>'Measured Data'!AW21</f>
        <v>23.333333333333336</v>
      </c>
      <c r="R16">
        <f t="shared" si="3"/>
        <v>0.55506216696269994</v>
      </c>
      <c r="S16">
        <f t="shared" si="4"/>
        <v>0.21</v>
      </c>
      <c r="T16">
        <f>IF(ISBLANK('Measured Data'!AT21),'Post Process Calc.'!AM17,'Measured Data'!AT21)</f>
        <v>0</v>
      </c>
      <c r="U16">
        <f>IF(ISBLANK('Measured Data'!AU21),'Post Process Calc.'!AN17,'Measured Data'!AU21)</f>
        <v>1.2899106002554279</v>
      </c>
      <c r="V16">
        <f t="shared" si="5"/>
        <v>23.333333333333336</v>
      </c>
      <c r="W16">
        <f t="shared" si="0"/>
        <v>0.55506216696269994</v>
      </c>
      <c r="X16">
        <f t="shared" si="0"/>
        <v>0.21</v>
      </c>
      <c r="Y16">
        <f t="shared" si="0"/>
        <v>3.2564048124320108E-2</v>
      </c>
      <c r="Z16">
        <f t="shared" si="0"/>
        <v>1.3123616657065131</v>
      </c>
      <c r="AA16">
        <f>'Growth Regression'!P16</f>
        <v>5.7097605336314107E-5</v>
      </c>
      <c r="AB16">
        <f>AA16/'Growth Regression'!$O$24</f>
        <v>2.3151013405356036E-3</v>
      </c>
      <c r="AC16">
        <f>'Post Process Calc.'!J17</f>
        <v>5.5918385319812754E-2</v>
      </c>
      <c r="AD16">
        <f>'Post Process Calc.'!P17</f>
        <v>1.7904453329037597E-2</v>
      </c>
      <c r="AE16">
        <f>'Post Process Calc.'!K17</f>
        <v>2.4440628303564019E-4</v>
      </c>
      <c r="AF16">
        <f>'Post Process Calc.'!G17</f>
        <v>9.9784999138657696E-3</v>
      </c>
      <c r="AG16">
        <f>'Post Process Calc.'!H17</f>
        <v>1.5974484912001832E-3</v>
      </c>
      <c r="AH16">
        <f>'Post Process Calc.'!AF17</f>
        <v>0.32018902596412724</v>
      </c>
      <c r="AI16">
        <f t="shared" si="6"/>
        <v>34.948990824882969</v>
      </c>
      <c r="AJ16">
        <f t="shared" si="6"/>
        <v>11.190283330648498</v>
      </c>
      <c r="AK16">
        <f t="shared" si="1"/>
        <v>0.1527539268972751</v>
      </c>
      <c r="AL16">
        <f t="shared" si="1"/>
        <v>6.236562446166106</v>
      </c>
      <c r="AM16">
        <f t="shared" si="1"/>
        <v>0.99840530700011443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A2" sqref="A2:XFD15"/>
    </sheetView>
  </sheetViews>
  <sheetFormatPr baseColWidth="10" defaultColWidth="8.83203125" defaultRowHeight="13" x14ac:dyDescent="0.15"/>
  <cols>
    <col min="2" max="2" width="28.33203125" customWidth="1"/>
  </cols>
  <sheetData>
    <row r="1" spans="1:99" x14ac:dyDescent="0.15">
      <c r="A1" t="str">
        <f>'Measured Data'!A6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'Measured Data'!A7</f>
        <v>0</v>
      </c>
      <c r="B2" s="369" t="s">
        <v>524</v>
      </c>
      <c r="C2" s="369" t="s">
        <v>549</v>
      </c>
      <c r="D2">
        <v>1</v>
      </c>
      <c r="E2" t="s">
        <v>553</v>
      </c>
      <c r="F2" s="306">
        <f>'Growth Regression'!R2</f>
        <v>0.43935763889021473</v>
      </c>
      <c r="G2" s="306">
        <f>'Growth Regression'!S2</f>
        <v>10.544583333365154</v>
      </c>
      <c r="H2">
        <f>AVERAGE('TL input - regression'!L3,'TL input - regression'!Q2)</f>
        <v>29.055555555555557</v>
      </c>
      <c r="I2">
        <f>AVERAGE('TL input - regression'!M3,'TL input - regression'!R2)</f>
        <v>2.5532859680284195</v>
      </c>
      <c r="J2">
        <f>AVERAGE('TL input - regression'!N3,'TL input - regression'!S2)</f>
        <v>0.15000000000000002</v>
      </c>
      <c r="K2">
        <f>AVERAGE('TL input - regression'!O3,'TL input - regression'!T2)</f>
        <v>4.2470544254538147</v>
      </c>
      <c r="L2">
        <f>AVERAGE('TL input - regression'!P3,'TL input - regression'!U2)</f>
        <v>8.9919250468803913</v>
      </c>
      <c r="M2">
        <f>'Growth Regression'!P2</f>
        <v>2.2243624532534312E-2</v>
      </c>
      <c r="N2">
        <f>M2/'Growth Regression'!$O$24</f>
        <v>0.9018985064315681</v>
      </c>
      <c r="O2">
        <f>'Post Process Calc.'!C23</f>
        <v>0.12501518578430806</v>
      </c>
      <c r="P2">
        <f>'Post Process Calc.'!D23</f>
        <v>6.2209208108002657E-2</v>
      </c>
      <c r="Q2">
        <f>'Post Process Calc.'!E23</f>
        <v>-4.4652001741607977E-3</v>
      </c>
      <c r="R2">
        <f>'Post Process Calc.'!F23</f>
        <v>4.1444882784510625E-2</v>
      </c>
      <c r="S2">
        <f>'Post Process Calc.'!G23</f>
        <v>1.7269187109418991E-3</v>
      </c>
      <c r="T2">
        <f>P2/O2</f>
        <v>0.49761321168880884</v>
      </c>
      <c r="U2">
        <f>O2/0.0016</f>
        <v>78.134491115192532</v>
      </c>
      <c r="V2">
        <f>P2/0.0016</f>
        <v>38.88075506750166</v>
      </c>
      <c r="W2">
        <f t="shared" ref="W2:Y15" si="0">Q2/0.0016</f>
        <v>-2.7907501088504985</v>
      </c>
      <c r="X2">
        <f t="shared" si="0"/>
        <v>25.903051740319139</v>
      </c>
      <c r="Y2">
        <f t="shared" si="0"/>
        <v>1.0793241943386869</v>
      </c>
      <c r="Z2">
        <v>100</v>
      </c>
      <c r="AA2">
        <v>0.32</v>
      </c>
      <c r="AB2">
        <v>7</v>
      </c>
      <c r="AC2">
        <v>0.7</v>
      </c>
      <c r="AD2">
        <f t="shared" ref="AD2:AD15" si="1">10^(-7.3)</f>
        <v>5.0118723362727164E-8</v>
      </c>
      <c r="AE2">
        <v>1</v>
      </c>
      <c r="AF2">
        <v>0.311</v>
      </c>
      <c r="AG2">
        <f t="array" ref="AG2">INDEX(Transcriptome!D$2:D$28,MATCH(1,(Transcriptome!$A$2:$A$28=$B2)*(Transcriptome!$C$2:$C$28=$E2),0))</f>
        <v>0.65602054899027507</v>
      </c>
      <c r="AH2">
        <f t="array" ref="AH2">INDEX(Transcriptome!E$2:E$28,MATCH(1,(Transcriptome!$A$2:$A$28=$B2)*(Transcriptome!$C$2:$C$28=$E2),0))</f>
        <v>0.84837370331130013</v>
      </c>
      <c r="AI2">
        <f t="array" ref="AI2">INDEX(Transcriptome!F$2:F$28,MATCH(1,(Transcriptome!$A$2:$A$28=$B2)*(Transcriptome!$C$2:$C$28=$E2),0))</f>
        <v>0.5187050640995009</v>
      </c>
      <c r="AJ2">
        <f t="array" ref="AJ2">INDEX(Transcriptome!G$2:G$28,MATCH(1,(Transcriptome!$A$2:$A$28=$B2)*(Transcriptome!$C$2:$C$28=$E2),0))</f>
        <v>0.64220431977894188</v>
      </c>
      <c r="AK2">
        <f t="array" ref="AK2">INDEX(Transcriptome!H$2:H$28,MATCH(1,(Transcriptome!$A$2:$A$28=$B2)*(Transcriptome!$C$2:$C$28=$E2),0))</f>
        <v>0</v>
      </c>
      <c r="AL2">
        <f t="array" ref="AL2">INDEX(Transcriptome!I$2:I$28,MATCH(1,(Transcriptome!$A$2:$A$28=$B2)*(Transcriptome!$C$2:$C$28=$E2),0))</f>
        <v>1.4804714123727409</v>
      </c>
      <c r="AM2">
        <f t="array" ref="AM2">INDEX(Transcriptome!J$2:J$28,MATCH(1,(Transcriptome!$A$2:$A$28=$B2)*(Transcriptome!$C$2:$C$28=$E2),0))</f>
        <v>0.7378078703428913</v>
      </c>
      <c r="AN2">
        <f t="array" ref="AN2">INDEX(Transcriptome!K$2:K$28,MATCH(1,(Transcriptome!$A$2:$A$28=$B2)*(Transcriptome!$C$2:$C$28=$E2),0))</f>
        <v>0.64310184491047229</v>
      </c>
      <c r="AO2">
        <f t="array" ref="AO2">INDEX(Transcriptome!L$2:L$28,MATCH(1,(Transcriptome!$A$2:$A$28=$B2)*(Transcriptome!$C$2:$C$28=$E2),0))</f>
        <v>0.84386948908381054</v>
      </c>
      <c r="AP2">
        <f t="array" ref="AP2">INDEX(Transcriptome!M$2:M$28,MATCH(1,(Transcriptome!$A$2:$A$28=$B2)*(Transcriptome!$C$2:$C$28=$E2),0))</f>
        <v>0.35331077707571362</v>
      </c>
      <c r="AQ2">
        <f t="array" ref="AQ2">INDEX(Transcriptome!N$2:N$28,MATCH(1,(Transcriptome!$A$2:$A$28=$B2)*(Transcriptome!$C$2:$C$28=$E2),0))</f>
        <v>1.1088962114187244</v>
      </c>
      <c r="AR2">
        <f t="array" ref="AR2">INDEX(Transcriptome!O$2:O$28,MATCH(1,(Transcriptome!$A$2:$A$28=$B2)*(Transcriptome!$C$2:$C$28=$E2),0))</f>
        <v>1.0331936405721611</v>
      </c>
      <c r="AS2">
        <f t="array" ref="AS2">INDEX(Transcriptome!P$2:P$28,MATCH(1,(Transcriptome!$A$2:$A$28=$B2)*(Transcriptome!$C$2:$C$28=$E2),0))</f>
        <v>1.1403775056641934</v>
      </c>
      <c r="AT2">
        <f t="array" ref="AT2">INDEX(Transcriptome!Q$2:Q$28,MATCH(1,(Transcriptome!$A$2:$A$28=$B2)*(Transcriptome!$C$2:$C$28=$E2),0))</f>
        <v>0.60060052922809437</v>
      </c>
      <c r="AU2">
        <f t="array" ref="AU2">INDEX(Transcriptome!R$2:R$28,MATCH(1,(Transcriptome!$A$2:$A$28=$B2)*(Transcriptome!$C$2:$C$28=$E2),0))</f>
        <v>0.6609705086009825</v>
      </c>
      <c r="AV2">
        <f t="array" ref="AV2">INDEX(Transcriptome!S$2:S$28,MATCH(1,(Transcriptome!$A$2:$A$28=$B2)*(Transcriptome!$C$2:$C$28=$E2),0))</f>
        <v>0.48346670989108759</v>
      </c>
      <c r="AW2">
        <f t="array" ref="AW2">INDEX(Transcriptome!T$2:T$28,MATCH(1,(Transcriptome!$A$2:$A$28=$B2)*(Transcriptome!$C$2:$C$28=$E2),0))</f>
        <v>1.3517300407743635</v>
      </c>
      <c r="AX2">
        <f t="array" ref="AX2">INDEX(Transcriptome!U$2:U$28,MATCH(1,(Transcriptome!$A$2:$A$28=$B2)*(Transcriptome!$C$2:$C$28=$E2),0))</f>
        <v>3.9712687804511457</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0.94910228008023201</v>
      </c>
      <c r="BB2">
        <f t="array" ref="BB2">INDEX(Transcriptome!Y$2:Y$28,MATCH(1,(Transcriptome!$A$2:$A$28=$B2)*(Transcriptome!$C$2:$C$28=$E2),0))</f>
        <v>0</v>
      </c>
      <c r="BC2">
        <f t="array" ref="BC2">INDEX(Transcriptome!Z$2:Z$28,MATCH(1,(Transcriptome!$A$2:$A$28=$B2)*(Transcriptome!$C$2:$C$28=$E2),0))</f>
        <v>0.41102686379364578</v>
      </c>
      <c r="BD2">
        <f t="array" ref="BD2">INDEX(Transcriptome!AA$2:AA$28,MATCH(1,(Transcriptome!$A$2:$A$28=$B2)*(Transcriptome!$C$2:$C$28=$E2),0))</f>
        <v>1.0503841436540338</v>
      </c>
      <c r="BE2">
        <f t="array" ref="BE2">INDEX(Transcriptome!AB$2:AB$28,MATCH(1,(Transcriptome!$A$2:$A$28=$B2)*(Transcriptome!$C$2:$C$28=$E2),0))</f>
        <v>0.44469904929214005</v>
      </c>
      <c r="BF2">
        <f t="array" ref="BF2">INDEX(Transcriptome!AC$2:AC$28,MATCH(1,(Transcriptome!$A$2:$A$28=$B2)*(Transcriptome!$C$2:$C$28=$E2),0))</f>
        <v>1.8561290783296818</v>
      </c>
      <c r="BG2">
        <f t="array" ref="BG2">INDEX(Transcriptome!AD$2:AD$28,MATCH(1,(Transcriptome!$A$2:$A$28=$B2)*(Transcriptome!$C$2:$C$28=$E2),0))</f>
        <v>0.94173813160996134</v>
      </c>
      <c r="BH2">
        <f t="array" ref="BH2">INDEX(Transcriptome!AE$2:AE$28,MATCH(1,(Transcriptome!$A$2:$A$28=$B2)*(Transcriptome!$C$2:$C$28=$E2),0))</f>
        <v>2.6118546104159859</v>
      </c>
      <c r="BI2">
        <f t="array" ref="BI2">INDEX(Transcriptome!AF$2:AF$28,MATCH(1,(Transcriptome!$A$2:$A$28=$B2)*(Transcriptome!$C$2:$C$28=$E2),0))</f>
        <v>1.0595203239835589</v>
      </c>
      <c r="BJ2">
        <f t="array" ref="BJ2">INDEX(Transcriptome!AG$2:AG$28,MATCH(1,(Transcriptome!$A$2:$A$28=$B2)*(Transcriptome!$C$2:$C$28=$E2),0))</f>
        <v>0.98353946321334973</v>
      </c>
      <c r="BK2">
        <f t="array" ref="BK2">INDEX(Transcriptome!AH$2:AH$28,MATCH(1,(Transcriptome!$A$2:$A$28=$B2)*(Transcriptome!$C$2:$C$28=$E2),0))</f>
        <v>2.4409533157974557</v>
      </c>
      <c r="BL2">
        <f t="array" ref="BL2">INDEX(Transcriptome!AI$2:AI$28,MATCH(1,(Transcriptome!$A$2:$A$28=$B2)*(Transcriptome!$C$2:$C$28=$E2),0))</f>
        <v>0.68796903327173364</v>
      </c>
      <c r="BM2">
        <f t="array" ref="BM2">INDEX(Transcriptome!AJ$2:AJ$28,MATCH(1,(Transcriptome!$A$2:$A$28=$B2)*(Transcriptome!$C$2:$C$28=$E2),0))</f>
        <v>1.1589812667870159</v>
      </c>
      <c r="BN2">
        <f t="array" ref="BN2">INDEX(Transcriptome!AK$2:AK$28,MATCH(1,(Transcriptome!$A$2:$A$28=$B2)*(Transcriptome!$C$2:$C$28=$E2),0))</f>
        <v>0.98886326778532041</v>
      </c>
      <c r="BO2">
        <f t="array" ref="BO2">INDEX(Transcriptome!AL$2:AL$28,MATCH(1,(Transcriptome!$A$2:$A$28=$B2)*(Transcriptome!$C$2:$C$28=$E2),0))</f>
        <v>1</v>
      </c>
      <c r="BP2">
        <f t="array" ref="BP2">INDEX(Transcriptome!AM$2:AM$28,MATCH(1,(Transcriptome!$A$2:$A$28=$B2)*(Transcriptome!$C$2:$C$28=$E2),0))</f>
        <v>0.34669301886925363</v>
      </c>
      <c r="BQ2">
        <f t="array" ref="BQ2">INDEX(Transcriptome!AN$2:AN$28,MATCH(1,(Transcriptome!$A$2:$A$28=$B2)*(Transcriptome!$C$2:$C$28=$E2),0))</f>
        <v>0.6648591349043802</v>
      </c>
      <c r="BR2">
        <f t="array" ref="BR2">INDEX(Transcriptome!AO$2:AO$28,MATCH(1,(Transcriptome!$A$2:$A$28=$B2)*(Transcriptome!$C$2:$C$28=$E2),0))</f>
        <v>1.4546700857652415</v>
      </c>
      <c r="BS2">
        <f t="array" ref="BS2">INDEX(Transcriptome!AP$2:AP$28,MATCH(1,(Transcriptome!$A$2:$A$28=$B2)*(Transcriptome!$C$2:$C$28=$E2),0))</f>
        <v>0.98789990471815603</v>
      </c>
      <c r="BT2">
        <f t="array" ref="BT2">INDEX(Transcriptome!AQ$2:AQ$28,MATCH(1,(Transcriptome!$A$2:$A$28=$B2)*(Transcriptome!$C$2:$C$28=$E2),0))</f>
        <v>1.5285201201651057</v>
      </c>
      <c r="BU2">
        <f t="array" ref="BU2">INDEX(Transcriptome!AR$2:AR$28,MATCH(1,(Transcriptome!$A$2:$A$28=$B2)*(Transcriptome!$C$2:$C$28=$E2),0))</f>
        <v>0.56417910237662927</v>
      </c>
      <c r="BV2">
        <f t="array" ref="BV2">INDEX(Transcriptome!AS$2:AS$28,MATCH(1,(Transcriptome!$A$2:$A$28=$B2)*(Transcriptome!$C$2:$C$28=$E2),0))</f>
        <v>1.0706410366012991</v>
      </c>
      <c r="BW2">
        <f t="array" ref="BW2">INDEX(Transcriptome!AT$2:AT$28,MATCH(1,(Transcriptome!$A$2:$A$28=$B2)*(Transcriptome!$C$2:$C$28=$E2),0))</f>
        <v>0.77980685382518844</v>
      </c>
      <c r="BX2">
        <f t="array" ref="BX2">INDEX(Transcriptome!AU$2:AU$28,MATCH(1,(Transcriptome!$A$2:$A$28=$B2)*(Transcriptome!$C$2:$C$28=$E2),0))</f>
        <v>0.92746194854058461</v>
      </c>
      <c r="BY2">
        <f t="array" ref="BY2">INDEX(Transcriptome!AV$2:AV$28,MATCH(1,(Transcriptome!$A$2:$A$28=$B2)*(Transcriptome!$C$2:$C$28=$E2),0))</f>
        <v>0.69648039320440214</v>
      </c>
      <c r="BZ2">
        <f t="array" ref="BZ2">INDEX(Transcriptome!AW$2:AW$28,MATCH(1,(Transcriptome!$A$2:$A$28=$B2)*(Transcriptome!$C$2:$C$28=$E2),0))</f>
        <v>0.32133763195674431</v>
      </c>
      <c r="CA2">
        <f t="array" ref="CA2">INDEX(Transcriptome!AX$2:AX$28,MATCH(1,(Transcriptome!$A$2:$A$28=$B2)*(Transcriptome!$C$2:$C$28=$E2),0))</f>
        <v>0.56666387941910101</v>
      </c>
      <c r="CB2">
        <f t="array" ref="CB2">INDEX(Transcriptome!AY$2:AY$28,MATCH(1,(Transcriptome!$A$2:$A$28=$B2)*(Transcriptome!$C$2:$C$28=$E2),0))</f>
        <v>1.1468602852273424</v>
      </c>
      <c r="CC2">
        <f t="array" ref="CC2">INDEX(Transcriptome!AZ$2:AZ$28,MATCH(1,(Transcriptome!$A$2:$A$28=$B2)*(Transcriptome!$C$2:$C$28=$E2),0))</f>
        <v>0.17052757883956518</v>
      </c>
      <c r="CD2">
        <f t="array" ref="CD2">INDEX(Transcriptome!BA$2:BA$28,MATCH(1,(Transcriptome!$A$2:$A$28=$B2)*(Transcriptome!$C$2:$C$28=$E2),0))</f>
        <v>4.1857682071022486</v>
      </c>
      <c r="CE2">
        <f t="array" ref="CE2">INDEX(Transcriptome!BB$2:BB$28,MATCH(1,(Transcriptome!$A$2:$A$28=$B2)*(Transcriptome!$C$2:$C$28=$E2),0))</f>
        <v>2.0081969121731622</v>
      </c>
      <c r="CF2">
        <f t="array" ref="CF2">INDEX(Transcriptome!BC$2:BC$28,MATCH(1,(Transcriptome!$A$2:$A$28=$B2)*(Transcriptome!$C$2:$C$28=$E2),0))</f>
        <v>0</v>
      </c>
      <c r="CG2">
        <f t="array" ref="CG2">INDEX(Transcriptome!BD$2:BD$28,MATCH(1,(Transcriptome!$A$2:$A$28=$B2)*(Transcriptome!$C$2:$C$28=$E2),0))</f>
        <v>1.992506924435145</v>
      </c>
      <c r="CH2">
        <f t="array" ref="CH2">INDEX(Transcriptome!BE$2:BE$28,MATCH(1,(Transcriptome!$A$2:$A$28=$B2)*(Transcriptome!$C$2:$C$28=$E2),0))</f>
        <v>1.2522387821344587</v>
      </c>
      <c r="CI2">
        <f t="array" ref="CI2">INDEX(Transcriptome!BF$2:BF$28,MATCH(1,(Transcriptome!$A$2:$A$28=$B2)*(Transcriptome!$C$2:$C$28=$E2),0))</f>
        <v>1.8288248671410805</v>
      </c>
      <c r="CJ2">
        <f t="array" ref="CJ2">INDEX(Transcriptome!BG$2:BG$28,MATCH(1,(Transcriptome!$A$2:$A$28=$B2)*(Transcriptome!$C$2:$C$28=$E2),0))</f>
        <v>1.3451583464374217</v>
      </c>
      <c r="CK2">
        <f t="array" ref="CK2">INDEX(Transcriptome!BH$2:BH$28,MATCH(1,(Transcriptome!$A$2:$A$28=$B2)*(Transcriptome!$C$2:$C$28=$E2),0))</f>
        <v>0.44418368145934278</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1.7101853069942374</v>
      </c>
      <c r="CO2">
        <f t="array" ref="CO2">INDEX(Transcriptome!BL$2:BL$28,MATCH(1,(Transcriptome!$A$2:$A$28=$B2)*(Transcriptome!$C$2:$C$28=$E2),0))</f>
        <v>0.93206532639494133</v>
      </c>
      <c r="CP2">
        <f t="array" ref="CP2">INDEX(Transcriptome!BM$2:BM$28,MATCH(1,(Transcriptome!$A$2:$A$28=$B2)*(Transcriptome!$C$2:$C$28=$E2),0))</f>
        <v>1.296846718535273</v>
      </c>
      <c r="CQ2">
        <f t="array" ref="CQ2">INDEX(Transcriptome!BN$2:BN$28,MATCH(1,(Transcriptome!$A$2:$A$28=$B2)*(Transcriptome!$C$2:$C$28=$E2),0))</f>
        <v>6.4508273467937318</v>
      </c>
      <c r="CR2">
        <f t="array" ref="CR2">INDEX(Transcriptome!BO$2:BO$28,MATCH(1,(Transcriptome!$A$2:$A$28=$B2)*(Transcriptome!$C$2:$C$28=$E2),0))</f>
        <v>3.5386009581376339</v>
      </c>
      <c r="CS2">
        <f t="array" ref="CS2">INDEX(Transcriptome!BP$2:BP$28,MATCH(1,(Transcriptome!$A$2:$A$28=$B2)*(Transcriptome!$C$2:$C$28=$E2),0))</f>
        <v>0.44418368145934278</v>
      </c>
      <c r="CT2">
        <f t="array" ref="CT2">INDEX(Transcriptome!BQ$2:BQ$28,MATCH(1,(Transcriptome!$A$2:$A$28=$B2)*(Transcriptome!$C$2:$C$28=$E2),0))</f>
        <v>1</v>
      </c>
      <c r="CU2">
        <f t="array" ref="CU2">INDEX(Transcriptome!BR$2:BR$28,MATCH(1,(Transcriptome!$A$2:$A$28=$B2)*(Transcriptome!$C$2:$C$28=$E2),0))</f>
        <v>0.51560900429715595</v>
      </c>
    </row>
    <row r="3" spans="1:99" x14ac:dyDescent="0.15">
      <c r="A3">
        <f>'Measured Data'!A8</f>
        <v>1</v>
      </c>
      <c r="B3" s="369" t="s">
        <v>524</v>
      </c>
      <c r="C3" s="369" t="s">
        <v>549</v>
      </c>
      <c r="D3">
        <v>1</v>
      </c>
      <c r="E3" t="s">
        <v>553</v>
      </c>
      <c r="F3" s="306">
        <f>'Growth Regression'!R3</f>
        <v>1.3401736111118225</v>
      </c>
      <c r="G3" s="306">
        <f>'Growth Regression'!S3</f>
        <v>32.164166666683741</v>
      </c>
      <c r="H3">
        <f>AVERAGE('TL input - regression'!L4,'TL input - regression'!Q3)</f>
        <v>27.75</v>
      </c>
      <c r="I3">
        <f>AVERAGE('TL input - regression'!M4,'TL input - regression'!R3)</f>
        <v>3.3858792184724695</v>
      </c>
      <c r="J3">
        <f>AVERAGE('TL input - regression'!N4,'TL input - regression'!S3)</f>
        <v>0.18</v>
      </c>
      <c r="K3">
        <f>AVERAGE('TL input - regression'!O4,'TL input - regression'!T3)</f>
        <v>3.627681290787848</v>
      </c>
      <c r="L3">
        <f>AVERAGE('TL input - regression'!P4,'TL input - regression'!U3)</f>
        <v>8.9521941461019612</v>
      </c>
      <c r="M3">
        <f>'Growth Regression'!P3</f>
        <v>2.084828088275548E-2</v>
      </c>
      <c r="N3">
        <f>M3/'Growth Regression'!$O$24</f>
        <v>0.84532236921734583</v>
      </c>
      <c r="O3">
        <f>'Post Process Calc.'!C24</f>
        <v>7.818917708457418E-2</v>
      </c>
      <c r="P3">
        <f>'Post Process Calc.'!D24</f>
        <v>5.707198923870737E-2</v>
      </c>
      <c r="Q3">
        <f>'Post Process Calc.'!E24</f>
        <v>-2.4267961832385564E-3</v>
      </c>
      <c r="R3">
        <f>'Post Process Calc.'!F24</f>
        <v>3.6890012939458344E-2</v>
      </c>
      <c r="S3">
        <f>'Post Process Calc.'!G24</f>
        <v>2.7893084283421425E-3</v>
      </c>
      <c r="T3">
        <f t="shared" ref="T3:T15" si="2">P3/O3</f>
        <v>0.72992185577007451</v>
      </c>
      <c r="U3">
        <f t="shared" ref="U3:V15" si="3">O3/0.0016</f>
        <v>48.868235677858863</v>
      </c>
      <c r="V3">
        <f t="shared" si="3"/>
        <v>35.669993274192102</v>
      </c>
      <c r="W3">
        <f t="shared" si="0"/>
        <v>-1.5167476145240977</v>
      </c>
      <c r="X3">
        <f t="shared" si="0"/>
        <v>23.056258087161464</v>
      </c>
      <c r="Y3">
        <f t="shared" si="0"/>
        <v>1.743317767713839</v>
      </c>
      <c r="Z3">
        <v>100</v>
      </c>
      <c r="AA3">
        <v>0.32</v>
      </c>
      <c r="AB3">
        <v>7</v>
      </c>
      <c r="AC3">
        <v>0.7</v>
      </c>
      <c r="AD3">
        <f t="shared" si="1"/>
        <v>5.0118723362727164E-8</v>
      </c>
      <c r="AE3">
        <v>1</v>
      </c>
      <c r="AF3">
        <v>0.311</v>
      </c>
      <c r="AG3">
        <f t="array" ref="AG3">INDEX(Transcriptome!D$2:D$28,MATCH(1,(Transcriptome!$A$2:$A$28=$B3)*(Transcriptome!$C$2:$C$28=$E3),0))</f>
        <v>0.65602054899027507</v>
      </c>
      <c r="AH3">
        <f t="array" ref="AH3">INDEX(Transcriptome!E$2:E$28,MATCH(1,(Transcriptome!$A$2:$A$28=$B3)*(Transcriptome!$C$2:$C$28=$E3),0))</f>
        <v>0.84837370331130013</v>
      </c>
      <c r="AI3">
        <f t="array" ref="AI3">INDEX(Transcriptome!F$2:F$28,MATCH(1,(Transcriptome!$A$2:$A$28=$B3)*(Transcriptome!$C$2:$C$28=$E3),0))</f>
        <v>0.5187050640995009</v>
      </c>
      <c r="AJ3">
        <f t="array" ref="AJ3">INDEX(Transcriptome!G$2:G$28,MATCH(1,(Transcriptome!$A$2:$A$28=$B3)*(Transcriptome!$C$2:$C$28=$E3),0))</f>
        <v>0.64220431977894188</v>
      </c>
      <c r="AK3">
        <f t="array" ref="AK3">INDEX(Transcriptome!H$2:H$28,MATCH(1,(Transcriptome!$A$2:$A$28=$B3)*(Transcriptome!$C$2:$C$28=$E3),0))</f>
        <v>0</v>
      </c>
      <c r="AL3">
        <f t="array" ref="AL3">INDEX(Transcriptome!I$2:I$28,MATCH(1,(Transcriptome!$A$2:$A$28=$B3)*(Transcriptome!$C$2:$C$28=$E3),0))</f>
        <v>1.4804714123727409</v>
      </c>
      <c r="AM3">
        <f t="array" ref="AM3">INDEX(Transcriptome!J$2:J$28,MATCH(1,(Transcriptome!$A$2:$A$28=$B3)*(Transcriptome!$C$2:$C$28=$E3),0))</f>
        <v>0.7378078703428913</v>
      </c>
      <c r="AN3">
        <f t="array" ref="AN3">INDEX(Transcriptome!K$2:K$28,MATCH(1,(Transcriptome!$A$2:$A$28=$B3)*(Transcriptome!$C$2:$C$28=$E3),0))</f>
        <v>0.64310184491047229</v>
      </c>
      <c r="AO3">
        <f t="array" ref="AO3">INDEX(Transcriptome!L$2:L$28,MATCH(1,(Transcriptome!$A$2:$A$28=$B3)*(Transcriptome!$C$2:$C$28=$E3),0))</f>
        <v>0.84386948908381054</v>
      </c>
      <c r="AP3">
        <f t="array" ref="AP3">INDEX(Transcriptome!M$2:M$28,MATCH(1,(Transcriptome!$A$2:$A$28=$B3)*(Transcriptome!$C$2:$C$28=$E3),0))</f>
        <v>0.35331077707571362</v>
      </c>
      <c r="AQ3">
        <f t="array" ref="AQ3">INDEX(Transcriptome!N$2:N$28,MATCH(1,(Transcriptome!$A$2:$A$28=$B3)*(Transcriptome!$C$2:$C$28=$E3),0))</f>
        <v>1.1088962114187244</v>
      </c>
      <c r="AR3">
        <f t="array" ref="AR3">INDEX(Transcriptome!O$2:O$28,MATCH(1,(Transcriptome!$A$2:$A$28=$B3)*(Transcriptome!$C$2:$C$28=$E3),0))</f>
        <v>1.0331936405721611</v>
      </c>
      <c r="AS3">
        <f t="array" ref="AS3">INDEX(Transcriptome!P$2:P$28,MATCH(1,(Transcriptome!$A$2:$A$28=$B3)*(Transcriptome!$C$2:$C$28=$E3),0))</f>
        <v>1.1403775056641934</v>
      </c>
      <c r="AT3">
        <f t="array" ref="AT3">INDEX(Transcriptome!Q$2:Q$28,MATCH(1,(Transcriptome!$A$2:$A$28=$B3)*(Transcriptome!$C$2:$C$28=$E3),0))</f>
        <v>0.60060052922809437</v>
      </c>
      <c r="AU3">
        <f t="array" ref="AU3">INDEX(Transcriptome!R$2:R$28,MATCH(1,(Transcriptome!$A$2:$A$28=$B3)*(Transcriptome!$C$2:$C$28=$E3),0))</f>
        <v>0.6609705086009825</v>
      </c>
      <c r="AV3">
        <f t="array" ref="AV3">INDEX(Transcriptome!S$2:S$28,MATCH(1,(Transcriptome!$A$2:$A$28=$B3)*(Transcriptome!$C$2:$C$28=$E3),0))</f>
        <v>0.48346670989108759</v>
      </c>
      <c r="AW3">
        <f t="array" ref="AW3">INDEX(Transcriptome!T$2:T$28,MATCH(1,(Transcriptome!$A$2:$A$28=$B3)*(Transcriptome!$C$2:$C$28=$E3),0))</f>
        <v>1.3517300407743635</v>
      </c>
      <c r="AX3">
        <f t="array" ref="AX3">INDEX(Transcriptome!U$2:U$28,MATCH(1,(Transcriptome!$A$2:$A$28=$B3)*(Transcriptome!$C$2:$C$28=$E3),0))</f>
        <v>3.9712687804511457</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0.94910228008023201</v>
      </c>
      <c r="BB3">
        <f t="array" ref="BB3">INDEX(Transcriptome!Y$2:Y$28,MATCH(1,(Transcriptome!$A$2:$A$28=$B3)*(Transcriptome!$C$2:$C$28=$E3),0))</f>
        <v>0</v>
      </c>
      <c r="BC3">
        <f t="array" ref="BC3">INDEX(Transcriptome!Z$2:Z$28,MATCH(1,(Transcriptome!$A$2:$A$28=$B3)*(Transcriptome!$C$2:$C$28=$E3),0))</f>
        <v>0.41102686379364578</v>
      </c>
      <c r="BD3">
        <f t="array" ref="BD3">INDEX(Transcriptome!AA$2:AA$28,MATCH(1,(Transcriptome!$A$2:$A$28=$B3)*(Transcriptome!$C$2:$C$28=$E3),0))</f>
        <v>1.0503841436540338</v>
      </c>
      <c r="BE3">
        <f t="array" ref="BE3">INDEX(Transcriptome!AB$2:AB$28,MATCH(1,(Transcriptome!$A$2:$A$28=$B3)*(Transcriptome!$C$2:$C$28=$E3),0))</f>
        <v>0.44469904929214005</v>
      </c>
      <c r="BF3">
        <f t="array" ref="BF3">INDEX(Transcriptome!AC$2:AC$28,MATCH(1,(Transcriptome!$A$2:$A$28=$B3)*(Transcriptome!$C$2:$C$28=$E3),0))</f>
        <v>1.8561290783296818</v>
      </c>
      <c r="BG3">
        <f t="array" ref="BG3">INDEX(Transcriptome!AD$2:AD$28,MATCH(1,(Transcriptome!$A$2:$A$28=$B3)*(Transcriptome!$C$2:$C$28=$E3),0))</f>
        <v>0.94173813160996134</v>
      </c>
      <c r="BH3">
        <f t="array" ref="BH3">INDEX(Transcriptome!AE$2:AE$28,MATCH(1,(Transcriptome!$A$2:$A$28=$B3)*(Transcriptome!$C$2:$C$28=$E3),0))</f>
        <v>2.6118546104159859</v>
      </c>
      <c r="BI3">
        <f t="array" ref="BI3">INDEX(Transcriptome!AF$2:AF$28,MATCH(1,(Transcriptome!$A$2:$A$28=$B3)*(Transcriptome!$C$2:$C$28=$E3),0))</f>
        <v>1.0595203239835589</v>
      </c>
      <c r="BJ3">
        <f t="array" ref="BJ3">INDEX(Transcriptome!AG$2:AG$28,MATCH(1,(Transcriptome!$A$2:$A$28=$B3)*(Transcriptome!$C$2:$C$28=$E3),0))</f>
        <v>0.98353946321334973</v>
      </c>
      <c r="BK3">
        <f t="array" ref="BK3">INDEX(Transcriptome!AH$2:AH$28,MATCH(1,(Transcriptome!$A$2:$A$28=$B3)*(Transcriptome!$C$2:$C$28=$E3),0))</f>
        <v>2.4409533157974557</v>
      </c>
      <c r="BL3">
        <f t="array" ref="BL3">INDEX(Transcriptome!AI$2:AI$28,MATCH(1,(Transcriptome!$A$2:$A$28=$B3)*(Transcriptome!$C$2:$C$28=$E3),0))</f>
        <v>0.68796903327173364</v>
      </c>
      <c r="BM3">
        <f t="array" ref="BM3">INDEX(Transcriptome!AJ$2:AJ$28,MATCH(1,(Transcriptome!$A$2:$A$28=$B3)*(Transcriptome!$C$2:$C$28=$E3),0))</f>
        <v>1.1589812667870159</v>
      </c>
      <c r="BN3">
        <f t="array" ref="BN3">INDEX(Transcriptome!AK$2:AK$28,MATCH(1,(Transcriptome!$A$2:$A$28=$B3)*(Transcriptome!$C$2:$C$28=$E3),0))</f>
        <v>0.98886326778532041</v>
      </c>
      <c r="BO3">
        <f t="array" ref="BO3">INDEX(Transcriptome!AL$2:AL$28,MATCH(1,(Transcriptome!$A$2:$A$28=$B3)*(Transcriptome!$C$2:$C$28=$E3),0))</f>
        <v>1</v>
      </c>
      <c r="BP3">
        <f t="array" ref="BP3">INDEX(Transcriptome!AM$2:AM$28,MATCH(1,(Transcriptome!$A$2:$A$28=$B3)*(Transcriptome!$C$2:$C$28=$E3),0))</f>
        <v>0.34669301886925363</v>
      </c>
      <c r="BQ3">
        <f t="array" ref="BQ3">INDEX(Transcriptome!AN$2:AN$28,MATCH(1,(Transcriptome!$A$2:$A$28=$B3)*(Transcriptome!$C$2:$C$28=$E3),0))</f>
        <v>0.6648591349043802</v>
      </c>
      <c r="BR3">
        <f t="array" ref="BR3">INDEX(Transcriptome!AO$2:AO$28,MATCH(1,(Transcriptome!$A$2:$A$28=$B3)*(Transcriptome!$C$2:$C$28=$E3),0))</f>
        <v>1.4546700857652415</v>
      </c>
      <c r="BS3">
        <f t="array" ref="BS3">INDEX(Transcriptome!AP$2:AP$28,MATCH(1,(Transcriptome!$A$2:$A$28=$B3)*(Transcriptome!$C$2:$C$28=$E3),0))</f>
        <v>0.98789990471815603</v>
      </c>
      <c r="BT3">
        <f t="array" ref="BT3">INDEX(Transcriptome!AQ$2:AQ$28,MATCH(1,(Transcriptome!$A$2:$A$28=$B3)*(Transcriptome!$C$2:$C$28=$E3),0))</f>
        <v>1.5285201201651057</v>
      </c>
      <c r="BU3">
        <f t="array" ref="BU3">INDEX(Transcriptome!AR$2:AR$28,MATCH(1,(Transcriptome!$A$2:$A$28=$B3)*(Transcriptome!$C$2:$C$28=$E3),0))</f>
        <v>0.56417910237662927</v>
      </c>
      <c r="BV3">
        <f t="array" ref="BV3">INDEX(Transcriptome!AS$2:AS$28,MATCH(1,(Transcriptome!$A$2:$A$28=$B3)*(Transcriptome!$C$2:$C$28=$E3),0))</f>
        <v>1.0706410366012991</v>
      </c>
      <c r="BW3">
        <f t="array" ref="BW3">INDEX(Transcriptome!AT$2:AT$28,MATCH(1,(Transcriptome!$A$2:$A$28=$B3)*(Transcriptome!$C$2:$C$28=$E3),0))</f>
        <v>0.77980685382518844</v>
      </c>
      <c r="BX3">
        <f t="array" ref="BX3">INDEX(Transcriptome!AU$2:AU$28,MATCH(1,(Transcriptome!$A$2:$A$28=$B3)*(Transcriptome!$C$2:$C$28=$E3),0))</f>
        <v>0.92746194854058461</v>
      </c>
      <c r="BY3">
        <f t="array" ref="BY3">INDEX(Transcriptome!AV$2:AV$28,MATCH(1,(Transcriptome!$A$2:$A$28=$B3)*(Transcriptome!$C$2:$C$28=$E3),0))</f>
        <v>0.69648039320440214</v>
      </c>
      <c r="BZ3">
        <f t="array" ref="BZ3">INDEX(Transcriptome!AW$2:AW$28,MATCH(1,(Transcriptome!$A$2:$A$28=$B3)*(Transcriptome!$C$2:$C$28=$E3),0))</f>
        <v>0.32133763195674431</v>
      </c>
      <c r="CA3">
        <f t="array" ref="CA3">INDEX(Transcriptome!AX$2:AX$28,MATCH(1,(Transcriptome!$A$2:$A$28=$B3)*(Transcriptome!$C$2:$C$28=$E3),0))</f>
        <v>0.56666387941910101</v>
      </c>
      <c r="CB3">
        <f t="array" ref="CB3">INDEX(Transcriptome!AY$2:AY$28,MATCH(1,(Transcriptome!$A$2:$A$28=$B3)*(Transcriptome!$C$2:$C$28=$E3),0))</f>
        <v>1.1468602852273424</v>
      </c>
      <c r="CC3">
        <f t="array" ref="CC3">INDEX(Transcriptome!AZ$2:AZ$28,MATCH(1,(Transcriptome!$A$2:$A$28=$B3)*(Transcriptome!$C$2:$C$28=$E3),0))</f>
        <v>0.17052757883956518</v>
      </c>
      <c r="CD3">
        <f t="array" ref="CD3">INDEX(Transcriptome!BA$2:BA$28,MATCH(1,(Transcriptome!$A$2:$A$28=$B3)*(Transcriptome!$C$2:$C$28=$E3),0))</f>
        <v>4.1857682071022486</v>
      </c>
      <c r="CE3">
        <f t="array" ref="CE3">INDEX(Transcriptome!BB$2:BB$28,MATCH(1,(Transcriptome!$A$2:$A$28=$B3)*(Transcriptome!$C$2:$C$28=$E3),0))</f>
        <v>2.0081969121731622</v>
      </c>
      <c r="CF3">
        <f t="array" ref="CF3">INDEX(Transcriptome!BC$2:BC$28,MATCH(1,(Transcriptome!$A$2:$A$28=$B3)*(Transcriptome!$C$2:$C$28=$E3),0))</f>
        <v>0</v>
      </c>
      <c r="CG3">
        <f t="array" ref="CG3">INDEX(Transcriptome!BD$2:BD$28,MATCH(1,(Transcriptome!$A$2:$A$28=$B3)*(Transcriptome!$C$2:$C$28=$E3),0))</f>
        <v>1.992506924435145</v>
      </c>
      <c r="CH3">
        <f t="array" ref="CH3">INDEX(Transcriptome!BE$2:BE$28,MATCH(1,(Transcriptome!$A$2:$A$28=$B3)*(Transcriptome!$C$2:$C$28=$E3),0))</f>
        <v>1.2522387821344587</v>
      </c>
      <c r="CI3">
        <f t="array" ref="CI3">INDEX(Transcriptome!BF$2:BF$28,MATCH(1,(Transcriptome!$A$2:$A$28=$B3)*(Transcriptome!$C$2:$C$28=$E3),0))</f>
        <v>1.8288248671410805</v>
      </c>
      <c r="CJ3">
        <f t="array" ref="CJ3">INDEX(Transcriptome!BG$2:BG$28,MATCH(1,(Transcriptome!$A$2:$A$28=$B3)*(Transcriptome!$C$2:$C$28=$E3),0))</f>
        <v>1.3451583464374217</v>
      </c>
      <c r="CK3">
        <f t="array" ref="CK3">INDEX(Transcriptome!BH$2:BH$28,MATCH(1,(Transcriptome!$A$2:$A$28=$B3)*(Transcriptome!$C$2:$C$28=$E3),0))</f>
        <v>0.44418368145934278</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1.7101853069942374</v>
      </c>
      <c r="CO3">
        <f t="array" ref="CO3">INDEX(Transcriptome!BL$2:BL$28,MATCH(1,(Transcriptome!$A$2:$A$28=$B3)*(Transcriptome!$C$2:$C$28=$E3),0))</f>
        <v>0.93206532639494133</v>
      </c>
      <c r="CP3">
        <f t="array" ref="CP3">INDEX(Transcriptome!BM$2:BM$28,MATCH(1,(Transcriptome!$A$2:$A$28=$B3)*(Transcriptome!$C$2:$C$28=$E3),0))</f>
        <v>1.296846718535273</v>
      </c>
      <c r="CQ3">
        <f t="array" ref="CQ3">INDEX(Transcriptome!BN$2:BN$28,MATCH(1,(Transcriptome!$A$2:$A$28=$B3)*(Transcriptome!$C$2:$C$28=$E3),0))</f>
        <v>6.4508273467937318</v>
      </c>
      <c r="CR3">
        <f t="array" ref="CR3">INDEX(Transcriptome!BO$2:BO$28,MATCH(1,(Transcriptome!$A$2:$A$28=$B3)*(Transcriptome!$C$2:$C$28=$E3),0))</f>
        <v>3.5386009581376339</v>
      </c>
      <c r="CS3">
        <f t="array" ref="CS3">INDEX(Transcriptome!BP$2:BP$28,MATCH(1,(Transcriptome!$A$2:$A$28=$B3)*(Transcriptome!$C$2:$C$28=$E3),0))</f>
        <v>0.44418368145934278</v>
      </c>
      <c r="CT3">
        <f t="array" ref="CT3">INDEX(Transcriptome!BQ$2:BQ$28,MATCH(1,(Transcriptome!$A$2:$A$28=$B3)*(Transcriptome!$C$2:$C$28=$E3),0))</f>
        <v>1</v>
      </c>
      <c r="CU3">
        <f t="array" ref="CU3">INDEX(Transcriptome!BR$2:BR$28,MATCH(1,(Transcriptome!$A$2:$A$28=$B3)*(Transcriptome!$C$2:$C$28=$E3),0))</f>
        <v>0.51560900429715595</v>
      </c>
    </row>
    <row r="4" spans="1:99" x14ac:dyDescent="0.15">
      <c r="A4">
        <f>'Measured Data'!A9</f>
        <v>2</v>
      </c>
      <c r="B4" s="369" t="s">
        <v>524</v>
      </c>
      <c r="C4" s="369" t="s">
        <v>549</v>
      </c>
      <c r="D4">
        <v>1</v>
      </c>
      <c r="E4" t="s">
        <v>553</v>
      </c>
      <c r="F4" s="306">
        <f>'Growth Regression'!R4</f>
        <v>2.390868055554165</v>
      </c>
      <c r="G4" s="306">
        <f>'Growth Regression'!S4</f>
        <v>57.380833333299961</v>
      </c>
      <c r="H4">
        <f>AVERAGE('TL input - regression'!L5,'TL input - regression'!Q4)</f>
        <v>25.861111111111114</v>
      </c>
      <c r="I4">
        <f>AVERAGE('TL input - regression'!M5,'TL input - regression'!R4)</f>
        <v>3.9409413854351687</v>
      </c>
      <c r="J4">
        <f>AVERAGE('TL input - regression'!N5,'TL input - regression'!S4)</f>
        <v>0.22500000000000001</v>
      </c>
      <c r="K4">
        <f>AVERAGE('TL input - regression'!O5,'TL input - regression'!T4)</f>
        <v>2.6721261629606614</v>
      </c>
      <c r="L4">
        <f>AVERAGE('TL input - regression'!P5,'TL input - regression'!U4)</f>
        <v>8.8676226545241583</v>
      </c>
      <c r="M4">
        <f>'Growth Regression'!P4</f>
        <v>1.8741299645405236E-2</v>
      </c>
      <c r="N4">
        <f>M4/'Growth Regression'!$O$24</f>
        <v>0.75989190224169167</v>
      </c>
      <c r="O4">
        <f>'Post Process Calc.'!C25</f>
        <v>5.668945004875095E-2</v>
      </c>
      <c r="P4">
        <f>'Post Process Calc.'!D25</f>
        <v>1.6910597565437169E-2</v>
      </c>
      <c r="Q4">
        <f>'Post Process Calc.'!E25</f>
        <v>-1.3195797190447556E-3</v>
      </c>
      <c r="R4">
        <f>'Post Process Calc.'!F25</f>
        <v>2.9405528407328241E-2</v>
      </c>
      <c r="S4">
        <f>'Post Process Calc.'!G25</f>
        <v>4.4391365012228625E-3</v>
      </c>
      <c r="T4">
        <f t="shared" si="2"/>
        <v>0.29830237461987452</v>
      </c>
      <c r="U4">
        <f t="shared" si="3"/>
        <v>35.430906280469344</v>
      </c>
      <c r="V4">
        <f t="shared" si="3"/>
        <v>10.569123478398231</v>
      </c>
      <c r="W4">
        <f t="shared" si="0"/>
        <v>-0.82473732440297221</v>
      </c>
      <c r="X4">
        <f t="shared" si="0"/>
        <v>18.37845525458015</v>
      </c>
      <c r="Y4">
        <f t="shared" si="0"/>
        <v>2.7744603132642891</v>
      </c>
      <c r="Z4">
        <v>100</v>
      </c>
      <c r="AA4">
        <v>0.32</v>
      </c>
      <c r="AB4">
        <v>7</v>
      </c>
      <c r="AC4">
        <v>0.7</v>
      </c>
      <c r="AD4">
        <f t="shared" si="1"/>
        <v>5.0118723362727164E-8</v>
      </c>
      <c r="AE4">
        <v>1</v>
      </c>
      <c r="AF4">
        <v>0.311</v>
      </c>
      <c r="AG4">
        <f t="array" ref="AG4">INDEX(Transcriptome!D$2:D$28,MATCH(1,(Transcriptome!$A$2:$A$28=$B4)*(Transcriptome!$C$2:$C$28=$E4),0))</f>
        <v>0.65602054899027507</v>
      </c>
      <c r="AH4">
        <f t="array" ref="AH4">INDEX(Transcriptome!E$2:E$28,MATCH(1,(Transcriptome!$A$2:$A$28=$B4)*(Transcriptome!$C$2:$C$28=$E4),0))</f>
        <v>0.84837370331130013</v>
      </c>
      <c r="AI4">
        <f t="array" ref="AI4">INDEX(Transcriptome!F$2:F$28,MATCH(1,(Transcriptome!$A$2:$A$28=$B4)*(Transcriptome!$C$2:$C$28=$E4),0))</f>
        <v>0.5187050640995009</v>
      </c>
      <c r="AJ4">
        <f t="array" ref="AJ4">INDEX(Transcriptome!G$2:G$28,MATCH(1,(Transcriptome!$A$2:$A$28=$B4)*(Transcriptome!$C$2:$C$28=$E4),0))</f>
        <v>0.64220431977894188</v>
      </c>
      <c r="AK4">
        <f t="array" ref="AK4">INDEX(Transcriptome!H$2:H$28,MATCH(1,(Transcriptome!$A$2:$A$28=$B4)*(Transcriptome!$C$2:$C$28=$E4),0))</f>
        <v>0</v>
      </c>
      <c r="AL4">
        <f t="array" ref="AL4">INDEX(Transcriptome!I$2:I$28,MATCH(1,(Transcriptome!$A$2:$A$28=$B4)*(Transcriptome!$C$2:$C$28=$E4),0))</f>
        <v>1.4804714123727409</v>
      </c>
      <c r="AM4">
        <f t="array" ref="AM4">INDEX(Transcriptome!J$2:J$28,MATCH(1,(Transcriptome!$A$2:$A$28=$B4)*(Transcriptome!$C$2:$C$28=$E4),0))</f>
        <v>0.7378078703428913</v>
      </c>
      <c r="AN4">
        <f t="array" ref="AN4">INDEX(Transcriptome!K$2:K$28,MATCH(1,(Transcriptome!$A$2:$A$28=$B4)*(Transcriptome!$C$2:$C$28=$E4),0))</f>
        <v>0.64310184491047229</v>
      </c>
      <c r="AO4">
        <f t="array" ref="AO4">INDEX(Transcriptome!L$2:L$28,MATCH(1,(Transcriptome!$A$2:$A$28=$B4)*(Transcriptome!$C$2:$C$28=$E4),0))</f>
        <v>0.84386948908381054</v>
      </c>
      <c r="AP4">
        <f t="array" ref="AP4">INDEX(Transcriptome!M$2:M$28,MATCH(1,(Transcriptome!$A$2:$A$28=$B4)*(Transcriptome!$C$2:$C$28=$E4),0))</f>
        <v>0.35331077707571362</v>
      </c>
      <c r="AQ4">
        <f t="array" ref="AQ4">INDEX(Transcriptome!N$2:N$28,MATCH(1,(Transcriptome!$A$2:$A$28=$B4)*(Transcriptome!$C$2:$C$28=$E4),0))</f>
        <v>1.1088962114187244</v>
      </c>
      <c r="AR4">
        <f t="array" ref="AR4">INDEX(Transcriptome!O$2:O$28,MATCH(1,(Transcriptome!$A$2:$A$28=$B4)*(Transcriptome!$C$2:$C$28=$E4),0))</f>
        <v>1.0331936405721611</v>
      </c>
      <c r="AS4">
        <f t="array" ref="AS4">INDEX(Transcriptome!P$2:P$28,MATCH(1,(Transcriptome!$A$2:$A$28=$B4)*(Transcriptome!$C$2:$C$28=$E4),0))</f>
        <v>1.1403775056641934</v>
      </c>
      <c r="AT4">
        <f t="array" ref="AT4">INDEX(Transcriptome!Q$2:Q$28,MATCH(1,(Transcriptome!$A$2:$A$28=$B4)*(Transcriptome!$C$2:$C$28=$E4),0))</f>
        <v>0.60060052922809437</v>
      </c>
      <c r="AU4">
        <f t="array" ref="AU4">INDEX(Transcriptome!R$2:R$28,MATCH(1,(Transcriptome!$A$2:$A$28=$B4)*(Transcriptome!$C$2:$C$28=$E4),0))</f>
        <v>0.6609705086009825</v>
      </c>
      <c r="AV4">
        <f t="array" ref="AV4">INDEX(Transcriptome!S$2:S$28,MATCH(1,(Transcriptome!$A$2:$A$28=$B4)*(Transcriptome!$C$2:$C$28=$E4),0))</f>
        <v>0.48346670989108759</v>
      </c>
      <c r="AW4">
        <f t="array" ref="AW4">INDEX(Transcriptome!T$2:T$28,MATCH(1,(Transcriptome!$A$2:$A$28=$B4)*(Transcriptome!$C$2:$C$28=$E4),0))</f>
        <v>1.3517300407743635</v>
      </c>
      <c r="AX4">
        <f t="array" ref="AX4">INDEX(Transcriptome!U$2:U$28,MATCH(1,(Transcriptome!$A$2:$A$28=$B4)*(Transcriptome!$C$2:$C$28=$E4),0))</f>
        <v>3.9712687804511457</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0.94910228008023201</v>
      </c>
      <c r="BB4">
        <f t="array" ref="BB4">INDEX(Transcriptome!Y$2:Y$28,MATCH(1,(Transcriptome!$A$2:$A$28=$B4)*(Transcriptome!$C$2:$C$28=$E4),0))</f>
        <v>0</v>
      </c>
      <c r="BC4">
        <f t="array" ref="BC4">INDEX(Transcriptome!Z$2:Z$28,MATCH(1,(Transcriptome!$A$2:$A$28=$B4)*(Transcriptome!$C$2:$C$28=$E4),0))</f>
        <v>0.41102686379364578</v>
      </c>
      <c r="BD4">
        <f t="array" ref="BD4">INDEX(Transcriptome!AA$2:AA$28,MATCH(1,(Transcriptome!$A$2:$A$28=$B4)*(Transcriptome!$C$2:$C$28=$E4),0))</f>
        <v>1.0503841436540338</v>
      </c>
      <c r="BE4">
        <f t="array" ref="BE4">INDEX(Transcriptome!AB$2:AB$28,MATCH(1,(Transcriptome!$A$2:$A$28=$B4)*(Transcriptome!$C$2:$C$28=$E4),0))</f>
        <v>0.44469904929214005</v>
      </c>
      <c r="BF4">
        <f t="array" ref="BF4">INDEX(Transcriptome!AC$2:AC$28,MATCH(1,(Transcriptome!$A$2:$A$28=$B4)*(Transcriptome!$C$2:$C$28=$E4),0))</f>
        <v>1.8561290783296818</v>
      </c>
      <c r="BG4">
        <f t="array" ref="BG4">INDEX(Transcriptome!AD$2:AD$28,MATCH(1,(Transcriptome!$A$2:$A$28=$B4)*(Transcriptome!$C$2:$C$28=$E4),0))</f>
        <v>0.94173813160996134</v>
      </c>
      <c r="BH4">
        <f t="array" ref="BH4">INDEX(Transcriptome!AE$2:AE$28,MATCH(1,(Transcriptome!$A$2:$A$28=$B4)*(Transcriptome!$C$2:$C$28=$E4),0))</f>
        <v>2.6118546104159859</v>
      </c>
      <c r="BI4">
        <f t="array" ref="BI4">INDEX(Transcriptome!AF$2:AF$28,MATCH(1,(Transcriptome!$A$2:$A$28=$B4)*(Transcriptome!$C$2:$C$28=$E4),0))</f>
        <v>1.0595203239835589</v>
      </c>
      <c r="BJ4">
        <f t="array" ref="BJ4">INDEX(Transcriptome!AG$2:AG$28,MATCH(1,(Transcriptome!$A$2:$A$28=$B4)*(Transcriptome!$C$2:$C$28=$E4),0))</f>
        <v>0.98353946321334973</v>
      </c>
      <c r="BK4">
        <f t="array" ref="BK4">INDEX(Transcriptome!AH$2:AH$28,MATCH(1,(Transcriptome!$A$2:$A$28=$B4)*(Transcriptome!$C$2:$C$28=$E4),0))</f>
        <v>2.4409533157974557</v>
      </c>
      <c r="BL4">
        <f t="array" ref="BL4">INDEX(Transcriptome!AI$2:AI$28,MATCH(1,(Transcriptome!$A$2:$A$28=$B4)*(Transcriptome!$C$2:$C$28=$E4),0))</f>
        <v>0.68796903327173364</v>
      </c>
      <c r="BM4">
        <f t="array" ref="BM4">INDEX(Transcriptome!AJ$2:AJ$28,MATCH(1,(Transcriptome!$A$2:$A$28=$B4)*(Transcriptome!$C$2:$C$28=$E4),0))</f>
        <v>1.1589812667870159</v>
      </c>
      <c r="BN4">
        <f t="array" ref="BN4">INDEX(Transcriptome!AK$2:AK$28,MATCH(1,(Transcriptome!$A$2:$A$28=$B4)*(Transcriptome!$C$2:$C$28=$E4),0))</f>
        <v>0.98886326778532041</v>
      </c>
      <c r="BO4">
        <f t="array" ref="BO4">INDEX(Transcriptome!AL$2:AL$28,MATCH(1,(Transcriptome!$A$2:$A$28=$B4)*(Transcriptome!$C$2:$C$28=$E4),0))</f>
        <v>1</v>
      </c>
      <c r="BP4">
        <f t="array" ref="BP4">INDEX(Transcriptome!AM$2:AM$28,MATCH(1,(Transcriptome!$A$2:$A$28=$B4)*(Transcriptome!$C$2:$C$28=$E4),0))</f>
        <v>0.34669301886925363</v>
      </c>
      <c r="BQ4">
        <f t="array" ref="BQ4">INDEX(Transcriptome!AN$2:AN$28,MATCH(1,(Transcriptome!$A$2:$A$28=$B4)*(Transcriptome!$C$2:$C$28=$E4),0))</f>
        <v>0.6648591349043802</v>
      </c>
      <c r="BR4">
        <f t="array" ref="BR4">INDEX(Transcriptome!AO$2:AO$28,MATCH(1,(Transcriptome!$A$2:$A$28=$B4)*(Transcriptome!$C$2:$C$28=$E4),0))</f>
        <v>1.4546700857652415</v>
      </c>
      <c r="BS4">
        <f t="array" ref="BS4">INDEX(Transcriptome!AP$2:AP$28,MATCH(1,(Transcriptome!$A$2:$A$28=$B4)*(Transcriptome!$C$2:$C$28=$E4),0))</f>
        <v>0.98789990471815603</v>
      </c>
      <c r="BT4">
        <f t="array" ref="BT4">INDEX(Transcriptome!AQ$2:AQ$28,MATCH(1,(Transcriptome!$A$2:$A$28=$B4)*(Transcriptome!$C$2:$C$28=$E4),0))</f>
        <v>1.5285201201651057</v>
      </c>
      <c r="BU4">
        <f t="array" ref="BU4">INDEX(Transcriptome!AR$2:AR$28,MATCH(1,(Transcriptome!$A$2:$A$28=$B4)*(Transcriptome!$C$2:$C$28=$E4),0))</f>
        <v>0.56417910237662927</v>
      </c>
      <c r="BV4">
        <f t="array" ref="BV4">INDEX(Transcriptome!AS$2:AS$28,MATCH(1,(Transcriptome!$A$2:$A$28=$B4)*(Transcriptome!$C$2:$C$28=$E4),0))</f>
        <v>1.0706410366012991</v>
      </c>
      <c r="BW4">
        <f t="array" ref="BW4">INDEX(Transcriptome!AT$2:AT$28,MATCH(1,(Transcriptome!$A$2:$A$28=$B4)*(Transcriptome!$C$2:$C$28=$E4),0))</f>
        <v>0.77980685382518844</v>
      </c>
      <c r="BX4">
        <f t="array" ref="BX4">INDEX(Transcriptome!AU$2:AU$28,MATCH(1,(Transcriptome!$A$2:$A$28=$B4)*(Transcriptome!$C$2:$C$28=$E4),0))</f>
        <v>0.92746194854058461</v>
      </c>
      <c r="BY4">
        <f t="array" ref="BY4">INDEX(Transcriptome!AV$2:AV$28,MATCH(1,(Transcriptome!$A$2:$A$28=$B4)*(Transcriptome!$C$2:$C$28=$E4),0))</f>
        <v>0.69648039320440214</v>
      </c>
      <c r="BZ4">
        <f t="array" ref="BZ4">INDEX(Transcriptome!AW$2:AW$28,MATCH(1,(Transcriptome!$A$2:$A$28=$B4)*(Transcriptome!$C$2:$C$28=$E4),0))</f>
        <v>0.32133763195674431</v>
      </c>
      <c r="CA4">
        <f t="array" ref="CA4">INDEX(Transcriptome!AX$2:AX$28,MATCH(1,(Transcriptome!$A$2:$A$28=$B4)*(Transcriptome!$C$2:$C$28=$E4),0))</f>
        <v>0.56666387941910101</v>
      </c>
      <c r="CB4">
        <f t="array" ref="CB4">INDEX(Transcriptome!AY$2:AY$28,MATCH(1,(Transcriptome!$A$2:$A$28=$B4)*(Transcriptome!$C$2:$C$28=$E4),0))</f>
        <v>1.1468602852273424</v>
      </c>
      <c r="CC4">
        <f t="array" ref="CC4">INDEX(Transcriptome!AZ$2:AZ$28,MATCH(1,(Transcriptome!$A$2:$A$28=$B4)*(Transcriptome!$C$2:$C$28=$E4),0))</f>
        <v>0.17052757883956518</v>
      </c>
      <c r="CD4">
        <f t="array" ref="CD4">INDEX(Transcriptome!BA$2:BA$28,MATCH(1,(Transcriptome!$A$2:$A$28=$B4)*(Transcriptome!$C$2:$C$28=$E4),0))</f>
        <v>4.1857682071022486</v>
      </c>
      <c r="CE4">
        <f t="array" ref="CE4">INDEX(Transcriptome!BB$2:BB$28,MATCH(1,(Transcriptome!$A$2:$A$28=$B4)*(Transcriptome!$C$2:$C$28=$E4),0))</f>
        <v>2.0081969121731622</v>
      </c>
      <c r="CF4">
        <f t="array" ref="CF4">INDEX(Transcriptome!BC$2:BC$28,MATCH(1,(Transcriptome!$A$2:$A$28=$B4)*(Transcriptome!$C$2:$C$28=$E4),0))</f>
        <v>0</v>
      </c>
      <c r="CG4">
        <f t="array" ref="CG4">INDEX(Transcriptome!BD$2:BD$28,MATCH(1,(Transcriptome!$A$2:$A$28=$B4)*(Transcriptome!$C$2:$C$28=$E4),0))</f>
        <v>1.992506924435145</v>
      </c>
      <c r="CH4">
        <f t="array" ref="CH4">INDEX(Transcriptome!BE$2:BE$28,MATCH(1,(Transcriptome!$A$2:$A$28=$B4)*(Transcriptome!$C$2:$C$28=$E4),0))</f>
        <v>1.2522387821344587</v>
      </c>
      <c r="CI4">
        <f t="array" ref="CI4">INDEX(Transcriptome!BF$2:BF$28,MATCH(1,(Transcriptome!$A$2:$A$28=$B4)*(Transcriptome!$C$2:$C$28=$E4),0))</f>
        <v>1.8288248671410805</v>
      </c>
      <c r="CJ4">
        <f t="array" ref="CJ4">INDEX(Transcriptome!BG$2:BG$28,MATCH(1,(Transcriptome!$A$2:$A$28=$B4)*(Transcriptome!$C$2:$C$28=$E4),0))</f>
        <v>1.3451583464374217</v>
      </c>
      <c r="CK4">
        <f t="array" ref="CK4">INDEX(Transcriptome!BH$2:BH$28,MATCH(1,(Transcriptome!$A$2:$A$28=$B4)*(Transcriptome!$C$2:$C$28=$E4),0))</f>
        <v>0.44418368145934278</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1.7101853069942374</v>
      </c>
      <c r="CO4">
        <f t="array" ref="CO4">INDEX(Transcriptome!BL$2:BL$28,MATCH(1,(Transcriptome!$A$2:$A$28=$B4)*(Transcriptome!$C$2:$C$28=$E4),0))</f>
        <v>0.93206532639494133</v>
      </c>
      <c r="CP4">
        <f t="array" ref="CP4">INDEX(Transcriptome!BM$2:BM$28,MATCH(1,(Transcriptome!$A$2:$A$28=$B4)*(Transcriptome!$C$2:$C$28=$E4),0))</f>
        <v>1.296846718535273</v>
      </c>
      <c r="CQ4">
        <f t="array" ref="CQ4">INDEX(Transcriptome!BN$2:BN$28,MATCH(1,(Transcriptome!$A$2:$A$28=$B4)*(Transcriptome!$C$2:$C$28=$E4),0))</f>
        <v>6.4508273467937318</v>
      </c>
      <c r="CR4">
        <f t="array" ref="CR4">INDEX(Transcriptome!BO$2:BO$28,MATCH(1,(Transcriptome!$A$2:$A$28=$B4)*(Transcriptome!$C$2:$C$28=$E4),0))</f>
        <v>3.5386009581376339</v>
      </c>
      <c r="CS4">
        <f t="array" ref="CS4">INDEX(Transcriptome!BP$2:BP$28,MATCH(1,(Transcriptome!$A$2:$A$28=$B4)*(Transcriptome!$C$2:$C$28=$E4),0))</f>
        <v>0.44418368145934278</v>
      </c>
      <c r="CT4">
        <f t="array" ref="CT4">INDEX(Transcriptome!BQ$2:BQ$28,MATCH(1,(Transcriptome!$A$2:$A$28=$B4)*(Transcriptome!$C$2:$C$28=$E4),0))</f>
        <v>1</v>
      </c>
      <c r="CU4">
        <f t="array" ref="CU4">INDEX(Transcriptome!BR$2:BR$28,MATCH(1,(Transcriptome!$A$2:$A$28=$B4)*(Transcriptome!$C$2:$C$28=$E4),0))</f>
        <v>0.51560900429715595</v>
      </c>
    </row>
    <row r="5" spans="1:99" x14ac:dyDescent="0.15">
      <c r="A5">
        <f>'Measured Data'!A10</f>
        <v>3</v>
      </c>
      <c r="B5" s="369" t="s">
        <v>524</v>
      </c>
      <c r="C5" s="369" t="s">
        <v>549</v>
      </c>
      <c r="D5">
        <v>1</v>
      </c>
      <c r="E5" t="s">
        <v>550</v>
      </c>
      <c r="F5" s="306">
        <f>'Growth Regression'!R5</f>
        <v>3.4863541666672972</v>
      </c>
      <c r="G5" s="306">
        <f>'Growth Regression'!S5</f>
        <v>83.672500000015134</v>
      </c>
      <c r="H5">
        <f>AVERAGE('TL input - regression'!L6,'TL input - regression'!Q5)</f>
        <v>22.21681626546988</v>
      </c>
      <c r="I5">
        <f>AVERAGE('TL input - regression'!M6,'TL input - regression'!R5)</f>
        <v>4.2739786856127884</v>
      </c>
      <c r="J5">
        <f>AVERAGE('TL input - regression'!N6,'TL input - regression'!S5)</f>
        <v>0.27500000000000002</v>
      </c>
      <c r="K5">
        <f>AVERAGE('TL input - regression'!O6,'TL input - regression'!T5)</f>
        <v>2.145796528787657</v>
      </c>
      <c r="L5">
        <f>AVERAGE('TL input - regression'!P6,'TL input - regression'!U5)</f>
        <v>8.3549114309818329</v>
      </c>
      <c r="M5">
        <f>'Growth Regression'!P5</f>
        <v>1.5086825526061083E-2</v>
      </c>
      <c r="N5">
        <f>M5/'Growth Regression'!$O$24</f>
        <v>0.61171619709937031</v>
      </c>
      <c r="O5">
        <f>'Post Process Calc.'!C26</f>
        <v>4.3393882061590006E-2</v>
      </c>
      <c r="P5">
        <f>'Post Process Calc.'!D26</f>
        <v>-1.0126087104025804E-2</v>
      </c>
      <c r="Q5">
        <f>'Post Process Calc.'!E26</f>
        <v>-6.564281404216226E-4</v>
      </c>
      <c r="R5">
        <f>'Post Process Calc.'!F26</f>
        <v>1.9894180409043224E-2</v>
      </c>
      <c r="S5">
        <f>'Post Process Calc.'!G26</f>
        <v>5.4353922647273675E-3</v>
      </c>
      <c r="T5">
        <f t="shared" si="2"/>
        <v>-0.23335287425203394</v>
      </c>
      <c r="U5">
        <f t="shared" si="3"/>
        <v>27.121176288493754</v>
      </c>
      <c r="V5">
        <f t="shared" si="3"/>
        <v>-6.3288044400161274</v>
      </c>
      <c r="W5">
        <f t="shared" si="0"/>
        <v>-0.41026758776351413</v>
      </c>
      <c r="X5">
        <f t="shared" si="0"/>
        <v>12.433862755652015</v>
      </c>
      <c r="Y5">
        <f t="shared" si="0"/>
        <v>3.3971201654546044</v>
      </c>
      <c r="Z5">
        <v>100</v>
      </c>
      <c r="AA5">
        <v>0.32</v>
      </c>
      <c r="AB5">
        <v>7</v>
      </c>
      <c r="AC5">
        <v>0.7</v>
      </c>
      <c r="AD5">
        <f t="shared" si="1"/>
        <v>5.0118723362727164E-8</v>
      </c>
      <c r="AE5">
        <v>1</v>
      </c>
      <c r="AF5">
        <v>0.311</v>
      </c>
      <c r="AG5">
        <f t="array" ref="AG5">INDEX(Transcriptome!D$2:D$28,MATCH(1,(Transcriptome!$A$2:$A$28=$B5)*(Transcriptome!$C$2:$C$28=$E5),0))</f>
        <v>0.67324719246781761</v>
      </c>
      <c r="AH5">
        <f t="array" ref="AH5">INDEX(Transcriptome!E$2:E$28,MATCH(1,(Transcriptome!$A$2:$A$28=$B5)*(Transcriptome!$C$2:$C$28=$E5),0))</f>
        <v>0.99664264366361988</v>
      </c>
      <c r="AI5">
        <f t="array" ref="AI5">INDEX(Transcriptome!F$2:F$28,MATCH(1,(Transcriptome!$A$2:$A$28=$B5)*(Transcriptome!$C$2:$C$28=$E5),0))</f>
        <v>0.56083696440750863</v>
      </c>
      <c r="AJ5">
        <f t="array" ref="AJ5">INDEX(Transcriptome!G$2:G$28,MATCH(1,(Transcriptome!$A$2:$A$28=$B5)*(Transcriptome!$C$2:$C$28=$E5),0))</f>
        <v>1.166663708432671</v>
      </c>
      <c r="AK5">
        <f t="array" ref="AK5">INDEX(Transcriptome!H$2:H$28,MATCH(1,(Transcriptome!$A$2:$A$28=$B5)*(Transcriptome!$C$2:$C$28=$E5),0))</f>
        <v>0</v>
      </c>
      <c r="AL5">
        <f t="array" ref="AL5">INDEX(Transcriptome!I$2:I$28,MATCH(1,(Transcriptome!$A$2:$A$28=$B5)*(Transcriptome!$C$2:$C$28=$E5),0))</f>
        <v>1.591364571330768</v>
      </c>
      <c r="AM5">
        <f t="array" ref="AM5">INDEX(Transcriptome!J$2:J$28,MATCH(1,(Transcriptome!$A$2:$A$28=$B5)*(Transcriptome!$C$2:$C$28=$E5),0))</f>
        <v>0.74614279630702196</v>
      </c>
      <c r="AN5">
        <f t="array" ref="AN5">INDEX(Transcriptome!K$2:K$28,MATCH(1,(Transcriptome!$A$2:$A$28=$B5)*(Transcriptome!$C$2:$C$28=$E5),0))</f>
        <v>0.66722895615727362</v>
      </c>
      <c r="AO5">
        <f t="array" ref="AO5">INDEX(Transcriptome!L$2:L$28,MATCH(1,(Transcriptome!$A$2:$A$28=$B5)*(Transcriptome!$C$2:$C$28=$E5),0))</f>
        <v>0.86045359438543667</v>
      </c>
      <c r="AP5">
        <f t="array" ref="AP5">INDEX(Transcriptome!M$2:M$28,MATCH(1,(Transcriptome!$A$2:$A$28=$B5)*(Transcriptome!$C$2:$C$28=$E5),0))</f>
        <v>0.49656414816778466</v>
      </c>
      <c r="AQ5">
        <f t="array" ref="AQ5">INDEX(Transcriptome!N$2:N$28,MATCH(1,(Transcriptome!$A$2:$A$28=$B5)*(Transcriptome!$C$2:$C$28=$E5),0))</f>
        <v>0.86474256370646119</v>
      </c>
      <c r="AR5">
        <f t="array" ref="AR5">INDEX(Transcriptome!O$2:O$28,MATCH(1,(Transcriptome!$A$2:$A$28=$B5)*(Transcriptome!$C$2:$C$28=$E5),0))</f>
        <v>1.0283275437479591</v>
      </c>
      <c r="AS5">
        <f t="array" ref="AS5">INDEX(Transcriptome!P$2:P$28,MATCH(1,(Transcriptome!$A$2:$A$28=$B5)*(Transcriptome!$C$2:$C$28=$E5),0))</f>
        <v>0.78611836835622229</v>
      </c>
      <c r="AT5">
        <f t="array" ref="AT5">INDEX(Transcriptome!Q$2:Q$28,MATCH(1,(Transcriptome!$A$2:$A$28=$B5)*(Transcriptome!$C$2:$C$28=$E5),0))</f>
        <v>0.48376025268024847</v>
      </c>
      <c r="AU5">
        <f t="array" ref="AU5">INDEX(Transcriptome!R$2:R$28,MATCH(1,(Transcriptome!$A$2:$A$28=$B5)*(Transcriptome!$C$2:$C$28=$E5),0))</f>
        <v>0.53641902250180595</v>
      </c>
      <c r="AV5">
        <f t="array" ref="AV5">INDEX(Transcriptome!S$2:S$28,MATCH(1,(Transcriptome!$A$2:$A$28=$B5)*(Transcriptome!$C$2:$C$28=$E5),0))</f>
        <v>0.60525961871273526</v>
      </c>
      <c r="AW5">
        <f t="array" ref="AW5">INDEX(Transcriptome!T$2:T$28,MATCH(1,(Transcriptome!$A$2:$A$28=$B5)*(Transcriptome!$C$2:$C$28=$E5),0))</f>
        <v>1.2030888950995902</v>
      </c>
      <c r="AX5">
        <f t="array" ref="AX5">INDEX(Transcriptome!U$2:U$28,MATCH(1,(Transcriptome!$A$2:$A$28=$B5)*(Transcriptome!$C$2:$C$28=$E5),0))</f>
        <v>5.2217991710298746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0.84161593951687896</v>
      </c>
      <c r="BB5">
        <f t="array" ref="BB5">INDEX(Transcriptome!Y$2:Y$28,MATCH(1,(Transcriptome!$A$2:$A$28=$B5)*(Transcriptome!$C$2:$C$28=$E5),0))</f>
        <v>0</v>
      </c>
      <c r="BC5">
        <f t="array" ref="BC5">INDEX(Transcriptome!Z$2:Z$28,MATCH(1,(Transcriptome!$A$2:$A$28=$B5)*(Transcriptome!$C$2:$C$28=$E5),0))</f>
        <v>0.60148063332284785</v>
      </c>
      <c r="BD5">
        <f t="array" ref="BD5">INDEX(Transcriptome!AA$2:AA$28,MATCH(1,(Transcriptome!$A$2:$A$28=$B5)*(Transcriptome!$C$2:$C$28=$E5),0))</f>
        <v>0.97409381496997205</v>
      </c>
      <c r="BE5">
        <f t="array" ref="BE5">INDEX(Transcriptome!AB$2:AB$28,MATCH(1,(Transcriptome!$A$2:$A$28=$B5)*(Transcriptome!$C$2:$C$28=$E5),0))</f>
        <v>0.36082861354213919</v>
      </c>
      <c r="BF5">
        <f t="array" ref="BF5">INDEX(Transcriptome!AC$2:AC$28,MATCH(1,(Transcriptome!$A$2:$A$28=$B5)*(Transcriptome!$C$2:$C$28=$E5),0))</f>
        <v>1.8380756112843593</v>
      </c>
      <c r="BG5">
        <f t="array" ref="BG5">INDEX(Transcriptome!AD$2:AD$28,MATCH(1,(Transcriptome!$A$2:$A$28=$B5)*(Transcriptome!$C$2:$C$28=$E5),0))</f>
        <v>0.64287796993592972</v>
      </c>
      <c r="BH5">
        <f t="array" ref="BH5">INDEX(Transcriptome!AE$2:AE$28,MATCH(1,(Transcriptome!$A$2:$A$28=$B5)*(Transcriptome!$C$2:$C$28=$E5),0))</f>
        <v>1.9781445810454643</v>
      </c>
      <c r="BI5">
        <f t="array" ref="BI5">INDEX(Transcriptome!AF$2:AF$28,MATCH(1,(Transcriptome!$A$2:$A$28=$B5)*(Transcriptome!$C$2:$C$28=$E5),0))</f>
        <v>0.78423451544422718</v>
      </c>
      <c r="BJ5">
        <f t="array" ref="BJ5">INDEX(Transcriptome!AG$2:AG$28,MATCH(1,(Transcriptome!$A$2:$A$28=$B5)*(Transcriptome!$C$2:$C$28=$E5),0))</f>
        <v>0.77642876756504264</v>
      </c>
      <c r="BK5">
        <f t="array" ref="BK5">INDEX(Transcriptome!AH$2:AH$28,MATCH(1,(Transcriptome!$A$2:$A$28=$B5)*(Transcriptome!$C$2:$C$28=$E5),0))</f>
        <v>2.0990292372290438</v>
      </c>
      <c r="BL5">
        <f t="array" ref="BL5">INDEX(Transcriptome!AI$2:AI$28,MATCH(1,(Transcriptome!$A$2:$A$28=$B5)*(Transcriptome!$C$2:$C$28=$E5),0))</f>
        <v>0.58908806260345858</v>
      </c>
      <c r="BM5">
        <f t="array" ref="BM5">INDEX(Transcriptome!AJ$2:AJ$28,MATCH(1,(Transcriptome!$A$2:$A$28=$B5)*(Transcriptome!$C$2:$C$28=$E5),0))</f>
        <v>1.2111960560972717</v>
      </c>
      <c r="BN5">
        <f t="array" ref="BN5">INDEX(Transcriptome!AK$2:AK$28,MATCH(1,(Transcriptome!$A$2:$A$28=$B5)*(Transcriptome!$C$2:$C$28=$E5),0))</f>
        <v>0.83349372213564865</v>
      </c>
      <c r="BO5">
        <f t="array" ref="BO5">INDEX(Transcriptome!AL$2:AL$28,MATCH(1,(Transcriptome!$A$2:$A$28=$B5)*(Transcriptome!$C$2:$C$28=$E5),0))</f>
        <v>1</v>
      </c>
      <c r="BP5">
        <f t="array" ref="BP5">INDEX(Transcriptome!AM$2:AM$28,MATCH(1,(Transcriptome!$A$2:$A$28=$B5)*(Transcriptome!$C$2:$C$28=$E5),0))</f>
        <v>0.26892513348074426</v>
      </c>
      <c r="BQ5">
        <f t="array" ref="BQ5">INDEX(Transcriptome!AN$2:AN$28,MATCH(1,(Transcriptome!$A$2:$A$28=$B5)*(Transcriptome!$C$2:$C$28=$E5),0))</f>
        <v>0.66302295739312278</v>
      </c>
      <c r="BR5">
        <f t="array" ref="BR5">INDEX(Transcriptome!AO$2:AO$28,MATCH(1,(Transcriptome!$A$2:$A$28=$B5)*(Transcriptome!$C$2:$C$28=$E5),0))</f>
        <v>1.3140550582678929</v>
      </c>
      <c r="BS5">
        <f t="array" ref="BS5">INDEX(Transcriptome!AP$2:AP$28,MATCH(1,(Transcriptome!$A$2:$A$28=$B5)*(Transcriptome!$C$2:$C$28=$E5),0))</f>
        <v>0.89739718974683491</v>
      </c>
      <c r="BT5">
        <f t="array" ref="BT5">INDEX(Transcriptome!AQ$2:AQ$28,MATCH(1,(Transcriptome!$A$2:$A$28=$B5)*(Transcriptome!$C$2:$C$28=$E5),0))</f>
        <v>1.3005346627571148</v>
      </c>
      <c r="BU5">
        <f t="array" ref="BU5">INDEX(Transcriptome!AR$2:AR$28,MATCH(1,(Transcriptome!$A$2:$A$28=$B5)*(Transcriptome!$C$2:$C$28=$E5),0))</f>
        <v>0.51982969670991197</v>
      </c>
      <c r="BV5">
        <f t="array" ref="BV5">INDEX(Transcriptome!AS$2:AS$28,MATCH(1,(Transcriptome!$A$2:$A$28=$B5)*(Transcriptome!$C$2:$C$28=$E5),0))</f>
        <v>0.92662021729641852</v>
      </c>
      <c r="BW5">
        <f t="array" ref="BW5">INDEX(Transcriptome!AT$2:AT$28,MATCH(1,(Transcriptome!$A$2:$A$28=$B5)*(Transcriptome!$C$2:$C$28=$E5),0))</f>
        <v>0.70588957315296774</v>
      </c>
      <c r="BX5">
        <f t="array" ref="BX5">INDEX(Transcriptome!AU$2:AU$28,MATCH(1,(Transcriptome!$A$2:$A$28=$B5)*(Transcriptome!$C$2:$C$28=$E5),0))</f>
        <v>1.020861395243053</v>
      </c>
      <c r="BY5">
        <f t="array" ref="BY5">INDEX(Transcriptome!AV$2:AV$28,MATCH(1,(Transcriptome!$A$2:$A$28=$B5)*(Transcriptome!$C$2:$C$28=$E5),0))</f>
        <v>0.67744997176132982</v>
      </c>
      <c r="BZ5">
        <f t="array" ref="BZ5">INDEX(Transcriptome!AW$2:AW$28,MATCH(1,(Transcriptome!$A$2:$A$28=$B5)*(Transcriptome!$C$2:$C$28=$E5),0))</f>
        <v>0.37533365490391968</v>
      </c>
      <c r="CA5">
        <f t="array" ref="CA5">INDEX(Transcriptome!AX$2:AX$28,MATCH(1,(Transcriptome!$A$2:$A$28=$B5)*(Transcriptome!$C$2:$C$28=$E5),0))</f>
        <v>0.48741968957372928</v>
      </c>
      <c r="CB5">
        <f t="array" ref="CB5">INDEX(Transcriptome!AY$2:AY$28,MATCH(1,(Transcriptome!$A$2:$A$28=$B5)*(Transcriptome!$C$2:$C$28=$E5),0))</f>
        <v>0.9861669497972565</v>
      </c>
      <c r="CC5">
        <f t="array" ref="CC5">INDEX(Transcriptome!AZ$2:AZ$28,MATCH(1,(Transcriptome!$A$2:$A$28=$B5)*(Transcriptome!$C$2:$C$28=$E5),0))</f>
        <v>0.13475030963800239</v>
      </c>
      <c r="CD5">
        <f t="array" ref="CD5">INDEX(Transcriptome!BA$2:BA$28,MATCH(1,(Transcriptome!$A$2:$A$28=$B5)*(Transcriptome!$C$2:$C$28=$E5),0))</f>
        <v>3.0511323807894488</v>
      </c>
      <c r="CE5">
        <f t="array" ref="CE5">INDEX(Transcriptome!BB$2:BB$28,MATCH(1,(Transcriptome!$A$2:$A$28=$B5)*(Transcriptome!$C$2:$C$28=$E5),0))</f>
        <v>2.7291523474557162</v>
      </c>
      <c r="CF5">
        <f t="array" ref="CF5">INDEX(Transcriptome!BC$2:BC$28,MATCH(1,(Transcriptome!$A$2:$A$28=$B5)*(Transcriptome!$C$2:$C$28=$E5),0))</f>
        <v>0</v>
      </c>
      <c r="CG5">
        <f t="array" ref="CG5">INDEX(Transcriptome!BD$2:BD$28,MATCH(1,(Transcriptome!$A$2:$A$28=$B5)*(Transcriptome!$C$2:$C$28=$E5),0))</f>
        <v>2.0550375838276378</v>
      </c>
      <c r="CH5">
        <f t="array" ref="CH5">INDEX(Transcriptome!BE$2:BE$28,MATCH(1,(Transcriptome!$A$2:$A$28=$B5)*(Transcriptome!$C$2:$C$28=$E5),0))</f>
        <v>1.0626933143671609</v>
      </c>
      <c r="CI5">
        <f t="array" ref="CI5">INDEX(Transcriptome!BF$2:BF$28,MATCH(1,(Transcriptome!$A$2:$A$28=$B5)*(Transcriptome!$C$2:$C$28=$E5),0))</f>
        <v>1.7333851456133129</v>
      </c>
      <c r="CJ5">
        <f t="array" ref="CJ5">INDEX(Transcriptome!BG$2:BG$28,MATCH(1,(Transcriptome!$A$2:$A$28=$B5)*(Transcriptome!$C$2:$C$28=$E5),0))</f>
        <v>1.6294551818331828</v>
      </c>
      <c r="CK5">
        <f t="array" ref="CK5">INDEX(Transcriptome!BH$2:BH$28,MATCH(1,(Transcriptome!$A$2:$A$28=$B5)*(Transcriptome!$C$2:$C$28=$E5),0))</f>
        <v>0.44818730371974813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2.3490087221877216</v>
      </c>
      <c r="CO5">
        <f t="array" ref="CO5">INDEX(Transcriptome!BL$2:BL$28,MATCH(1,(Transcriptome!$A$2:$A$28=$B5)*(Transcriptome!$C$2:$C$28=$E5),0))</f>
        <v>1.1382807058488893</v>
      </c>
      <c r="CP5">
        <f t="array" ref="CP5">INDEX(Transcriptome!BM$2:BM$28,MATCH(1,(Transcriptome!$A$2:$A$28=$B5)*(Transcriptome!$C$2:$C$28=$E5),0))</f>
        <v>1.041534100498178</v>
      </c>
      <c r="CQ5">
        <f t="array" ref="CQ5">INDEX(Transcriptome!BN$2:BN$28,MATCH(1,(Transcriptome!$A$2:$A$28=$B5)*(Transcriptome!$C$2:$C$28=$E5),0))</f>
        <v>6.0976793661105519</v>
      </c>
      <c r="CR5">
        <f t="array" ref="CR5">INDEX(Transcriptome!BO$2:BO$28,MATCH(1,(Transcriptome!$A$2:$A$28=$B5)*(Transcriptome!$C$2:$C$28=$E5),0))</f>
        <v>2.6230227905173362</v>
      </c>
      <c r="CS5">
        <f t="array" ref="CS5">INDEX(Transcriptome!BP$2:BP$28,MATCH(1,(Transcriptome!$A$2:$A$28=$B5)*(Transcriptome!$C$2:$C$28=$E5),0))</f>
        <v>0.44818730371974813</v>
      </c>
      <c r="CT5">
        <f t="array" ref="CT5">INDEX(Transcriptome!BQ$2:BQ$28,MATCH(1,(Transcriptome!$A$2:$A$28=$B5)*(Transcriptome!$C$2:$C$28=$E5),0))</f>
        <v>1</v>
      </c>
      <c r="CU5">
        <f t="array" ref="CU5">INDEX(Transcriptome!BR$2:BR$28,MATCH(1,(Transcriptome!$A$2:$A$28=$B5)*(Transcriptome!$C$2:$C$28=$E5),0))</f>
        <v>0.74554417526058681</v>
      </c>
    </row>
    <row r="6" spans="1:99" x14ac:dyDescent="0.15">
      <c r="A6">
        <f>'Measured Data'!A11</f>
        <v>4</v>
      </c>
      <c r="B6" s="369" t="s">
        <v>524</v>
      </c>
      <c r="C6" s="369" t="s">
        <v>549</v>
      </c>
      <c r="D6">
        <v>1</v>
      </c>
      <c r="E6" t="s">
        <v>550</v>
      </c>
      <c r="F6" s="306">
        <f>'Growth Regression'!R6</f>
        <v>4.3853125000023283</v>
      </c>
      <c r="G6" s="306">
        <f>'Growth Regression'!S6</f>
        <v>105.24750000005588</v>
      </c>
      <c r="H6">
        <f>AVERAGE('TL input - regression'!L7,'TL input - regression'!Q6)</f>
        <v>19.944444444444443</v>
      </c>
      <c r="I6">
        <f>AVERAGE('TL input - regression'!M7,'TL input - regression'!R6)</f>
        <v>3.8299289520426285</v>
      </c>
      <c r="J6">
        <f>AVERAGE('TL input - regression'!N7,'TL input - regression'!S6)</f>
        <v>0.31</v>
      </c>
      <c r="K6">
        <f>AVERAGE('TL input - regression'!O7,'TL input - regression'!T6)</f>
        <v>1.3128300102385517</v>
      </c>
      <c r="L6">
        <f>AVERAGE('TL input - regression'!P7,'TL input - regression'!U6)</f>
        <v>8.073747947882044</v>
      </c>
      <c r="M6">
        <f>'Growth Regression'!P6</f>
        <v>1.1440420511649499E-2</v>
      </c>
      <c r="N6">
        <f>M6/'Growth Regression'!$O$24</f>
        <v>0.46386766497133342</v>
      </c>
      <c r="O6">
        <f>'Post Process Calc.'!C27</f>
        <v>3.9259460333855037E-2</v>
      </c>
      <c r="P6">
        <f>'Post Process Calc.'!D27</f>
        <v>-1.7622556700887214E-2</v>
      </c>
      <c r="Q6">
        <f>'Post Process Calc.'!E27</f>
        <v>-3.7865092280243496E-4</v>
      </c>
      <c r="R6">
        <f>'Post Process Calc.'!F27</f>
        <v>1.4474747005560411E-2</v>
      </c>
      <c r="S6">
        <f>'Post Process Calc.'!G27</f>
        <v>6.1433570393676752E-3</v>
      </c>
      <c r="T6">
        <f t="shared" si="2"/>
        <v>-0.44887414526405406</v>
      </c>
      <c r="U6">
        <f t="shared" si="3"/>
        <v>24.537162708659398</v>
      </c>
      <c r="V6">
        <f t="shared" si="3"/>
        <v>-11.014097938054508</v>
      </c>
      <c r="W6">
        <f t="shared" si="0"/>
        <v>-0.23665682675152183</v>
      </c>
      <c r="X6">
        <f t="shared" si="0"/>
        <v>9.046716878475257</v>
      </c>
      <c r="Y6">
        <f t="shared" si="0"/>
        <v>3.8395981496047971</v>
      </c>
      <c r="Z6">
        <v>100</v>
      </c>
      <c r="AA6">
        <v>0.32</v>
      </c>
      <c r="AB6">
        <v>7</v>
      </c>
      <c r="AC6">
        <v>0.7</v>
      </c>
      <c r="AD6">
        <f t="shared" si="1"/>
        <v>5.0118723362727164E-8</v>
      </c>
      <c r="AE6">
        <v>1</v>
      </c>
      <c r="AF6">
        <v>0.311</v>
      </c>
      <c r="AG6">
        <f t="array" ref="AG6">INDEX(Transcriptome!D$2:D$28,MATCH(1,(Transcriptome!$A$2:$A$28=$B6)*(Transcriptome!$C$2:$C$28=$E6),0))</f>
        <v>0.67324719246781761</v>
      </c>
      <c r="AH6">
        <f t="array" ref="AH6">INDEX(Transcriptome!E$2:E$28,MATCH(1,(Transcriptome!$A$2:$A$28=$B6)*(Transcriptome!$C$2:$C$28=$E6),0))</f>
        <v>0.99664264366361988</v>
      </c>
      <c r="AI6">
        <f t="array" ref="AI6">INDEX(Transcriptome!F$2:F$28,MATCH(1,(Transcriptome!$A$2:$A$28=$B6)*(Transcriptome!$C$2:$C$28=$E6),0))</f>
        <v>0.56083696440750863</v>
      </c>
      <c r="AJ6">
        <f t="array" ref="AJ6">INDEX(Transcriptome!G$2:G$28,MATCH(1,(Transcriptome!$A$2:$A$28=$B6)*(Transcriptome!$C$2:$C$28=$E6),0))</f>
        <v>1.166663708432671</v>
      </c>
      <c r="AK6">
        <f t="array" ref="AK6">INDEX(Transcriptome!H$2:H$28,MATCH(1,(Transcriptome!$A$2:$A$28=$B6)*(Transcriptome!$C$2:$C$28=$E6),0))</f>
        <v>0</v>
      </c>
      <c r="AL6">
        <f t="array" ref="AL6">INDEX(Transcriptome!I$2:I$28,MATCH(1,(Transcriptome!$A$2:$A$28=$B6)*(Transcriptome!$C$2:$C$28=$E6),0))</f>
        <v>1.591364571330768</v>
      </c>
      <c r="AM6">
        <f t="array" ref="AM6">INDEX(Transcriptome!J$2:J$28,MATCH(1,(Transcriptome!$A$2:$A$28=$B6)*(Transcriptome!$C$2:$C$28=$E6),0))</f>
        <v>0.74614279630702196</v>
      </c>
      <c r="AN6">
        <f t="array" ref="AN6">INDEX(Transcriptome!K$2:K$28,MATCH(1,(Transcriptome!$A$2:$A$28=$B6)*(Transcriptome!$C$2:$C$28=$E6),0))</f>
        <v>0.66722895615727362</v>
      </c>
      <c r="AO6">
        <f t="array" ref="AO6">INDEX(Transcriptome!L$2:L$28,MATCH(1,(Transcriptome!$A$2:$A$28=$B6)*(Transcriptome!$C$2:$C$28=$E6),0))</f>
        <v>0.86045359438543667</v>
      </c>
      <c r="AP6">
        <f t="array" ref="AP6">INDEX(Transcriptome!M$2:M$28,MATCH(1,(Transcriptome!$A$2:$A$28=$B6)*(Transcriptome!$C$2:$C$28=$E6),0))</f>
        <v>0.49656414816778466</v>
      </c>
      <c r="AQ6">
        <f t="array" ref="AQ6">INDEX(Transcriptome!N$2:N$28,MATCH(1,(Transcriptome!$A$2:$A$28=$B6)*(Transcriptome!$C$2:$C$28=$E6),0))</f>
        <v>0.86474256370646119</v>
      </c>
      <c r="AR6">
        <f t="array" ref="AR6">INDEX(Transcriptome!O$2:O$28,MATCH(1,(Transcriptome!$A$2:$A$28=$B6)*(Transcriptome!$C$2:$C$28=$E6),0))</f>
        <v>1.0283275437479591</v>
      </c>
      <c r="AS6">
        <f t="array" ref="AS6">INDEX(Transcriptome!P$2:P$28,MATCH(1,(Transcriptome!$A$2:$A$28=$B6)*(Transcriptome!$C$2:$C$28=$E6),0))</f>
        <v>0.78611836835622229</v>
      </c>
      <c r="AT6">
        <f t="array" ref="AT6">INDEX(Transcriptome!Q$2:Q$28,MATCH(1,(Transcriptome!$A$2:$A$28=$B6)*(Transcriptome!$C$2:$C$28=$E6),0))</f>
        <v>0.48376025268024847</v>
      </c>
      <c r="AU6">
        <f t="array" ref="AU6">INDEX(Transcriptome!R$2:R$28,MATCH(1,(Transcriptome!$A$2:$A$28=$B6)*(Transcriptome!$C$2:$C$28=$E6),0))</f>
        <v>0.53641902250180595</v>
      </c>
      <c r="AV6">
        <f t="array" ref="AV6">INDEX(Transcriptome!S$2:S$28,MATCH(1,(Transcriptome!$A$2:$A$28=$B6)*(Transcriptome!$C$2:$C$28=$E6),0))</f>
        <v>0.60525961871273526</v>
      </c>
      <c r="AW6">
        <f t="array" ref="AW6">INDEX(Transcriptome!T$2:T$28,MATCH(1,(Transcriptome!$A$2:$A$28=$B6)*(Transcriptome!$C$2:$C$28=$E6),0))</f>
        <v>1.2030888950995902</v>
      </c>
      <c r="AX6">
        <f t="array" ref="AX6">INDEX(Transcriptome!U$2:U$28,MATCH(1,(Transcriptome!$A$2:$A$28=$B6)*(Transcriptome!$C$2:$C$28=$E6),0))</f>
        <v>5.2217991710298746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0.84161593951687896</v>
      </c>
      <c r="BB6">
        <f t="array" ref="BB6">INDEX(Transcriptome!Y$2:Y$28,MATCH(1,(Transcriptome!$A$2:$A$28=$B6)*(Transcriptome!$C$2:$C$28=$E6),0))</f>
        <v>0</v>
      </c>
      <c r="BC6">
        <f t="array" ref="BC6">INDEX(Transcriptome!Z$2:Z$28,MATCH(1,(Transcriptome!$A$2:$A$28=$B6)*(Transcriptome!$C$2:$C$28=$E6),0))</f>
        <v>0.60148063332284785</v>
      </c>
      <c r="BD6">
        <f t="array" ref="BD6">INDEX(Transcriptome!AA$2:AA$28,MATCH(1,(Transcriptome!$A$2:$A$28=$B6)*(Transcriptome!$C$2:$C$28=$E6),0))</f>
        <v>0.97409381496997205</v>
      </c>
      <c r="BE6">
        <f t="array" ref="BE6">INDEX(Transcriptome!AB$2:AB$28,MATCH(1,(Transcriptome!$A$2:$A$28=$B6)*(Transcriptome!$C$2:$C$28=$E6),0))</f>
        <v>0.36082861354213919</v>
      </c>
      <c r="BF6">
        <f t="array" ref="BF6">INDEX(Transcriptome!AC$2:AC$28,MATCH(1,(Transcriptome!$A$2:$A$28=$B6)*(Transcriptome!$C$2:$C$28=$E6),0))</f>
        <v>1.8380756112843593</v>
      </c>
      <c r="BG6">
        <f t="array" ref="BG6">INDEX(Transcriptome!AD$2:AD$28,MATCH(1,(Transcriptome!$A$2:$A$28=$B6)*(Transcriptome!$C$2:$C$28=$E6),0))</f>
        <v>0.64287796993592972</v>
      </c>
      <c r="BH6">
        <f t="array" ref="BH6">INDEX(Transcriptome!AE$2:AE$28,MATCH(1,(Transcriptome!$A$2:$A$28=$B6)*(Transcriptome!$C$2:$C$28=$E6),0))</f>
        <v>1.9781445810454643</v>
      </c>
      <c r="BI6">
        <f t="array" ref="BI6">INDEX(Transcriptome!AF$2:AF$28,MATCH(1,(Transcriptome!$A$2:$A$28=$B6)*(Transcriptome!$C$2:$C$28=$E6),0))</f>
        <v>0.78423451544422718</v>
      </c>
      <c r="BJ6">
        <f t="array" ref="BJ6">INDEX(Transcriptome!AG$2:AG$28,MATCH(1,(Transcriptome!$A$2:$A$28=$B6)*(Transcriptome!$C$2:$C$28=$E6),0))</f>
        <v>0.77642876756504264</v>
      </c>
      <c r="BK6">
        <f t="array" ref="BK6">INDEX(Transcriptome!AH$2:AH$28,MATCH(1,(Transcriptome!$A$2:$A$28=$B6)*(Transcriptome!$C$2:$C$28=$E6),0))</f>
        <v>2.0990292372290438</v>
      </c>
      <c r="BL6">
        <f t="array" ref="BL6">INDEX(Transcriptome!AI$2:AI$28,MATCH(1,(Transcriptome!$A$2:$A$28=$B6)*(Transcriptome!$C$2:$C$28=$E6),0))</f>
        <v>0.58908806260345858</v>
      </c>
      <c r="BM6">
        <f t="array" ref="BM6">INDEX(Transcriptome!AJ$2:AJ$28,MATCH(1,(Transcriptome!$A$2:$A$28=$B6)*(Transcriptome!$C$2:$C$28=$E6),0))</f>
        <v>1.2111960560972717</v>
      </c>
      <c r="BN6">
        <f t="array" ref="BN6">INDEX(Transcriptome!AK$2:AK$28,MATCH(1,(Transcriptome!$A$2:$A$28=$B6)*(Transcriptome!$C$2:$C$28=$E6),0))</f>
        <v>0.83349372213564865</v>
      </c>
      <c r="BO6">
        <f t="array" ref="BO6">INDEX(Transcriptome!AL$2:AL$28,MATCH(1,(Transcriptome!$A$2:$A$28=$B6)*(Transcriptome!$C$2:$C$28=$E6),0))</f>
        <v>1</v>
      </c>
      <c r="BP6">
        <f t="array" ref="BP6">INDEX(Transcriptome!AM$2:AM$28,MATCH(1,(Transcriptome!$A$2:$A$28=$B6)*(Transcriptome!$C$2:$C$28=$E6),0))</f>
        <v>0.26892513348074426</v>
      </c>
      <c r="BQ6">
        <f t="array" ref="BQ6">INDEX(Transcriptome!AN$2:AN$28,MATCH(1,(Transcriptome!$A$2:$A$28=$B6)*(Transcriptome!$C$2:$C$28=$E6),0))</f>
        <v>0.66302295739312278</v>
      </c>
      <c r="BR6">
        <f t="array" ref="BR6">INDEX(Transcriptome!AO$2:AO$28,MATCH(1,(Transcriptome!$A$2:$A$28=$B6)*(Transcriptome!$C$2:$C$28=$E6),0))</f>
        <v>1.3140550582678929</v>
      </c>
      <c r="BS6">
        <f t="array" ref="BS6">INDEX(Transcriptome!AP$2:AP$28,MATCH(1,(Transcriptome!$A$2:$A$28=$B6)*(Transcriptome!$C$2:$C$28=$E6),0))</f>
        <v>0.89739718974683491</v>
      </c>
      <c r="BT6">
        <f t="array" ref="BT6">INDEX(Transcriptome!AQ$2:AQ$28,MATCH(1,(Transcriptome!$A$2:$A$28=$B6)*(Transcriptome!$C$2:$C$28=$E6),0))</f>
        <v>1.3005346627571148</v>
      </c>
      <c r="BU6">
        <f t="array" ref="BU6">INDEX(Transcriptome!AR$2:AR$28,MATCH(1,(Transcriptome!$A$2:$A$28=$B6)*(Transcriptome!$C$2:$C$28=$E6),0))</f>
        <v>0.51982969670991197</v>
      </c>
      <c r="BV6">
        <f t="array" ref="BV6">INDEX(Transcriptome!AS$2:AS$28,MATCH(1,(Transcriptome!$A$2:$A$28=$B6)*(Transcriptome!$C$2:$C$28=$E6),0))</f>
        <v>0.92662021729641852</v>
      </c>
      <c r="BW6">
        <f t="array" ref="BW6">INDEX(Transcriptome!AT$2:AT$28,MATCH(1,(Transcriptome!$A$2:$A$28=$B6)*(Transcriptome!$C$2:$C$28=$E6),0))</f>
        <v>0.70588957315296774</v>
      </c>
      <c r="BX6">
        <f t="array" ref="BX6">INDEX(Transcriptome!AU$2:AU$28,MATCH(1,(Transcriptome!$A$2:$A$28=$B6)*(Transcriptome!$C$2:$C$28=$E6),0))</f>
        <v>1.020861395243053</v>
      </c>
      <c r="BY6">
        <f t="array" ref="BY6">INDEX(Transcriptome!AV$2:AV$28,MATCH(1,(Transcriptome!$A$2:$A$28=$B6)*(Transcriptome!$C$2:$C$28=$E6),0))</f>
        <v>0.67744997176132982</v>
      </c>
      <c r="BZ6">
        <f t="array" ref="BZ6">INDEX(Transcriptome!AW$2:AW$28,MATCH(1,(Transcriptome!$A$2:$A$28=$B6)*(Transcriptome!$C$2:$C$28=$E6),0))</f>
        <v>0.37533365490391968</v>
      </c>
      <c r="CA6">
        <f t="array" ref="CA6">INDEX(Transcriptome!AX$2:AX$28,MATCH(1,(Transcriptome!$A$2:$A$28=$B6)*(Transcriptome!$C$2:$C$28=$E6),0))</f>
        <v>0.48741968957372928</v>
      </c>
      <c r="CB6">
        <f t="array" ref="CB6">INDEX(Transcriptome!AY$2:AY$28,MATCH(1,(Transcriptome!$A$2:$A$28=$B6)*(Transcriptome!$C$2:$C$28=$E6),0))</f>
        <v>0.9861669497972565</v>
      </c>
      <c r="CC6">
        <f t="array" ref="CC6">INDEX(Transcriptome!AZ$2:AZ$28,MATCH(1,(Transcriptome!$A$2:$A$28=$B6)*(Transcriptome!$C$2:$C$28=$E6),0))</f>
        <v>0.13475030963800239</v>
      </c>
      <c r="CD6">
        <f t="array" ref="CD6">INDEX(Transcriptome!BA$2:BA$28,MATCH(1,(Transcriptome!$A$2:$A$28=$B6)*(Transcriptome!$C$2:$C$28=$E6),0))</f>
        <v>3.0511323807894488</v>
      </c>
      <c r="CE6">
        <f t="array" ref="CE6">INDEX(Transcriptome!BB$2:BB$28,MATCH(1,(Transcriptome!$A$2:$A$28=$B6)*(Transcriptome!$C$2:$C$28=$E6),0))</f>
        <v>2.7291523474557162</v>
      </c>
      <c r="CF6">
        <f t="array" ref="CF6">INDEX(Transcriptome!BC$2:BC$28,MATCH(1,(Transcriptome!$A$2:$A$28=$B6)*(Transcriptome!$C$2:$C$28=$E6),0))</f>
        <v>0</v>
      </c>
      <c r="CG6">
        <f t="array" ref="CG6">INDEX(Transcriptome!BD$2:BD$28,MATCH(1,(Transcriptome!$A$2:$A$28=$B6)*(Transcriptome!$C$2:$C$28=$E6),0))</f>
        <v>2.0550375838276378</v>
      </c>
      <c r="CH6">
        <f t="array" ref="CH6">INDEX(Transcriptome!BE$2:BE$28,MATCH(1,(Transcriptome!$A$2:$A$28=$B6)*(Transcriptome!$C$2:$C$28=$E6),0))</f>
        <v>1.0626933143671609</v>
      </c>
      <c r="CI6">
        <f t="array" ref="CI6">INDEX(Transcriptome!BF$2:BF$28,MATCH(1,(Transcriptome!$A$2:$A$28=$B6)*(Transcriptome!$C$2:$C$28=$E6),0))</f>
        <v>1.7333851456133129</v>
      </c>
      <c r="CJ6">
        <f t="array" ref="CJ6">INDEX(Transcriptome!BG$2:BG$28,MATCH(1,(Transcriptome!$A$2:$A$28=$B6)*(Transcriptome!$C$2:$C$28=$E6),0))</f>
        <v>1.6294551818331828</v>
      </c>
      <c r="CK6">
        <f t="array" ref="CK6">INDEX(Transcriptome!BH$2:BH$28,MATCH(1,(Transcriptome!$A$2:$A$28=$B6)*(Transcriptome!$C$2:$C$28=$E6),0))</f>
        <v>0.44818730371974813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2.3490087221877216</v>
      </c>
      <c r="CO6">
        <f t="array" ref="CO6">INDEX(Transcriptome!BL$2:BL$28,MATCH(1,(Transcriptome!$A$2:$A$28=$B6)*(Transcriptome!$C$2:$C$28=$E6),0))</f>
        <v>1.1382807058488893</v>
      </c>
      <c r="CP6">
        <f t="array" ref="CP6">INDEX(Transcriptome!BM$2:BM$28,MATCH(1,(Transcriptome!$A$2:$A$28=$B6)*(Transcriptome!$C$2:$C$28=$E6),0))</f>
        <v>1.041534100498178</v>
      </c>
      <c r="CQ6">
        <f t="array" ref="CQ6">INDEX(Transcriptome!BN$2:BN$28,MATCH(1,(Transcriptome!$A$2:$A$28=$B6)*(Transcriptome!$C$2:$C$28=$E6),0))</f>
        <v>6.0976793661105519</v>
      </c>
      <c r="CR6">
        <f t="array" ref="CR6">INDEX(Transcriptome!BO$2:BO$28,MATCH(1,(Transcriptome!$A$2:$A$28=$B6)*(Transcriptome!$C$2:$C$28=$E6),0))</f>
        <v>2.6230227905173362</v>
      </c>
      <c r="CS6">
        <f t="array" ref="CS6">INDEX(Transcriptome!BP$2:BP$28,MATCH(1,(Transcriptome!$A$2:$A$28=$B6)*(Transcriptome!$C$2:$C$28=$E6),0))</f>
        <v>0.44818730371974813</v>
      </c>
      <c r="CT6">
        <f t="array" ref="CT6">INDEX(Transcriptome!BQ$2:BQ$28,MATCH(1,(Transcriptome!$A$2:$A$28=$B6)*(Transcriptome!$C$2:$C$28=$E6),0))</f>
        <v>1</v>
      </c>
      <c r="CU6">
        <f t="array" ref="CU6">INDEX(Transcriptome!BR$2:BR$28,MATCH(1,(Transcriptome!$A$2:$A$28=$B6)*(Transcriptome!$C$2:$C$28=$E6),0))</f>
        <v>0.74554417526058681</v>
      </c>
    </row>
    <row r="7" spans="1:99" x14ac:dyDescent="0.15">
      <c r="A7">
        <f>'Measured Data'!A12</f>
        <v>5</v>
      </c>
      <c r="B7" s="369" t="s">
        <v>524</v>
      </c>
      <c r="C7" s="369" t="s">
        <v>549</v>
      </c>
      <c r="D7">
        <v>1</v>
      </c>
      <c r="E7" t="s">
        <v>550</v>
      </c>
      <c r="F7" s="306">
        <f>'Growth Regression'!R7</f>
        <v>5.4019791666687524</v>
      </c>
      <c r="G7" s="306">
        <f>'Growth Regression'!S7</f>
        <v>129.64750000005006</v>
      </c>
      <c r="H7">
        <f>AVERAGE('TL input - regression'!L8,'TL input - regression'!Q7)</f>
        <v>17</v>
      </c>
      <c r="I7">
        <f>AVERAGE('TL input - regression'!M8,'TL input - regression'!R7)</f>
        <v>2.1092362344582591</v>
      </c>
      <c r="J7">
        <f>AVERAGE('TL input - regression'!N8,'TL input - regression'!S7)</f>
        <v>0.33499999999999996</v>
      </c>
      <c r="K7">
        <f>AVERAGE('TL input - regression'!O8,'TL input - regression'!T7)</f>
        <v>0.50975683082316892</v>
      </c>
      <c r="L7">
        <f>AVERAGE('TL input - regression'!P8,'TL input - regression'!U7)</f>
        <v>7.6088192974283198</v>
      </c>
      <c r="M7">
        <f>'Growth Regression'!P7</f>
        <v>8.68466825198351E-3</v>
      </c>
      <c r="N7">
        <f>M7/'Growth Regression'!$O$24</f>
        <v>0.35213188002976836</v>
      </c>
      <c r="O7">
        <f>'Post Process Calc.'!C28</f>
        <v>3.7444206816401655E-2</v>
      </c>
      <c r="P7">
        <f>'Post Process Calc.'!D28</f>
        <v>-1.6632882423377689E-2</v>
      </c>
      <c r="Q7">
        <f>'Post Process Calc.'!E28</f>
        <v>-1.8870169911515593E-4</v>
      </c>
      <c r="R7">
        <f>'Post Process Calc.'!F28</f>
        <v>9.7532833989789069E-3</v>
      </c>
      <c r="S7">
        <f>'Post Process Calc.'!G28</f>
        <v>6.7723556885588608E-3</v>
      </c>
      <c r="T7">
        <f t="shared" si="2"/>
        <v>-0.44420442673369703</v>
      </c>
      <c r="U7">
        <f t="shared" si="3"/>
        <v>23.402629260251032</v>
      </c>
      <c r="V7">
        <f t="shared" si="3"/>
        <v>-10.395551514611055</v>
      </c>
      <c r="W7">
        <f t="shared" si="0"/>
        <v>-0.11793856194697244</v>
      </c>
      <c r="X7">
        <f t="shared" si="0"/>
        <v>6.0958021243618168</v>
      </c>
      <c r="Y7">
        <f t="shared" si="0"/>
        <v>4.232722305349288</v>
      </c>
      <c r="Z7">
        <v>100</v>
      </c>
      <c r="AA7">
        <v>0.32</v>
      </c>
      <c r="AB7">
        <v>7</v>
      </c>
      <c r="AC7">
        <v>0.7</v>
      </c>
      <c r="AD7">
        <f t="shared" si="1"/>
        <v>5.0118723362727164E-8</v>
      </c>
      <c r="AE7">
        <v>1</v>
      </c>
      <c r="AF7">
        <v>0.311</v>
      </c>
      <c r="AG7">
        <f t="array" ref="AG7">INDEX(Transcriptome!D$2:D$28,MATCH(1,(Transcriptome!$A$2:$A$28=$B7)*(Transcriptome!$C$2:$C$28=$E7),0))</f>
        <v>0.67324719246781761</v>
      </c>
      <c r="AH7">
        <f t="array" ref="AH7">INDEX(Transcriptome!E$2:E$28,MATCH(1,(Transcriptome!$A$2:$A$28=$B7)*(Transcriptome!$C$2:$C$28=$E7),0))</f>
        <v>0.99664264366361988</v>
      </c>
      <c r="AI7">
        <f t="array" ref="AI7">INDEX(Transcriptome!F$2:F$28,MATCH(1,(Transcriptome!$A$2:$A$28=$B7)*(Transcriptome!$C$2:$C$28=$E7),0))</f>
        <v>0.56083696440750863</v>
      </c>
      <c r="AJ7">
        <f t="array" ref="AJ7">INDEX(Transcriptome!G$2:G$28,MATCH(1,(Transcriptome!$A$2:$A$28=$B7)*(Transcriptome!$C$2:$C$28=$E7),0))</f>
        <v>1.166663708432671</v>
      </c>
      <c r="AK7">
        <f t="array" ref="AK7">INDEX(Transcriptome!H$2:H$28,MATCH(1,(Transcriptome!$A$2:$A$28=$B7)*(Transcriptome!$C$2:$C$28=$E7),0))</f>
        <v>0</v>
      </c>
      <c r="AL7">
        <f t="array" ref="AL7">INDEX(Transcriptome!I$2:I$28,MATCH(1,(Transcriptome!$A$2:$A$28=$B7)*(Transcriptome!$C$2:$C$28=$E7),0))</f>
        <v>1.591364571330768</v>
      </c>
      <c r="AM7">
        <f t="array" ref="AM7">INDEX(Transcriptome!J$2:J$28,MATCH(1,(Transcriptome!$A$2:$A$28=$B7)*(Transcriptome!$C$2:$C$28=$E7),0))</f>
        <v>0.74614279630702196</v>
      </c>
      <c r="AN7">
        <f t="array" ref="AN7">INDEX(Transcriptome!K$2:K$28,MATCH(1,(Transcriptome!$A$2:$A$28=$B7)*(Transcriptome!$C$2:$C$28=$E7),0))</f>
        <v>0.66722895615727362</v>
      </c>
      <c r="AO7">
        <f t="array" ref="AO7">INDEX(Transcriptome!L$2:L$28,MATCH(1,(Transcriptome!$A$2:$A$28=$B7)*(Transcriptome!$C$2:$C$28=$E7),0))</f>
        <v>0.86045359438543667</v>
      </c>
      <c r="AP7">
        <f t="array" ref="AP7">INDEX(Transcriptome!M$2:M$28,MATCH(1,(Transcriptome!$A$2:$A$28=$B7)*(Transcriptome!$C$2:$C$28=$E7),0))</f>
        <v>0.49656414816778466</v>
      </c>
      <c r="AQ7">
        <f t="array" ref="AQ7">INDEX(Transcriptome!N$2:N$28,MATCH(1,(Transcriptome!$A$2:$A$28=$B7)*(Transcriptome!$C$2:$C$28=$E7),0))</f>
        <v>0.86474256370646119</v>
      </c>
      <c r="AR7">
        <f t="array" ref="AR7">INDEX(Transcriptome!O$2:O$28,MATCH(1,(Transcriptome!$A$2:$A$28=$B7)*(Transcriptome!$C$2:$C$28=$E7),0))</f>
        <v>1.0283275437479591</v>
      </c>
      <c r="AS7">
        <f t="array" ref="AS7">INDEX(Transcriptome!P$2:P$28,MATCH(1,(Transcriptome!$A$2:$A$28=$B7)*(Transcriptome!$C$2:$C$28=$E7),0))</f>
        <v>0.78611836835622229</v>
      </c>
      <c r="AT7">
        <f t="array" ref="AT7">INDEX(Transcriptome!Q$2:Q$28,MATCH(1,(Transcriptome!$A$2:$A$28=$B7)*(Transcriptome!$C$2:$C$28=$E7),0))</f>
        <v>0.48376025268024847</v>
      </c>
      <c r="AU7">
        <f t="array" ref="AU7">INDEX(Transcriptome!R$2:R$28,MATCH(1,(Transcriptome!$A$2:$A$28=$B7)*(Transcriptome!$C$2:$C$28=$E7),0))</f>
        <v>0.53641902250180595</v>
      </c>
      <c r="AV7">
        <f t="array" ref="AV7">INDEX(Transcriptome!S$2:S$28,MATCH(1,(Transcriptome!$A$2:$A$28=$B7)*(Transcriptome!$C$2:$C$28=$E7),0))</f>
        <v>0.60525961871273526</v>
      </c>
      <c r="AW7">
        <f t="array" ref="AW7">INDEX(Transcriptome!T$2:T$28,MATCH(1,(Transcriptome!$A$2:$A$28=$B7)*(Transcriptome!$C$2:$C$28=$E7),0))</f>
        <v>1.2030888950995902</v>
      </c>
      <c r="AX7">
        <f t="array" ref="AX7">INDEX(Transcriptome!U$2:U$28,MATCH(1,(Transcriptome!$A$2:$A$28=$B7)*(Transcriptome!$C$2:$C$28=$E7),0))</f>
        <v>5.2217991710298746</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0.84161593951687896</v>
      </c>
      <c r="BB7">
        <f t="array" ref="BB7">INDEX(Transcriptome!Y$2:Y$28,MATCH(1,(Transcriptome!$A$2:$A$28=$B7)*(Transcriptome!$C$2:$C$28=$E7),0))</f>
        <v>0</v>
      </c>
      <c r="BC7">
        <f t="array" ref="BC7">INDEX(Transcriptome!Z$2:Z$28,MATCH(1,(Transcriptome!$A$2:$A$28=$B7)*(Transcriptome!$C$2:$C$28=$E7),0))</f>
        <v>0.60148063332284785</v>
      </c>
      <c r="BD7">
        <f t="array" ref="BD7">INDEX(Transcriptome!AA$2:AA$28,MATCH(1,(Transcriptome!$A$2:$A$28=$B7)*(Transcriptome!$C$2:$C$28=$E7),0))</f>
        <v>0.97409381496997205</v>
      </c>
      <c r="BE7">
        <f t="array" ref="BE7">INDEX(Transcriptome!AB$2:AB$28,MATCH(1,(Transcriptome!$A$2:$A$28=$B7)*(Transcriptome!$C$2:$C$28=$E7),0))</f>
        <v>0.36082861354213919</v>
      </c>
      <c r="BF7">
        <f t="array" ref="BF7">INDEX(Transcriptome!AC$2:AC$28,MATCH(1,(Transcriptome!$A$2:$A$28=$B7)*(Transcriptome!$C$2:$C$28=$E7),0))</f>
        <v>1.8380756112843593</v>
      </c>
      <c r="BG7">
        <f t="array" ref="BG7">INDEX(Transcriptome!AD$2:AD$28,MATCH(1,(Transcriptome!$A$2:$A$28=$B7)*(Transcriptome!$C$2:$C$28=$E7),0))</f>
        <v>0.64287796993592972</v>
      </c>
      <c r="BH7">
        <f t="array" ref="BH7">INDEX(Transcriptome!AE$2:AE$28,MATCH(1,(Transcriptome!$A$2:$A$28=$B7)*(Transcriptome!$C$2:$C$28=$E7),0))</f>
        <v>1.9781445810454643</v>
      </c>
      <c r="BI7">
        <f t="array" ref="BI7">INDEX(Transcriptome!AF$2:AF$28,MATCH(1,(Transcriptome!$A$2:$A$28=$B7)*(Transcriptome!$C$2:$C$28=$E7),0))</f>
        <v>0.78423451544422718</v>
      </c>
      <c r="BJ7">
        <f t="array" ref="BJ7">INDEX(Transcriptome!AG$2:AG$28,MATCH(1,(Transcriptome!$A$2:$A$28=$B7)*(Transcriptome!$C$2:$C$28=$E7),0))</f>
        <v>0.77642876756504264</v>
      </c>
      <c r="BK7">
        <f t="array" ref="BK7">INDEX(Transcriptome!AH$2:AH$28,MATCH(1,(Transcriptome!$A$2:$A$28=$B7)*(Transcriptome!$C$2:$C$28=$E7),0))</f>
        <v>2.0990292372290438</v>
      </c>
      <c r="BL7">
        <f t="array" ref="BL7">INDEX(Transcriptome!AI$2:AI$28,MATCH(1,(Transcriptome!$A$2:$A$28=$B7)*(Transcriptome!$C$2:$C$28=$E7),0))</f>
        <v>0.58908806260345858</v>
      </c>
      <c r="BM7">
        <f t="array" ref="BM7">INDEX(Transcriptome!AJ$2:AJ$28,MATCH(1,(Transcriptome!$A$2:$A$28=$B7)*(Transcriptome!$C$2:$C$28=$E7),0))</f>
        <v>1.2111960560972717</v>
      </c>
      <c r="BN7">
        <f t="array" ref="BN7">INDEX(Transcriptome!AK$2:AK$28,MATCH(1,(Transcriptome!$A$2:$A$28=$B7)*(Transcriptome!$C$2:$C$28=$E7),0))</f>
        <v>0.83349372213564865</v>
      </c>
      <c r="BO7">
        <f t="array" ref="BO7">INDEX(Transcriptome!AL$2:AL$28,MATCH(1,(Transcriptome!$A$2:$A$28=$B7)*(Transcriptome!$C$2:$C$28=$E7),0))</f>
        <v>1</v>
      </c>
      <c r="BP7">
        <f t="array" ref="BP7">INDEX(Transcriptome!AM$2:AM$28,MATCH(1,(Transcriptome!$A$2:$A$28=$B7)*(Transcriptome!$C$2:$C$28=$E7),0))</f>
        <v>0.26892513348074426</v>
      </c>
      <c r="BQ7">
        <f t="array" ref="BQ7">INDEX(Transcriptome!AN$2:AN$28,MATCH(1,(Transcriptome!$A$2:$A$28=$B7)*(Transcriptome!$C$2:$C$28=$E7),0))</f>
        <v>0.66302295739312278</v>
      </c>
      <c r="BR7">
        <f t="array" ref="BR7">INDEX(Transcriptome!AO$2:AO$28,MATCH(1,(Transcriptome!$A$2:$A$28=$B7)*(Transcriptome!$C$2:$C$28=$E7),0))</f>
        <v>1.3140550582678929</v>
      </c>
      <c r="BS7">
        <f t="array" ref="BS7">INDEX(Transcriptome!AP$2:AP$28,MATCH(1,(Transcriptome!$A$2:$A$28=$B7)*(Transcriptome!$C$2:$C$28=$E7),0))</f>
        <v>0.89739718974683491</v>
      </c>
      <c r="BT7">
        <f t="array" ref="BT7">INDEX(Transcriptome!AQ$2:AQ$28,MATCH(1,(Transcriptome!$A$2:$A$28=$B7)*(Transcriptome!$C$2:$C$28=$E7),0))</f>
        <v>1.3005346627571148</v>
      </c>
      <c r="BU7">
        <f t="array" ref="BU7">INDEX(Transcriptome!AR$2:AR$28,MATCH(1,(Transcriptome!$A$2:$A$28=$B7)*(Transcriptome!$C$2:$C$28=$E7),0))</f>
        <v>0.51982969670991197</v>
      </c>
      <c r="BV7">
        <f t="array" ref="BV7">INDEX(Transcriptome!AS$2:AS$28,MATCH(1,(Transcriptome!$A$2:$A$28=$B7)*(Transcriptome!$C$2:$C$28=$E7),0))</f>
        <v>0.92662021729641852</v>
      </c>
      <c r="BW7">
        <f t="array" ref="BW7">INDEX(Transcriptome!AT$2:AT$28,MATCH(1,(Transcriptome!$A$2:$A$28=$B7)*(Transcriptome!$C$2:$C$28=$E7),0))</f>
        <v>0.70588957315296774</v>
      </c>
      <c r="BX7">
        <f t="array" ref="BX7">INDEX(Transcriptome!AU$2:AU$28,MATCH(1,(Transcriptome!$A$2:$A$28=$B7)*(Transcriptome!$C$2:$C$28=$E7),0))</f>
        <v>1.020861395243053</v>
      </c>
      <c r="BY7">
        <f t="array" ref="BY7">INDEX(Transcriptome!AV$2:AV$28,MATCH(1,(Transcriptome!$A$2:$A$28=$B7)*(Transcriptome!$C$2:$C$28=$E7),0))</f>
        <v>0.67744997176132982</v>
      </c>
      <c r="BZ7">
        <f t="array" ref="BZ7">INDEX(Transcriptome!AW$2:AW$28,MATCH(1,(Transcriptome!$A$2:$A$28=$B7)*(Transcriptome!$C$2:$C$28=$E7),0))</f>
        <v>0.37533365490391968</v>
      </c>
      <c r="CA7">
        <f t="array" ref="CA7">INDEX(Transcriptome!AX$2:AX$28,MATCH(1,(Transcriptome!$A$2:$A$28=$B7)*(Transcriptome!$C$2:$C$28=$E7),0))</f>
        <v>0.48741968957372928</v>
      </c>
      <c r="CB7">
        <f t="array" ref="CB7">INDEX(Transcriptome!AY$2:AY$28,MATCH(1,(Transcriptome!$A$2:$A$28=$B7)*(Transcriptome!$C$2:$C$28=$E7),0))</f>
        <v>0.9861669497972565</v>
      </c>
      <c r="CC7">
        <f t="array" ref="CC7">INDEX(Transcriptome!AZ$2:AZ$28,MATCH(1,(Transcriptome!$A$2:$A$28=$B7)*(Transcriptome!$C$2:$C$28=$E7),0))</f>
        <v>0.13475030963800239</v>
      </c>
      <c r="CD7">
        <f t="array" ref="CD7">INDEX(Transcriptome!BA$2:BA$28,MATCH(1,(Transcriptome!$A$2:$A$28=$B7)*(Transcriptome!$C$2:$C$28=$E7),0))</f>
        <v>3.0511323807894488</v>
      </c>
      <c r="CE7">
        <f t="array" ref="CE7">INDEX(Transcriptome!BB$2:BB$28,MATCH(1,(Transcriptome!$A$2:$A$28=$B7)*(Transcriptome!$C$2:$C$28=$E7),0))</f>
        <v>2.7291523474557162</v>
      </c>
      <c r="CF7">
        <f t="array" ref="CF7">INDEX(Transcriptome!BC$2:BC$28,MATCH(1,(Transcriptome!$A$2:$A$28=$B7)*(Transcriptome!$C$2:$C$28=$E7),0))</f>
        <v>0</v>
      </c>
      <c r="CG7">
        <f t="array" ref="CG7">INDEX(Transcriptome!BD$2:BD$28,MATCH(1,(Transcriptome!$A$2:$A$28=$B7)*(Transcriptome!$C$2:$C$28=$E7),0))</f>
        <v>2.0550375838276378</v>
      </c>
      <c r="CH7">
        <f t="array" ref="CH7">INDEX(Transcriptome!BE$2:BE$28,MATCH(1,(Transcriptome!$A$2:$A$28=$B7)*(Transcriptome!$C$2:$C$28=$E7),0))</f>
        <v>1.0626933143671609</v>
      </c>
      <c r="CI7">
        <f t="array" ref="CI7">INDEX(Transcriptome!BF$2:BF$28,MATCH(1,(Transcriptome!$A$2:$A$28=$B7)*(Transcriptome!$C$2:$C$28=$E7),0))</f>
        <v>1.7333851456133129</v>
      </c>
      <c r="CJ7">
        <f t="array" ref="CJ7">INDEX(Transcriptome!BG$2:BG$28,MATCH(1,(Transcriptome!$A$2:$A$28=$B7)*(Transcriptome!$C$2:$C$28=$E7),0))</f>
        <v>1.6294551818331828</v>
      </c>
      <c r="CK7">
        <f t="array" ref="CK7">INDEX(Transcriptome!BH$2:BH$28,MATCH(1,(Transcriptome!$A$2:$A$28=$B7)*(Transcriptome!$C$2:$C$28=$E7),0))</f>
        <v>0.44818730371974813</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2.3490087221877216</v>
      </c>
      <c r="CO7">
        <f t="array" ref="CO7">INDEX(Transcriptome!BL$2:BL$28,MATCH(1,(Transcriptome!$A$2:$A$28=$B7)*(Transcriptome!$C$2:$C$28=$E7),0))</f>
        <v>1.1382807058488893</v>
      </c>
      <c r="CP7">
        <f t="array" ref="CP7">INDEX(Transcriptome!BM$2:BM$28,MATCH(1,(Transcriptome!$A$2:$A$28=$B7)*(Transcriptome!$C$2:$C$28=$E7),0))</f>
        <v>1.041534100498178</v>
      </c>
      <c r="CQ7">
        <f t="array" ref="CQ7">INDEX(Transcriptome!BN$2:BN$28,MATCH(1,(Transcriptome!$A$2:$A$28=$B7)*(Transcriptome!$C$2:$C$28=$E7),0))</f>
        <v>6.0976793661105519</v>
      </c>
      <c r="CR7">
        <f t="array" ref="CR7">INDEX(Transcriptome!BO$2:BO$28,MATCH(1,(Transcriptome!$A$2:$A$28=$B7)*(Transcriptome!$C$2:$C$28=$E7),0))</f>
        <v>2.6230227905173362</v>
      </c>
      <c r="CS7">
        <f t="array" ref="CS7">INDEX(Transcriptome!BP$2:BP$28,MATCH(1,(Transcriptome!$A$2:$A$28=$B7)*(Transcriptome!$C$2:$C$28=$E7),0))</f>
        <v>0.44818730371974813</v>
      </c>
      <c r="CT7">
        <f t="array" ref="CT7">INDEX(Transcriptome!BQ$2:BQ$28,MATCH(1,(Transcriptome!$A$2:$A$28=$B7)*(Transcriptome!$C$2:$C$28=$E7),0))</f>
        <v>1</v>
      </c>
      <c r="CU7">
        <f t="array" ref="CU7">INDEX(Transcriptome!BR$2:BR$28,MATCH(1,(Transcriptome!$A$2:$A$28=$B7)*(Transcriptome!$C$2:$C$28=$E7),0))</f>
        <v>0.74554417526058681</v>
      </c>
    </row>
    <row r="8" spans="1:99" x14ac:dyDescent="0.15">
      <c r="A8">
        <f>'Measured Data'!A13</f>
        <v>6</v>
      </c>
      <c r="B8" s="369" t="s">
        <v>524</v>
      </c>
      <c r="C8" s="369" t="s">
        <v>549</v>
      </c>
      <c r="D8">
        <v>1</v>
      </c>
      <c r="E8" t="s">
        <v>550</v>
      </c>
      <c r="F8" s="306">
        <f>'Growth Regression'!R8</f>
        <v>6.4551041666672972</v>
      </c>
      <c r="G8" s="306">
        <f>'Growth Regression'!S8</f>
        <v>154.92250000001513</v>
      </c>
      <c r="H8">
        <f>AVERAGE('TL input - regression'!L9,'TL input - regression'!Q8)</f>
        <v>31.172587102819666</v>
      </c>
      <c r="I8">
        <f>AVERAGE('TL input - regression'!M9,'TL input - regression'!R8)</f>
        <v>0.83259325044404986</v>
      </c>
      <c r="J8">
        <f>AVERAGE('TL input - regression'!N9,'TL input - regression'!S8)</f>
        <v>0.35</v>
      </c>
      <c r="K8">
        <f>AVERAGE('TL input - regression'!O9,'TL input - regression'!T8)</f>
        <v>0.75713878835651138</v>
      </c>
      <c r="L8">
        <f>AVERAGE('TL input - regression'!P9,'TL input - regression'!U8)</f>
        <v>6.8007664610872851</v>
      </c>
      <c r="M8">
        <f>'Growth Regression'!P8</f>
        <v>5.0840942364463269E-3</v>
      </c>
      <c r="N8">
        <f>M8/'Growth Regression'!$O$24</f>
        <v>0.20614162910822423</v>
      </c>
      <c r="O8">
        <f>'Post Process Calc.'!C29</f>
        <v>3.8773712937759532E-2</v>
      </c>
      <c r="P8">
        <f>'Post Process Calc.'!D29</f>
        <v>-1.0912184100819376E-2</v>
      </c>
      <c r="Q8">
        <f>'Post Process Calc.'!E29</f>
        <v>-6.8822330075929181E-5</v>
      </c>
      <c r="R8">
        <f>'Post Process Calc.'!F29</f>
        <v>6.2679705927433538E-3</v>
      </c>
      <c r="S8">
        <f>'Post Process Calc.'!G29</f>
        <v>7.5539237561360138E-3</v>
      </c>
      <c r="T8">
        <f t="shared" si="2"/>
        <v>-0.28143252925856926</v>
      </c>
      <c r="U8">
        <f t="shared" si="3"/>
        <v>24.233570586099706</v>
      </c>
      <c r="V8">
        <f t="shared" si="3"/>
        <v>-6.8201150630121097</v>
      </c>
      <c r="W8">
        <f t="shared" si="0"/>
        <v>-4.3013956297455733E-2</v>
      </c>
      <c r="X8">
        <f t="shared" si="0"/>
        <v>3.9174816204645961</v>
      </c>
      <c r="Y8">
        <f t="shared" si="0"/>
        <v>4.7212023475850087</v>
      </c>
      <c r="Z8">
        <v>100</v>
      </c>
      <c r="AA8">
        <v>0.32</v>
      </c>
      <c r="AB8">
        <v>7</v>
      </c>
      <c r="AC8">
        <v>0.7</v>
      </c>
      <c r="AD8">
        <f t="shared" si="1"/>
        <v>5.0118723362727164E-8</v>
      </c>
      <c r="AE8">
        <v>1</v>
      </c>
      <c r="AF8">
        <v>0.311</v>
      </c>
      <c r="AG8">
        <f t="array" ref="AG8">INDEX(Transcriptome!D$2:D$28,MATCH(1,(Transcriptome!$A$2:$A$28=$B8)*(Transcriptome!$C$2:$C$28=$E8),0))</f>
        <v>0.67324719246781761</v>
      </c>
      <c r="AH8">
        <f t="array" ref="AH8">INDEX(Transcriptome!E$2:E$28,MATCH(1,(Transcriptome!$A$2:$A$28=$B8)*(Transcriptome!$C$2:$C$28=$E8),0))</f>
        <v>0.99664264366361988</v>
      </c>
      <c r="AI8">
        <f t="array" ref="AI8">INDEX(Transcriptome!F$2:F$28,MATCH(1,(Transcriptome!$A$2:$A$28=$B8)*(Transcriptome!$C$2:$C$28=$E8),0))</f>
        <v>0.56083696440750863</v>
      </c>
      <c r="AJ8">
        <f t="array" ref="AJ8">INDEX(Transcriptome!G$2:G$28,MATCH(1,(Transcriptome!$A$2:$A$28=$B8)*(Transcriptome!$C$2:$C$28=$E8),0))</f>
        <v>1.166663708432671</v>
      </c>
      <c r="AK8">
        <f t="array" ref="AK8">INDEX(Transcriptome!H$2:H$28,MATCH(1,(Transcriptome!$A$2:$A$28=$B8)*(Transcriptome!$C$2:$C$28=$E8),0))</f>
        <v>0</v>
      </c>
      <c r="AL8">
        <f t="array" ref="AL8">INDEX(Transcriptome!I$2:I$28,MATCH(1,(Transcriptome!$A$2:$A$28=$B8)*(Transcriptome!$C$2:$C$28=$E8),0))</f>
        <v>1.591364571330768</v>
      </c>
      <c r="AM8">
        <f t="array" ref="AM8">INDEX(Transcriptome!J$2:J$28,MATCH(1,(Transcriptome!$A$2:$A$28=$B8)*(Transcriptome!$C$2:$C$28=$E8),0))</f>
        <v>0.74614279630702196</v>
      </c>
      <c r="AN8">
        <f t="array" ref="AN8">INDEX(Transcriptome!K$2:K$28,MATCH(1,(Transcriptome!$A$2:$A$28=$B8)*(Transcriptome!$C$2:$C$28=$E8),0))</f>
        <v>0.66722895615727362</v>
      </c>
      <c r="AO8">
        <f t="array" ref="AO8">INDEX(Transcriptome!L$2:L$28,MATCH(1,(Transcriptome!$A$2:$A$28=$B8)*(Transcriptome!$C$2:$C$28=$E8),0))</f>
        <v>0.86045359438543667</v>
      </c>
      <c r="AP8">
        <f t="array" ref="AP8">INDEX(Transcriptome!M$2:M$28,MATCH(1,(Transcriptome!$A$2:$A$28=$B8)*(Transcriptome!$C$2:$C$28=$E8),0))</f>
        <v>0.49656414816778466</v>
      </c>
      <c r="AQ8">
        <f t="array" ref="AQ8">INDEX(Transcriptome!N$2:N$28,MATCH(1,(Transcriptome!$A$2:$A$28=$B8)*(Transcriptome!$C$2:$C$28=$E8),0))</f>
        <v>0.86474256370646119</v>
      </c>
      <c r="AR8">
        <f t="array" ref="AR8">INDEX(Transcriptome!O$2:O$28,MATCH(1,(Transcriptome!$A$2:$A$28=$B8)*(Transcriptome!$C$2:$C$28=$E8),0))</f>
        <v>1.0283275437479591</v>
      </c>
      <c r="AS8">
        <f t="array" ref="AS8">INDEX(Transcriptome!P$2:P$28,MATCH(1,(Transcriptome!$A$2:$A$28=$B8)*(Transcriptome!$C$2:$C$28=$E8),0))</f>
        <v>0.78611836835622229</v>
      </c>
      <c r="AT8">
        <f t="array" ref="AT8">INDEX(Transcriptome!Q$2:Q$28,MATCH(1,(Transcriptome!$A$2:$A$28=$B8)*(Transcriptome!$C$2:$C$28=$E8),0))</f>
        <v>0.48376025268024847</v>
      </c>
      <c r="AU8">
        <f t="array" ref="AU8">INDEX(Transcriptome!R$2:R$28,MATCH(1,(Transcriptome!$A$2:$A$28=$B8)*(Transcriptome!$C$2:$C$28=$E8),0))</f>
        <v>0.53641902250180595</v>
      </c>
      <c r="AV8">
        <f t="array" ref="AV8">INDEX(Transcriptome!S$2:S$28,MATCH(1,(Transcriptome!$A$2:$A$28=$B8)*(Transcriptome!$C$2:$C$28=$E8),0))</f>
        <v>0.60525961871273526</v>
      </c>
      <c r="AW8">
        <f t="array" ref="AW8">INDEX(Transcriptome!T$2:T$28,MATCH(1,(Transcriptome!$A$2:$A$28=$B8)*(Transcriptome!$C$2:$C$28=$E8),0))</f>
        <v>1.2030888950995902</v>
      </c>
      <c r="AX8">
        <f t="array" ref="AX8">INDEX(Transcriptome!U$2:U$28,MATCH(1,(Transcriptome!$A$2:$A$28=$B8)*(Transcriptome!$C$2:$C$28=$E8),0))</f>
        <v>5.2217991710298746</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0.84161593951687896</v>
      </c>
      <c r="BB8">
        <f t="array" ref="BB8">INDEX(Transcriptome!Y$2:Y$28,MATCH(1,(Transcriptome!$A$2:$A$28=$B8)*(Transcriptome!$C$2:$C$28=$E8),0))</f>
        <v>0</v>
      </c>
      <c r="BC8">
        <f t="array" ref="BC8">INDEX(Transcriptome!Z$2:Z$28,MATCH(1,(Transcriptome!$A$2:$A$28=$B8)*(Transcriptome!$C$2:$C$28=$E8),0))</f>
        <v>0.60148063332284785</v>
      </c>
      <c r="BD8">
        <f t="array" ref="BD8">INDEX(Transcriptome!AA$2:AA$28,MATCH(1,(Transcriptome!$A$2:$A$28=$B8)*(Transcriptome!$C$2:$C$28=$E8),0))</f>
        <v>0.97409381496997205</v>
      </c>
      <c r="BE8">
        <f t="array" ref="BE8">INDEX(Transcriptome!AB$2:AB$28,MATCH(1,(Transcriptome!$A$2:$A$28=$B8)*(Transcriptome!$C$2:$C$28=$E8),0))</f>
        <v>0.36082861354213919</v>
      </c>
      <c r="BF8">
        <f t="array" ref="BF8">INDEX(Transcriptome!AC$2:AC$28,MATCH(1,(Transcriptome!$A$2:$A$28=$B8)*(Transcriptome!$C$2:$C$28=$E8),0))</f>
        <v>1.8380756112843593</v>
      </c>
      <c r="BG8">
        <f t="array" ref="BG8">INDEX(Transcriptome!AD$2:AD$28,MATCH(1,(Transcriptome!$A$2:$A$28=$B8)*(Transcriptome!$C$2:$C$28=$E8),0))</f>
        <v>0.64287796993592972</v>
      </c>
      <c r="BH8">
        <f t="array" ref="BH8">INDEX(Transcriptome!AE$2:AE$28,MATCH(1,(Transcriptome!$A$2:$A$28=$B8)*(Transcriptome!$C$2:$C$28=$E8),0))</f>
        <v>1.9781445810454643</v>
      </c>
      <c r="BI8">
        <f t="array" ref="BI8">INDEX(Transcriptome!AF$2:AF$28,MATCH(1,(Transcriptome!$A$2:$A$28=$B8)*(Transcriptome!$C$2:$C$28=$E8),0))</f>
        <v>0.78423451544422718</v>
      </c>
      <c r="BJ8">
        <f t="array" ref="BJ8">INDEX(Transcriptome!AG$2:AG$28,MATCH(1,(Transcriptome!$A$2:$A$28=$B8)*(Transcriptome!$C$2:$C$28=$E8),0))</f>
        <v>0.77642876756504264</v>
      </c>
      <c r="BK8">
        <f t="array" ref="BK8">INDEX(Transcriptome!AH$2:AH$28,MATCH(1,(Transcriptome!$A$2:$A$28=$B8)*(Transcriptome!$C$2:$C$28=$E8),0))</f>
        <v>2.0990292372290438</v>
      </c>
      <c r="BL8">
        <f t="array" ref="BL8">INDEX(Transcriptome!AI$2:AI$28,MATCH(1,(Transcriptome!$A$2:$A$28=$B8)*(Transcriptome!$C$2:$C$28=$E8),0))</f>
        <v>0.58908806260345858</v>
      </c>
      <c r="BM8">
        <f t="array" ref="BM8">INDEX(Transcriptome!AJ$2:AJ$28,MATCH(1,(Transcriptome!$A$2:$A$28=$B8)*(Transcriptome!$C$2:$C$28=$E8),0))</f>
        <v>1.2111960560972717</v>
      </c>
      <c r="BN8">
        <f t="array" ref="BN8">INDEX(Transcriptome!AK$2:AK$28,MATCH(1,(Transcriptome!$A$2:$A$28=$B8)*(Transcriptome!$C$2:$C$28=$E8),0))</f>
        <v>0.83349372213564865</v>
      </c>
      <c r="BO8">
        <f t="array" ref="BO8">INDEX(Transcriptome!AL$2:AL$28,MATCH(1,(Transcriptome!$A$2:$A$28=$B8)*(Transcriptome!$C$2:$C$28=$E8),0))</f>
        <v>1</v>
      </c>
      <c r="BP8">
        <f t="array" ref="BP8">INDEX(Transcriptome!AM$2:AM$28,MATCH(1,(Transcriptome!$A$2:$A$28=$B8)*(Transcriptome!$C$2:$C$28=$E8),0))</f>
        <v>0.26892513348074426</v>
      </c>
      <c r="BQ8">
        <f t="array" ref="BQ8">INDEX(Transcriptome!AN$2:AN$28,MATCH(1,(Transcriptome!$A$2:$A$28=$B8)*(Transcriptome!$C$2:$C$28=$E8),0))</f>
        <v>0.66302295739312278</v>
      </c>
      <c r="BR8">
        <f t="array" ref="BR8">INDEX(Transcriptome!AO$2:AO$28,MATCH(1,(Transcriptome!$A$2:$A$28=$B8)*(Transcriptome!$C$2:$C$28=$E8),0))</f>
        <v>1.3140550582678929</v>
      </c>
      <c r="BS8">
        <f t="array" ref="BS8">INDEX(Transcriptome!AP$2:AP$28,MATCH(1,(Transcriptome!$A$2:$A$28=$B8)*(Transcriptome!$C$2:$C$28=$E8),0))</f>
        <v>0.89739718974683491</v>
      </c>
      <c r="BT8">
        <f t="array" ref="BT8">INDEX(Transcriptome!AQ$2:AQ$28,MATCH(1,(Transcriptome!$A$2:$A$28=$B8)*(Transcriptome!$C$2:$C$28=$E8),0))</f>
        <v>1.3005346627571148</v>
      </c>
      <c r="BU8">
        <f t="array" ref="BU8">INDEX(Transcriptome!AR$2:AR$28,MATCH(1,(Transcriptome!$A$2:$A$28=$B8)*(Transcriptome!$C$2:$C$28=$E8),0))</f>
        <v>0.51982969670991197</v>
      </c>
      <c r="BV8">
        <f t="array" ref="BV8">INDEX(Transcriptome!AS$2:AS$28,MATCH(1,(Transcriptome!$A$2:$A$28=$B8)*(Transcriptome!$C$2:$C$28=$E8),0))</f>
        <v>0.92662021729641852</v>
      </c>
      <c r="BW8">
        <f t="array" ref="BW8">INDEX(Transcriptome!AT$2:AT$28,MATCH(1,(Transcriptome!$A$2:$A$28=$B8)*(Transcriptome!$C$2:$C$28=$E8),0))</f>
        <v>0.70588957315296774</v>
      </c>
      <c r="BX8">
        <f t="array" ref="BX8">INDEX(Transcriptome!AU$2:AU$28,MATCH(1,(Transcriptome!$A$2:$A$28=$B8)*(Transcriptome!$C$2:$C$28=$E8),0))</f>
        <v>1.020861395243053</v>
      </c>
      <c r="BY8">
        <f t="array" ref="BY8">INDEX(Transcriptome!AV$2:AV$28,MATCH(1,(Transcriptome!$A$2:$A$28=$B8)*(Transcriptome!$C$2:$C$28=$E8),0))</f>
        <v>0.67744997176132982</v>
      </c>
      <c r="BZ8">
        <f t="array" ref="BZ8">INDEX(Transcriptome!AW$2:AW$28,MATCH(1,(Transcriptome!$A$2:$A$28=$B8)*(Transcriptome!$C$2:$C$28=$E8),0))</f>
        <v>0.37533365490391968</v>
      </c>
      <c r="CA8">
        <f t="array" ref="CA8">INDEX(Transcriptome!AX$2:AX$28,MATCH(1,(Transcriptome!$A$2:$A$28=$B8)*(Transcriptome!$C$2:$C$28=$E8),0))</f>
        <v>0.48741968957372928</v>
      </c>
      <c r="CB8">
        <f t="array" ref="CB8">INDEX(Transcriptome!AY$2:AY$28,MATCH(1,(Transcriptome!$A$2:$A$28=$B8)*(Transcriptome!$C$2:$C$28=$E8),0))</f>
        <v>0.9861669497972565</v>
      </c>
      <c r="CC8">
        <f t="array" ref="CC8">INDEX(Transcriptome!AZ$2:AZ$28,MATCH(1,(Transcriptome!$A$2:$A$28=$B8)*(Transcriptome!$C$2:$C$28=$E8),0))</f>
        <v>0.13475030963800239</v>
      </c>
      <c r="CD8">
        <f t="array" ref="CD8">INDEX(Transcriptome!BA$2:BA$28,MATCH(1,(Transcriptome!$A$2:$A$28=$B8)*(Transcriptome!$C$2:$C$28=$E8),0))</f>
        <v>3.0511323807894488</v>
      </c>
      <c r="CE8">
        <f t="array" ref="CE8">INDEX(Transcriptome!BB$2:BB$28,MATCH(1,(Transcriptome!$A$2:$A$28=$B8)*(Transcriptome!$C$2:$C$28=$E8),0))</f>
        <v>2.7291523474557162</v>
      </c>
      <c r="CF8">
        <f t="array" ref="CF8">INDEX(Transcriptome!BC$2:BC$28,MATCH(1,(Transcriptome!$A$2:$A$28=$B8)*(Transcriptome!$C$2:$C$28=$E8),0))</f>
        <v>0</v>
      </c>
      <c r="CG8">
        <f t="array" ref="CG8">INDEX(Transcriptome!BD$2:BD$28,MATCH(1,(Transcriptome!$A$2:$A$28=$B8)*(Transcriptome!$C$2:$C$28=$E8),0))</f>
        <v>2.0550375838276378</v>
      </c>
      <c r="CH8">
        <f t="array" ref="CH8">INDEX(Transcriptome!BE$2:BE$28,MATCH(1,(Transcriptome!$A$2:$A$28=$B8)*(Transcriptome!$C$2:$C$28=$E8),0))</f>
        <v>1.0626933143671609</v>
      </c>
      <c r="CI8">
        <f t="array" ref="CI8">INDEX(Transcriptome!BF$2:BF$28,MATCH(1,(Transcriptome!$A$2:$A$28=$B8)*(Transcriptome!$C$2:$C$28=$E8),0))</f>
        <v>1.7333851456133129</v>
      </c>
      <c r="CJ8">
        <f t="array" ref="CJ8">INDEX(Transcriptome!BG$2:BG$28,MATCH(1,(Transcriptome!$A$2:$A$28=$B8)*(Transcriptome!$C$2:$C$28=$E8),0))</f>
        <v>1.6294551818331828</v>
      </c>
      <c r="CK8">
        <f t="array" ref="CK8">INDEX(Transcriptome!BH$2:BH$28,MATCH(1,(Transcriptome!$A$2:$A$28=$B8)*(Transcriptome!$C$2:$C$28=$E8),0))</f>
        <v>0.44818730371974813</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2.3490087221877216</v>
      </c>
      <c r="CO8">
        <f t="array" ref="CO8">INDEX(Transcriptome!BL$2:BL$28,MATCH(1,(Transcriptome!$A$2:$A$28=$B8)*(Transcriptome!$C$2:$C$28=$E8),0))</f>
        <v>1.1382807058488893</v>
      </c>
      <c r="CP8">
        <f t="array" ref="CP8">INDEX(Transcriptome!BM$2:BM$28,MATCH(1,(Transcriptome!$A$2:$A$28=$B8)*(Transcriptome!$C$2:$C$28=$E8),0))</f>
        <v>1.041534100498178</v>
      </c>
      <c r="CQ8">
        <f t="array" ref="CQ8">INDEX(Transcriptome!BN$2:BN$28,MATCH(1,(Transcriptome!$A$2:$A$28=$B8)*(Transcriptome!$C$2:$C$28=$E8),0))</f>
        <v>6.0976793661105519</v>
      </c>
      <c r="CR8">
        <f t="array" ref="CR8">INDEX(Transcriptome!BO$2:BO$28,MATCH(1,(Transcriptome!$A$2:$A$28=$B8)*(Transcriptome!$C$2:$C$28=$E8),0))</f>
        <v>2.6230227905173362</v>
      </c>
      <c r="CS8">
        <f t="array" ref="CS8">INDEX(Transcriptome!BP$2:BP$28,MATCH(1,(Transcriptome!$A$2:$A$28=$B8)*(Transcriptome!$C$2:$C$28=$E8),0))</f>
        <v>0.44818730371974813</v>
      </c>
      <c r="CT8">
        <f t="array" ref="CT8">INDEX(Transcriptome!BQ$2:BQ$28,MATCH(1,(Transcriptome!$A$2:$A$28=$B8)*(Transcriptome!$C$2:$C$28=$E8),0))</f>
        <v>1</v>
      </c>
      <c r="CU8">
        <f t="array" ref="CU8">INDEX(Transcriptome!BR$2:BR$28,MATCH(1,(Transcriptome!$A$2:$A$28=$B8)*(Transcriptome!$C$2:$C$28=$E8),0))</f>
        <v>0.74554417526058681</v>
      </c>
    </row>
    <row r="9" spans="1:99" x14ac:dyDescent="0.15">
      <c r="A9">
        <f>'Measured Data'!A14</f>
        <v>7</v>
      </c>
      <c r="B9" s="369" t="s">
        <v>524</v>
      </c>
      <c r="C9" s="369" t="s">
        <v>549</v>
      </c>
      <c r="D9">
        <v>1</v>
      </c>
      <c r="E9" t="s">
        <v>550</v>
      </c>
      <c r="F9" s="306">
        <f>'Growth Regression'!R9</f>
        <v>7.3655208333329938</v>
      </c>
      <c r="G9" s="306">
        <f>'Growth Regression'!S9</f>
        <v>176.77249999999185</v>
      </c>
      <c r="H9">
        <f>AVERAGE('TL input - regression'!L10,'TL input - regression'!Q9)</f>
        <v>28.333333333333336</v>
      </c>
      <c r="I9">
        <f>AVERAGE('TL input - regression'!M10,'TL input - regression'!R9)</f>
        <v>0.77708703374777988</v>
      </c>
      <c r="J9">
        <f>AVERAGE('TL input - regression'!N10,'TL input - regression'!S9)</f>
        <v>0.33999999999999997</v>
      </c>
      <c r="K9">
        <f>AVERAGE('TL input - regression'!O10,'TL input - regression'!T9)</f>
        <v>0.35767240543032403</v>
      </c>
      <c r="L9">
        <f>AVERAGE('TL input - regression'!P10,'TL input - regression'!U9)</f>
        <v>6.163926321934273</v>
      </c>
      <c r="M9">
        <f>'Growth Regression'!P9</f>
        <v>3.3325540252296402E-3</v>
      </c>
      <c r="N9">
        <f>M9/'Growth Regression'!$O$24</f>
        <v>0.13512300990160073</v>
      </c>
      <c r="O9">
        <f>'Post Process Calc.'!C30</f>
        <v>3.9852127130579271E-2</v>
      </c>
      <c r="P9">
        <f>'Post Process Calc.'!D30</f>
        <v>-4.4672420033458589E-3</v>
      </c>
      <c r="Q9">
        <f>'Post Process Calc.'!E30</f>
        <v>5.6267616648078847E-6</v>
      </c>
      <c r="R9">
        <f>'Post Process Calc.'!F30</f>
        <v>3.726771278684351E-3</v>
      </c>
      <c r="S9">
        <f>'Post Process Calc.'!G30</f>
        <v>7.9389539834582579E-3</v>
      </c>
      <c r="T9">
        <f t="shared" si="2"/>
        <v>-0.11209544696845208</v>
      </c>
      <c r="U9">
        <f t="shared" si="3"/>
        <v>24.907579456612044</v>
      </c>
      <c r="V9">
        <f t="shared" si="3"/>
        <v>-2.7920262520911616</v>
      </c>
      <c r="W9">
        <f t="shared" si="0"/>
        <v>3.5167260405049279E-3</v>
      </c>
      <c r="X9">
        <f t="shared" si="0"/>
        <v>2.3292320491777194</v>
      </c>
      <c r="Y9">
        <f t="shared" si="0"/>
        <v>4.9618462396614111</v>
      </c>
      <c r="Z9">
        <v>100</v>
      </c>
      <c r="AA9">
        <v>0.32</v>
      </c>
      <c r="AB9">
        <v>7</v>
      </c>
      <c r="AC9">
        <v>0.7</v>
      </c>
      <c r="AD9">
        <f t="shared" si="1"/>
        <v>5.0118723362727164E-8</v>
      </c>
      <c r="AE9">
        <v>1</v>
      </c>
      <c r="AF9">
        <v>0.311</v>
      </c>
      <c r="AG9">
        <f t="array" ref="AG9">INDEX(Transcriptome!D$2:D$28,MATCH(1,(Transcriptome!$A$2:$A$28=$B9)*(Transcriptome!$C$2:$C$28=$E9),0))</f>
        <v>0.67324719246781761</v>
      </c>
      <c r="AH9">
        <f t="array" ref="AH9">INDEX(Transcriptome!E$2:E$28,MATCH(1,(Transcriptome!$A$2:$A$28=$B9)*(Transcriptome!$C$2:$C$28=$E9),0))</f>
        <v>0.99664264366361988</v>
      </c>
      <c r="AI9">
        <f t="array" ref="AI9">INDEX(Transcriptome!F$2:F$28,MATCH(1,(Transcriptome!$A$2:$A$28=$B9)*(Transcriptome!$C$2:$C$28=$E9),0))</f>
        <v>0.56083696440750863</v>
      </c>
      <c r="AJ9">
        <f t="array" ref="AJ9">INDEX(Transcriptome!G$2:G$28,MATCH(1,(Transcriptome!$A$2:$A$28=$B9)*(Transcriptome!$C$2:$C$28=$E9),0))</f>
        <v>1.166663708432671</v>
      </c>
      <c r="AK9">
        <f t="array" ref="AK9">INDEX(Transcriptome!H$2:H$28,MATCH(1,(Transcriptome!$A$2:$A$28=$B9)*(Transcriptome!$C$2:$C$28=$E9),0))</f>
        <v>0</v>
      </c>
      <c r="AL9">
        <f t="array" ref="AL9">INDEX(Transcriptome!I$2:I$28,MATCH(1,(Transcriptome!$A$2:$A$28=$B9)*(Transcriptome!$C$2:$C$28=$E9),0))</f>
        <v>1.591364571330768</v>
      </c>
      <c r="AM9">
        <f t="array" ref="AM9">INDEX(Transcriptome!J$2:J$28,MATCH(1,(Transcriptome!$A$2:$A$28=$B9)*(Transcriptome!$C$2:$C$28=$E9),0))</f>
        <v>0.74614279630702196</v>
      </c>
      <c r="AN9">
        <f t="array" ref="AN9">INDEX(Transcriptome!K$2:K$28,MATCH(1,(Transcriptome!$A$2:$A$28=$B9)*(Transcriptome!$C$2:$C$28=$E9),0))</f>
        <v>0.66722895615727362</v>
      </c>
      <c r="AO9">
        <f t="array" ref="AO9">INDEX(Transcriptome!L$2:L$28,MATCH(1,(Transcriptome!$A$2:$A$28=$B9)*(Transcriptome!$C$2:$C$28=$E9),0))</f>
        <v>0.86045359438543667</v>
      </c>
      <c r="AP9">
        <f t="array" ref="AP9">INDEX(Transcriptome!M$2:M$28,MATCH(1,(Transcriptome!$A$2:$A$28=$B9)*(Transcriptome!$C$2:$C$28=$E9),0))</f>
        <v>0.49656414816778466</v>
      </c>
      <c r="AQ9">
        <f t="array" ref="AQ9">INDEX(Transcriptome!N$2:N$28,MATCH(1,(Transcriptome!$A$2:$A$28=$B9)*(Transcriptome!$C$2:$C$28=$E9),0))</f>
        <v>0.86474256370646119</v>
      </c>
      <c r="AR9">
        <f t="array" ref="AR9">INDEX(Transcriptome!O$2:O$28,MATCH(1,(Transcriptome!$A$2:$A$28=$B9)*(Transcriptome!$C$2:$C$28=$E9),0))</f>
        <v>1.0283275437479591</v>
      </c>
      <c r="AS9">
        <f t="array" ref="AS9">INDEX(Transcriptome!P$2:P$28,MATCH(1,(Transcriptome!$A$2:$A$28=$B9)*(Transcriptome!$C$2:$C$28=$E9),0))</f>
        <v>0.78611836835622229</v>
      </c>
      <c r="AT9">
        <f t="array" ref="AT9">INDEX(Transcriptome!Q$2:Q$28,MATCH(1,(Transcriptome!$A$2:$A$28=$B9)*(Transcriptome!$C$2:$C$28=$E9),0))</f>
        <v>0.48376025268024847</v>
      </c>
      <c r="AU9">
        <f t="array" ref="AU9">INDEX(Transcriptome!R$2:R$28,MATCH(1,(Transcriptome!$A$2:$A$28=$B9)*(Transcriptome!$C$2:$C$28=$E9),0))</f>
        <v>0.53641902250180595</v>
      </c>
      <c r="AV9">
        <f t="array" ref="AV9">INDEX(Transcriptome!S$2:S$28,MATCH(1,(Transcriptome!$A$2:$A$28=$B9)*(Transcriptome!$C$2:$C$28=$E9),0))</f>
        <v>0.60525961871273526</v>
      </c>
      <c r="AW9">
        <f t="array" ref="AW9">INDEX(Transcriptome!T$2:T$28,MATCH(1,(Transcriptome!$A$2:$A$28=$B9)*(Transcriptome!$C$2:$C$28=$E9),0))</f>
        <v>1.2030888950995902</v>
      </c>
      <c r="AX9">
        <f t="array" ref="AX9">INDEX(Transcriptome!U$2:U$28,MATCH(1,(Transcriptome!$A$2:$A$28=$B9)*(Transcriptome!$C$2:$C$28=$E9),0))</f>
        <v>5.2217991710298746</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0.84161593951687896</v>
      </c>
      <c r="BB9">
        <f t="array" ref="BB9">INDEX(Transcriptome!Y$2:Y$28,MATCH(1,(Transcriptome!$A$2:$A$28=$B9)*(Transcriptome!$C$2:$C$28=$E9),0))</f>
        <v>0</v>
      </c>
      <c r="BC9">
        <f t="array" ref="BC9">INDEX(Transcriptome!Z$2:Z$28,MATCH(1,(Transcriptome!$A$2:$A$28=$B9)*(Transcriptome!$C$2:$C$28=$E9),0))</f>
        <v>0.60148063332284785</v>
      </c>
      <c r="BD9">
        <f t="array" ref="BD9">INDEX(Transcriptome!AA$2:AA$28,MATCH(1,(Transcriptome!$A$2:$A$28=$B9)*(Transcriptome!$C$2:$C$28=$E9),0))</f>
        <v>0.97409381496997205</v>
      </c>
      <c r="BE9">
        <f t="array" ref="BE9">INDEX(Transcriptome!AB$2:AB$28,MATCH(1,(Transcriptome!$A$2:$A$28=$B9)*(Transcriptome!$C$2:$C$28=$E9),0))</f>
        <v>0.36082861354213919</v>
      </c>
      <c r="BF9">
        <f t="array" ref="BF9">INDEX(Transcriptome!AC$2:AC$28,MATCH(1,(Transcriptome!$A$2:$A$28=$B9)*(Transcriptome!$C$2:$C$28=$E9),0))</f>
        <v>1.8380756112843593</v>
      </c>
      <c r="BG9">
        <f t="array" ref="BG9">INDEX(Transcriptome!AD$2:AD$28,MATCH(1,(Transcriptome!$A$2:$A$28=$B9)*(Transcriptome!$C$2:$C$28=$E9),0))</f>
        <v>0.64287796993592972</v>
      </c>
      <c r="BH9">
        <f t="array" ref="BH9">INDEX(Transcriptome!AE$2:AE$28,MATCH(1,(Transcriptome!$A$2:$A$28=$B9)*(Transcriptome!$C$2:$C$28=$E9),0))</f>
        <v>1.9781445810454643</v>
      </c>
      <c r="BI9">
        <f t="array" ref="BI9">INDEX(Transcriptome!AF$2:AF$28,MATCH(1,(Transcriptome!$A$2:$A$28=$B9)*(Transcriptome!$C$2:$C$28=$E9),0))</f>
        <v>0.78423451544422718</v>
      </c>
      <c r="BJ9">
        <f t="array" ref="BJ9">INDEX(Transcriptome!AG$2:AG$28,MATCH(1,(Transcriptome!$A$2:$A$28=$B9)*(Transcriptome!$C$2:$C$28=$E9),0))</f>
        <v>0.77642876756504264</v>
      </c>
      <c r="BK9">
        <f t="array" ref="BK9">INDEX(Transcriptome!AH$2:AH$28,MATCH(1,(Transcriptome!$A$2:$A$28=$B9)*(Transcriptome!$C$2:$C$28=$E9),0))</f>
        <v>2.0990292372290438</v>
      </c>
      <c r="BL9">
        <f t="array" ref="BL9">INDEX(Transcriptome!AI$2:AI$28,MATCH(1,(Transcriptome!$A$2:$A$28=$B9)*(Transcriptome!$C$2:$C$28=$E9),0))</f>
        <v>0.58908806260345858</v>
      </c>
      <c r="BM9">
        <f t="array" ref="BM9">INDEX(Transcriptome!AJ$2:AJ$28,MATCH(1,(Transcriptome!$A$2:$A$28=$B9)*(Transcriptome!$C$2:$C$28=$E9),0))</f>
        <v>1.2111960560972717</v>
      </c>
      <c r="BN9">
        <f t="array" ref="BN9">INDEX(Transcriptome!AK$2:AK$28,MATCH(1,(Transcriptome!$A$2:$A$28=$B9)*(Transcriptome!$C$2:$C$28=$E9),0))</f>
        <v>0.83349372213564865</v>
      </c>
      <c r="BO9">
        <f t="array" ref="BO9">INDEX(Transcriptome!AL$2:AL$28,MATCH(1,(Transcriptome!$A$2:$A$28=$B9)*(Transcriptome!$C$2:$C$28=$E9),0))</f>
        <v>1</v>
      </c>
      <c r="BP9">
        <f t="array" ref="BP9">INDEX(Transcriptome!AM$2:AM$28,MATCH(1,(Transcriptome!$A$2:$A$28=$B9)*(Transcriptome!$C$2:$C$28=$E9),0))</f>
        <v>0.26892513348074426</v>
      </c>
      <c r="BQ9">
        <f t="array" ref="BQ9">INDEX(Transcriptome!AN$2:AN$28,MATCH(1,(Transcriptome!$A$2:$A$28=$B9)*(Transcriptome!$C$2:$C$28=$E9),0))</f>
        <v>0.66302295739312278</v>
      </c>
      <c r="BR9">
        <f t="array" ref="BR9">INDEX(Transcriptome!AO$2:AO$28,MATCH(1,(Transcriptome!$A$2:$A$28=$B9)*(Transcriptome!$C$2:$C$28=$E9),0))</f>
        <v>1.3140550582678929</v>
      </c>
      <c r="BS9">
        <f t="array" ref="BS9">INDEX(Transcriptome!AP$2:AP$28,MATCH(1,(Transcriptome!$A$2:$A$28=$B9)*(Transcriptome!$C$2:$C$28=$E9),0))</f>
        <v>0.89739718974683491</v>
      </c>
      <c r="BT9">
        <f t="array" ref="BT9">INDEX(Transcriptome!AQ$2:AQ$28,MATCH(1,(Transcriptome!$A$2:$A$28=$B9)*(Transcriptome!$C$2:$C$28=$E9),0))</f>
        <v>1.3005346627571148</v>
      </c>
      <c r="BU9">
        <f t="array" ref="BU9">INDEX(Transcriptome!AR$2:AR$28,MATCH(1,(Transcriptome!$A$2:$A$28=$B9)*(Transcriptome!$C$2:$C$28=$E9),0))</f>
        <v>0.51982969670991197</v>
      </c>
      <c r="BV9">
        <f t="array" ref="BV9">INDEX(Transcriptome!AS$2:AS$28,MATCH(1,(Transcriptome!$A$2:$A$28=$B9)*(Transcriptome!$C$2:$C$28=$E9),0))</f>
        <v>0.92662021729641852</v>
      </c>
      <c r="BW9">
        <f t="array" ref="BW9">INDEX(Transcriptome!AT$2:AT$28,MATCH(1,(Transcriptome!$A$2:$A$28=$B9)*(Transcriptome!$C$2:$C$28=$E9),0))</f>
        <v>0.70588957315296774</v>
      </c>
      <c r="BX9">
        <f t="array" ref="BX9">INDEX(Transcriptome!AU$2:AU$28,MATCH(1,(Transcriptome!$A$2:$A$28=$B9)*(Transcriptome!$C$2:$C$28=$E9),0))</f>
        <v>1.020861395243053</v>
      </c>
      <c r="BY9">
        <f t="array" ref="BY9">INDEX(Transcriptome!AV$2:AV$28,MATCH(1,(Transcriptome!$A$2:$A$28=$B9)*(Transcriptome!$C$2:$C$28=$E9),0))</f>
        <v>0.67744997176132982</v>
      </c>
      <c r="BZ9">
        <f t="array" ref="BZ9">INDEX(Transcriptome!AW$2:AW$28,MATCH(1,(Transcriptome!$A$2:$A$28=$B9)*(Transcriptome!$C$2:$C$28=$E9),0))</f>
        <v>0.37533365490391968</v>
      </c>
      <c r="CA9">
        <f t="array" ref="CA9">INDEX(Transcriptome!AX$2:AX$28,MATCH(1,(Transcriptome!$A$2:$A$28=$B9)*(Transcriptome!$C$2:$C$28=$E9),0))</f>
        <v>0.48741968957372928</v>
      </c>
      <c r="CB9">
        <f t="array" ref="CB9">INDEX(Transcriptome!AY$2:AY$28,MATCH(1,(Transcriptome!$A$2:$A$28=$B9)*(Transcriptome!$C$2:$C$28=$E9),0))</f>
        <v>0.9861669497972565</v>
      </c>
      <c r="CC9">
        <f t="array" ref="CC9">INDEX(Transcriptome!AZ$2:AZ$28,MATCH(1,(Transcriptome!$A$2:$A$28=$B9)*(Transcriptome!$C$2:$C$28=$E9),0))</f>
        <v>0.13475030963800239</v>
      </c>
      <c r="CD9">
        <f t="array" ref="CD9">INDEX(Transcriptome!BA$2:BA$28,MATCH(1,(Transcriptome!$A$2:$A$28=$B9)*(Transcriptome!$C$2:$C$28=$E9),0))</f>
        <v>3.0511323807894488</v>
      </c>
      <c r="CE9">
        <f t="array" ref="CE9">INDEX(Transcriptome!BB$2:BB$28,MATCH(1,(Transcriptome!$A$2:$A$28=$B9)*(Transcriptome!$C$2:$C$28=$E9),0))</f>
        <v>2.7291523474557162</v>
      </c>
      <c r="CF9">
        <f t="array" ref="CF9">INDEX(Transcriptome!BC$2:BC$28,MATCH(1,(Transcriptome!$A$2:$A$28=$B9)*(Transcriptome!$C$2:$C$28=$E9),0))</f>
        <v>0</v>
      </c>
      <c r="CG9">
        <f t="array" ref="CG9">INDEX(Transcriptome!BD$2:BD$28,MATCH(1,(Transcriptome!$A$2:$A$28=$B9)*(Transcriptome!$C$2:$C$28=$E9),0))</f>
        <v>2.0550375838276378</v>
      </c>
      <c r="CH9">
        <f t="array" ref="CH9">INDEX(Transcriptome!BE$2:BE$28,MATCH(1,(Transcriptome!$A$2:$A$28=$B9)*(Transcriptome!$C$2:$C$28=$E9),0))</f>
        <v>1.0626933143671609</v>
      </c>
      <c r="CI9">
        <f t="array" ref="CI9">INDEX(Transcriptome!BF$2:BF$28,MATCH(1,(Transcriptome!$A$2:$A$28=$B9)*(Transcriptome!$C$2:$C$28=$E9),0))</f>
        <v>1.7333851456133129</v>
      </c>
      <c r="CJ9">
        <f t="array" ref="CJ9">INDEX(Transcriptome!BG$2:BG$28,MATCH(1,(Transcriptome!$A$2:$A$28=$B9)*(Transcriptome!$C$2:$C$28=$E9),0))</f>
        <v>1.6294551818331828</v>
      </c>
      <c r="CK9">
        <f t="array" ref="CK9">INDEX(Transcriptome!BH$2:BH$28,MATCH(1,(Transcriptome!$A$2:$A$28=$B9)*(Transcriptome!$C$2:$C$28=$E9),0))</f>
        <v>0.44818730371974813</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2.3490087221877216</v>
      </c>
      <c r="CO9">
        <f t="array" ref="CO9">INDEX(Transcriptome!BL$2:BL$28,MATCH(1,(Transcriptome!$A$2:$A$28=$B9)*(Transcriptome!$C$2:$C$28=$E9),0))</f>
        <v>1.1382807058488893</v>
      </c>
      <c r="CP9">
        <f t="array" ref="CP9">INDEX(Transcriptome!BM$2:BM$28,MATCH(1,(Transcriptome!$A$2:$A$28=$B9)*(Transcriptome!$C$2:$C$28=$E9),0))</f>
        <v>1.041534100498178</v>
      </c>
      <c r="CQ9">
        <f t="array" ref="CQ9">INDEX(Transcriptome!BN$2:BN$28,MATCH(1,(Transcriptome!$A$2:$A$28=$B9)*(Transcriptome!$C$2:$C$28=$E9),0))</f>
        <v>6.0976793661105519</v>
      </c>
      <c r="CR9">
        <f t="array" ref="CR9">INDEX(Transcriptome!BO$2:BO$28,MATCH(1,(Transcriptome!$A$2:$A$28=$B9)*(Transcriptome!$C$2:$C$28=$E9),0))</f>
        <v>2.6230227905173362</v>
      </c>
      <c r="CS9">
        <f t="array" ref="CS9">INDEX(Transcriptome!BP$2:BP$28,MATCH(1,(Transcriptome!$A$2:$A$28=$B9)*(Transcriptome!$C$2:$C$28=$E9),0))</f>
        <v>0.44818730371974813</v>
      </c>
      <c r="CT9">
        <f t="array" ref="CT9">INDEX(Transcriptome!BQ$2:BQ$28,MATCH(1,(Transcriptome!$A$2:$A$28=$B9)*(Transcriptome!$C$2:$C$28=$E9),0))</f>
        <v>1</v>
      </c>
      <c r="CU9">
        <f t="array" ref="CU9">INDEX(Transcriptome!BR$2:BR$28,MATCH(1,(Transcriptome!$A$2:$A$28=$B9)*(Transcriptome!$C$2:$C$28=$E9),0))</f>
        <v>0.74554417526058681</v>
      </c>
    </row>
    <row r="10" spans="1:99" x14ac:dyDescent="0.15">
      <c r="A10">
        <f>'Measured Data'!A15</f>
        <v>8</v>
      </c>
      <c r="B10" s="369" t="s">
        <v>524</v>
      </c>
      <c r="C10" s="369" t="s">
        <v>549</v>
      </c>
      <c r="D10">
        <v>1</v>
      </c>
      <c r="E10" t="s">
        <v>551</v>
      </c>
      <c r="F10" s="306">
        <f>'Growth Regression'!R10</f>
        <v>8.3505902777797019</v>
      </c>
      <c r="G10" s="306">
        <f>'Growth Regression'!S10</f>
        <v>200.41416666671284</v>
      </c>
      <c r="H10">
        <f>AVERAGE('TL input - regression'!L11,'TL input - regression'!Q10)</f>
        <v>24.277777777777779</v>
      </c>
      <c r="I10">
        <f>AVERAGE('TL input - regression'!M11,'TL input - regression'!R10)</f>
        <v>0.38854351687388994</v>
      </c>
      <c r="J10">
        <f>AVERAGE('TL input - regression'!N11,'TL input - regression'!S10)</f>
        <v>0.30500000000000005</v>
      </c>
      <c r="K10">
        <f>AVERAGE('TL input - regression'!O11,'TL input - regression'!T10)</f>
        <v>6.5514989805793306E-3</v>
      </c>
      <c r="L10">
        <f>AVERAGE('TL input - regression'!P11,'TL input - regression'!U10)</f>
        <v>5.4067986492550073</v>
      </c>
      <c r="M10">
        <f>'Growth Regression'!P10</f>
        <v>2.0027065403606398E-3</v>
      </c>
      <c r="N10">
        <f>M10/'Growth Regression'!$O$24</f>
        <v>8.1202505236056571E-2</v>
      </c>
      <c r="O10">
        <f>'Post Process Calc.'!C31</f>
        <v>4.5144599906958412E-2</v>
      </c>
      <c r="P10">
        <f>'Post Process Calc.'!D31</f>
        <v>1.2829712132575828E-3</v>
      </c>
      <c r="Q10">
        <f>'Post Process Calc.'!E31</f>
        <v>7.0433639789814316E-5</v>
      </c>
      <c r="R10">
        <f>'Post Process Calc.'!F31</f>
        <v>1.7676499680085204E-3</v>
      </c>
      <c r="S10">
        <f>'Post Process Calc.'!G31</f>
        <v>8.9069529517121111E-3</v>
      </c>
      <c r="T10">
        <f t="shared" si="2"/>
        <v>2.8419151258439454E-2</v>
      </c>
      <c r="U10">
        <f t="shared" si="3"/>
        <v>28.215374941849007</v>
      </c>
      <c r="V10">
        <f t="shared" si="3"/>
        <v>0.80185700828598916</v>
      </c>
      <c r="W10">
        <f t="shared" si="0"/>
        <v>4.4021024868633948E-2</v>
      </c>
      <c r="X10">
        <f t="shared" si="0"/>
        <v>1.1047812300053252</v>
      </c>
      <c r="Y10">
        <f t="shared" si="0"/>
        <v>5.5668455948200695</v>
      </c>
      <c r="Z10">
        <v>100</v>
      </c>
      <c r="AA10">
        <v>0.32</v>
      </c>
      <c r="AB10">
        <v>7</v>
      </c>
      <c r="AC10">
        <v>0.7</v>
      </c>
      <c r="AD10">
        <f t="shared" si="1"/>
        <v>5.0118723362727164E-8</v>
      </c>
      <c r="AE10">
        <v>1</v>
      </c>
      <c r="AF10">
        <v>0.311</v>
      </c>
      <c r="AG10">
        <f t="array" ref="AG10">INDEX(Transcriptome!D$2:D$28,MATCH(1,(Transcriptome!$A$2:$A$28=$B10)*(Transcriptome!$C$2:$C$28=$E10),0))</f>
        <v>0.68366199251324755</v>
      </c>
      <c r="AH10">
        <f t="array" ref="AH10">INDEX(Transcriptome!E$2:E$28,MATCH(1,(Transcriptome!$A$2:$A$28=$B10)*(Transcriptome!$C$2:$C$28=$E10),0))</f>
        <v>1.0058192858724184</v>
      </c>
      <c r="AI10">
        <f t="array" ref="AI10">INDEX(Transcriptome!F$2:F$28,MATCH(1,(Transcriptome!$A$2:$A$28=$B10)*(Transcriptome!$C$2:$C$28=$E10),0))</f>
        <v>0.44491309315388661</v>
      </c>
      <c r="AJ10">
        <f t="array" ref="AJ10">INDEX(Transcriptome!G$2:G$28,MATCH(1,(Transcriptome!$A$2:$A$28=$B10)*(Transcriptome!$C$2:$C$28=$E10),0))</f>
        <v>0.46824667127677849</v>
      </c>
      <c r="AK10">
        <f t="array" ref="AK10">INDEX(Transcriptome!H$2:H$28,MATCH(1,(Transcriptome!$A$2:$A$28=$B10)*(Transcriptome!$C$2:$C$28=$E10),0))</f>
        <v>0</v>
      </c>
      <c r="AL10">
        <f t="array" ref="AL10">INDEX(Transcriptome!I$2:I$28,MATCH(1,(Transcriptome!$A$2:$A$28=$B10)*(Transcriptome!$C$2:$C$28=$E10),0))</f>
        <v>1.5361539425466171</v>
      </c>
      <c r="AM10">
        <f t="array" ref="AM10">INDEX(Transcriptome!J$2:J$28,MATCH(1,(Transcriptome!$A$2:$A$28=$B10)*(Transcriptome!$C$2:$C$28=$E10),0))</f>
        <v>0.70837399372402809</v>
      </c>
      <c r="AN10">
        <f t="array" ref="AN10">INDEX(Transcriptome!K$2:K$28,MATCH(1,(Transcriptome!$A$2:$A$28=$B10)*(Transcriptome!$C$2:$C$28=$E10),0))</f>
        <v>0.66938510382802263</v>
      </c>
      <c r="AO10">
        <f t="array" ref="AO10">INDEX(Transcriptome!L$2:L$28,MATCH(1,(Transcriptome!$A$2:$A$28=$B10)*(Transcriptome!$C$2:$C$28=$E10),0))</f>
        <v>0.80255578934108851</v>
      </c>
      <c r="AP10">
        <f t="array" ref="AP10">INDEX(Transcriptome!M$2:M$28,MATCH(1,(Transcriptome!$A$2:$A$28=$B10)*(Transcriptome!$C$2:$C$28=$E10),0))</f>
        <v>0.53904718875725932</v>
      </c>
      <c r="AQ10">
        <f t="array" ref="AQ10">INDEX(Transcriptome!N$2:N$28,MATCH(1,(Transcriptome!$A$2:$A$28=$B10)*(Transcriptome!$C$2:$C$28=$E10),0))</f>
        <v>0.85287932006161449</v>
      </c>
      <c r="AR10">
        <f t="array" ref="AR10">INDEX(Transcriptome!O$2:O$28,MATCH(1,(Transcriptome!$A$2:$A$28=$B10)*(Transcriptome!$C$2:$C$28=$E10),0))</f>
        <v>1.0116655896274329</v>
      </c>
      <c r="AS10">
        <f t="array" ref="AS10">INDEX(Transcriptome!P$2:P$28,MATCH(1,(Transcriptome!$A$2:$A$28=$B10)*(Transcriptome!$C$2:$C$28=$E10),0))</f>
        <v>0.74188223245464269</v>
      </c>
      <c r="AT10">
        <f t="array" ref="AT10">INDEX(Transcriptome!Q$2:Q$28,MATCH(1,(Transcriptome!$A$2:$A$28=$B10)*(Transcriptome!$C$2:$C$28=$E10),0))</f>
        <v>0.45506645974102605</v>
      </c>
      <c r="AU10">
        <f t="array" ref="AU10">INDEX(Transcriptome!R$2:R$28,MATCH(1,(Transcriptome!$A$2:$A$28=$B10)*(Transcriptome!$C$2:$C$28=$E10),0))</f>
        <v>0.48244396165811887</v>
      </c>
      <c r="AV10">
        <f t="array" ref="AV10">INDEX(Transcriptome!S$2:S$28,MATCH(1,(Transcriptome!$A$2:$A$28=$B10)*(Transcriptome!$C$2:$C$28=$E10),0))</f>
        <v>0.55542605745614981</v>
      </c>
      <c r="AW10">
        <f t="array" ref="AW10">INDEX(Transcriptome!T$2:T$28,MATCH(1,(Transcriptome!$A$2:$A$28=$B10)*(Transcriptome!$C$2:$C$28=$E10),0))</f>
        <v>1.1792930364174454</v>
      </c>
      <c r="AX10">
        <f t="array" ref="AX10">INDEX(Transcriptome!U$2:U$28,MATCH(1,(Transcriptome!$A$2:$A$28=$B10)*(Transcriptome!$C$2:$C$28=$E10),0))</f>
        <v>6.4869513669808807</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0.77292004132105108</v>
      </c>
      <c r="BB10">
        <f t="array" ref="BB10">INDEX(Transcriptome!Y$2:Y$28,MATCH(1,(Transcriptome!$A$2:$A$28=$B10)*(Transcriptome!$C$2:$C$28=$E10),0))</f>
        <v>0</v>
      </c>
      <c r="BC10">
        <f t="array" ref="BC10">INDEX(Transcriptome!Z$2:Z$28,MATCH(1,(Transcriptome!$A$2:$A$28=$B10)*(Transcriptome!$C$2:$C$28=$E10),0))</f>
        <v>0.47078292964244517</v>
      </c>
      <c r="BD10">
        <f t="array" ref="BD10">INDEX(Transcriptome!AA$2:AA$28,MATCH(1,(Transcriptome!$A$2:$A$28=$B10)*(Transcriptome!$C$2:$C$28=$E10),0))</f>
        <v>0.9399287917978123</v>
      </c>
      <c r="BE10">
        <f t="array" ref="BE10">INDEX(Transcriptome!AB$2:AB$28,MATCH(1,(Transcriptome!$A$2:$A$28=$B10)*(Transcriptome!$C$2:$C$28=$E10),0))</f>
        <v>0.35004380003140156</v>
      </c>
      <c r="BF10">
        <f t="array" ref="BF10">INDEX(Transcriptome!AC$2:AC$28,MATCH(1,(Transcriptome!$A$2:$A$28=$B10)*(Transcriptome!$C$2:$C$28=$E10),0))</f>
        <v>1.9849501645388783</v>
      </c>
      <c r="BG10">
        <f t="array" ref="BG10">INDEX(Transcriptome!AD$2:AD$28,MATCH(1,(Transcriptome!$A$2:$A$28=$B10)*(Transcriptome!$C$2:$C$28=$E10),0))</f>
        <v>0.51252717027520023</v>
      </c>
      <c r="BH10">
        <f t="array" ref="BH10">INDEX(Transcriptome!AE$2:AE$28,MATCH(1,(Transcriptome!$A$2:$A$28=$B10)*(Transcriptome!$C$2:$C$28=$E10),0))</f>
        <v>1.857479770987436</v>
      </c>
      <c r="BI10">
        <f t="array" ref="BI10">INDEX(Transcriptome!AF$2:AF$28,MATCH(1,(Transcriptome!$A$2:$A$28=$B10)*(Transcriptome!$C$2:$C$28=$E10),0))</f>
        <v>0.72806710834510924</v>
      </c>
      <c r="BJ10">
        <f t="array" ref="BJ10">INDEX(Transcriptome!AG$2:AG$28,MATCH(1,(Transcriptome!$A$2:$A$28=$B10)*(Transcriptome!$C$2:$C$28=$E10),0))</f>
        <v>0.66099634573097976</v>
      </c>
      <c r="BK10">
        <f t="array" ref="BK10">INDEX(Transcriptome!AH$2:AH$28,MATCH(1,(Transcriptome!$A$2:$A$28=$B10)*(Transcriptome!$C$2:$C$28=$E10),0))</f>
        <v>1.8479207841008674</v>
      </c>
      <c r="BL10">
        <f t="array" ref="BL10">INDEX(Transcriptome!AI$2:AI$28,MATCH(1,(Transcriptome!$A$2:$A$28=$B10)*(Transcriptome!$C$2:$C$28=$E10),0))</f>
        <v>0.52691665363364448</v>
      </c>
      <c r="BM10">
        <f t="array" ref="BM10">INDEX(Transcriptome!AJ$2:AJ$28,MATCH(1,(Transcriptome!$A$2:$A$28=$B10)*(Transcriptome!$C$2:$C$28=$E10),0))</f>
        <v>1.2539456088497329</v>
      </c>
      <c r="BN10">
        <f t="array" ref="BN10">INDEX(Transcriptome!AK$2:AK$28,MATCH(1,(Transcriptome!$A$2:$A$28=$B10)*(Transcriptome!$C$2:$C$28=$E10),0))</f>
        <v>0.8408660418790137</v>
      </c>
      <c r="BO10">
        <f t="array" ref="BO10">INDEX(Transcriptome!AL$2:AL$28,MATCH(1,(Transcriptome!$A$2:$A$28=$B10)*(Transcriptome!$C$2:$C$28=$E10),0))</f>
        <v>1</v>
      </c>
      <c r="BP10">
        <f t="array" ref="BP10">INDEX(Transcriptome!AM$2:AM$28,MATCH(1,(Transcriptome!$A$2:$A$28=$B10)*(Transcriptome!$C$2:$C$28=$E10),0))</f>
        <v>0.22397915101608157</v>
      </c>
      <c r="BQ10">
        <f t="array" ref="BQ10">INDEX(Transcriptome!AN$2:AN$28,MATCH(1,(Transcriptome!$A$2:$A$28=$B10)*(Transcriptome!$C$2:$C$28=$E10),0))</f>
        <v>0.64022574050010972</v>
      </c>
      <c r="BR10">
        <f t="array" ref="BR10">INDEX(Transcriptome!AO$2:AO$28,MATCH(1,(Transcriptome!$A$2:$A$28=$B10)*(Transcriptome!$C$2:$C$28=$E10),0))</f>
        <v>1.351441706580276</v>
      </c>
      <c r="BS10">
        <f t="array" ref="BS10">INDEX(Transcriptome!AP$2:AP$28,MATCH(1,(Transcriptome!$A$2:$A$28=$B10)*(Transcriptome!$C$2:$C$28=$E10),0))</f>
        <v>0.85516164345614487</v>
      </c>
      <c r="BT10">
        <f t="array" ref="BT10">INDEX(Transcriptome!AQ$2:AQ$28,MATCH(1,(Transcriptome!$A$2:$A$28=$B10)*(Transcriptome!$C$2:$C$28=$E10),0))</f>
        <v>1.0483737249346998</v>
      </c>
      <c r="BU10">
        <f t="array" ref="BU10">INDEX(Transcriptome!AR$2:AR$28,MATCH(1,(Transcriptome!$A$2:$A$28=$B10)*(Transcriptome!$C$2:$C$28=$E10),0))</f>
        <v>0.53765717202868091</v>
      </c>
      <c r="BV10">
        <f t="array" ref="BV10">INDEX(Transcriptome!AS$2:AS$28,MATCH(1,(Transcriptome!$A$2:$A$28=$B10)*(Transcriptome!$C$2:$C$28=$E10),0))</f>
        <v>0.88325585101801352</v>
      </c>
      <c r="BW10">
        <f t="array" ref="BW10">INDEX(Transcriptome!AT$2:AT$28,MATCH(1,(Transcriptome!$A$2:$A$28=$B10)*(Transcriptome!$C$2:$C$28=$E10),0))</f>
        <v>0.66386689664249432</v>
      </c>
      <c r="BX10">
        <f t="array" ref="BX10">INDEX(Transcriptome!AU$2:AU$28,MATCH(1,(Transcriptome!$A$2:$A$28=$B10)*(Transcriptome!$C$2:$C$28=$E10),0))</f>
        <v>0.96600661133691346</v>
      </c>
      <c r="BY10">
        <f t="array" ref="BY10">INDEX(Transcriptome!AV$2:AV$28,MATCH(1,(Transcriptome!$A$2:$A$28=$B10)*(Transcriptome!$C$2:$C$28=$E10),0))</f>
        <v>0.63031978385969201</v>
      </c>
      <c r="BZ10">
        <f t="array" ref="BZ10">INDEX(Transcriptome!AW$2:AW$28,MATCH(1,(Transcriptome!$A$2:$A$28=$B10)*(Transcriptome!$C$2:$C$28=$E10),0))</f>
        <v>0.36488719926636148</v>
      </c>
      <c r="CA10">
        <f t="array" ref="CA10">INDEX(Transcriptome!AX$2:AX$28,MATCH(1,(Transcriptome!$A$2:$A$28=$B10)*(Transcriptome!$C$2:$C$28=$E10),0))</f>
        <v>0.43681396584662185</v>
      </c>
      <c r="CB10">
        <f t="array" ref="CB10">INDEX(Transcriptome!AY$2:AY$28,MATCH(1,(Transcriptome!$A$2:$A$28=$B10)*(Transcriptome!$C$2:$C$28=$E10),0))</f>
        <v>0.87852145826393024</v>
      </c>
      <c r="CC10">
        <f t="array" ref="CC10">INDEX(Transcriptome!AZ$2:AZ$28,MATCH(1,(Transcriptome!$A$2:$A$28=$B10)*(Transcriptome!$C$2:$C$28=$E10),0))</f>
        <v>0.13322308444037048</v>
      </c>
      <c r="CD10">
        <f t="array" ref="CD10">INDEX(Transcriptome!BA$2:BA$28,MATCH(1,(Transcriptome!$A$2:$A$28=$B10)*(Transcriptome!$C$2:$C$28=$E10),0))</f>
        <v>2.8957183621386697</v>
      </c>
      <c r="CE10">
        <f t="array" ref="CE10">INDEX(Transcriptome!BB$2:BB$28,MATCH(1,(Transcriptome!$A$2:$A$28=$B10)*(Transcriptome!$C$2:$C$28=$E10),0))</f>
        <v>1.9976928549454456</v>
      </c>
      <c r="CF10">
        <f t="array" ref="CF10">INDEX(Transcriptome!BC$2:BC$28,MATCH(1,(Transcriptome!$A$2:$A$28=$B10)*(Transcriptome!$C$2:$C$28=$E10),0))</f>
        <v>0</v>
      </c>
      <c r="CG10">
        <f t="array" ref="CG10">INDEX(Transcriptome!BD$2:BD$28,MATCH(1,(Transcriptome!$A$2:$A$28=$B10)*(Transcriptome!$C$2:$C$28=$E10),0))</f>
        <v>1.9609477741491115</v>
      </c>
      <c r="CH10">
        <f t="array" ref="CH10">INDEX(Transcriptome!BE$2:BE$28,MATCH(1,(Transcriptome!$A$2:$A$28=$B10)*(Transcriptome!$C$2:$C$28=$E10),0))</f>
        <v>1.2301800550619775</v>
      </c>
      <c r="CI10">
        <f t="array" ref="CI10">INDEX(Transcriptome!BF$2:BF$28,MATCH(1,(Transcriptome!$A$2:$A$28=$B10)*(Transcriptome!$C$2:$C$28=$E10),0))</f>
        <v>1.8122580783432334</v>
      </c>
      <c r="CJ10">
        <f t="array" ref="CJ10">INDEX(Transcriptome!BG$2:BG$28,MATCH(1,(Transcriptome!$A$2:$A$28=$B10)*(Transcriptome!$C$2:$C$28=$E10),0))</f>
        <v>1.6286605534847232</v>
      </c>
      <c r="CK10">
        <f t="array" ref="CK10">INDEX(Transcriptome!BH$2:BH$28,MATCH(1,(Transcriptome!$A$2:$A$28=$B10)*(Transcriptome!$C$2:$C$28=$E10),0))</f>
        <v>0.4679412134019918</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2.3065484482686314</v>
      </c>
      <c r="CO10">
        <f t="array" ref="CO10">INDEX(Transcriptome!BL$2:BL$28,MATCH(1,(Transcriptome!$A$2:$A$28=$B10)*(Transcriptome!$C$2:$C$28=$E10),0))</f>
        <v>1.1316528883426991</v>
      </c>
      <c r="CP10">
        <f t="array" ref="CP10">INDEX(Transcriptome!BM$2:BM$28,MATCH(1,(Transcriptome!$A$2:$A$28=$B10)*(Transcriptome!$C$2:$C$28=$E10),0))</f>
        <v>0.84481565452043561</v>
      </c>
      <c r="CQ10">
        <f t="array" ref="CQ10">INDEX(Transcriptome!BN$2:BN$28,MATCH(1,(Transcriptome!$A$2:$A$28=$B10)*(Transcriptome!$C$2:$C$28=$E10),0))</f>
        <v>4.5305884126387452</v>
      </c>
      <c r="CR10">
        <f t="array" ref="CR10">INDEX(Transcriptome!BO$2:BO$28,MATCH(1,(Transcriptome!$A$2:$A$28=$B10)*(Transcriptome!$C$2:$C$28=$E10),0))</f>
        <v>2.2672085489847156</v>
      </c>
      <c r="CS10">
        <f t="array" ref="CS10">INDEX(Transcriptome!BP$2:BP$28,MATCH(1,(Transcriptome!$A$2:$A$28=$B10)*(Transcriptome!$C$2:$C$28=$E10),0))</f>
        <v>0.4679412134019918</v>
      </c>
      <c r="CT10">
        <f t="array" ref="CT10">INDEX(Transcriptome!BQ$2:BQ$28,MATCH(1,(Transcriptome!$A$2:$A$28=$B10)*(Transcriptome!$C$2:$C$28=$E10),0))</f>
        <v>1</v>
      </c>
      <c r="CU10">
        <f t="array" ref="CU10">INDEX(Transcriptome!BR$2:BR$28,MATCH(1,(Transcriptome!$A$2:$A$28=$B10)*(Transcriptome!$C$2:$C$28=$E10),0))</f>
        <v>0.81910456962924594</v>
      </c>
    </row>
    <row r="11" spans="1:99" x14ac:dyDescent="0.15">
      <c r="A11">
        <f>'Measured Data'!A16</f>
        <v>9</v>
      </c>
      <c r="B11" s="369" t="s">
        <v>524</v>
      </c>
      <c r="C11" s="369" t="s">
        <v>549</v>
      </c>
      <c r="D11">
        <v>1</v>
      </c>
      <c r="E11" t="s">
        <v>551</v>
      </c>
      <c r="F11" s="306">
        <f>'Growth Regression'!R11</f>
        <v>9.3957291666702076</v>
      </c>
      <c r="G11" s="306">
        <f>'Growth Regression'!S11</f>
        <v>225.49750000008498</v>
      </c>
      <c r="H11">
        <f>AVERAGE('TL input - regression'!L12,'TL input - regression'!Q11)</f>
        <v>18.594000059054537</v>
      </c>
      <c r="I11">
        <f>AVERAGE('TL input - regression'!M12,'TL input - regression'!R11)</f>
        <v>0.38854351687388994</v>
      </c>
      <c r="J11">
        <f>AVERAGE('TL input - regression'!N12,'TL input - regression'!S11)</f>
        <v>0.26500000000000001</v>
      </c>
      <c r="K11">
        <f>AVERAGE('TL input - regression'!O12,'TL input - regression'!T11)</f>
        <v>0.85197671604455771</v>
      </c>
      <c r="L11">
        <f>AVERAGE('TL input - regression'!P12,'TL input - regression'!U11)</f>
        <v>4.3966427545037297</v>
      </c>
      <c r="M11">
        <f>'Growth Regression'!P11</f>
        <v>1.1447929178307671E-3</v>
      </c>
      <c r="N11">
        <f>M11/'Growth Regression'!$O$24</f>
        <v>4.6417211424102829E-2</v>
      </c>
      <c r="O11">
        <f>'Post Process Calc.'!C32</f>
        <v>5.2655087395792395E-2</v>
      </c>
      <c r="P11">
        <f>'Post Process Calc.'!D32</f>
        <v>4.5798082871160526E-3</v>
      </c>
      <c r="Q11">
        <f>'Post Process Calc.'!E32</f>
        <v>1.3498427769960373E-4</v>
      </c>
      <c r="R11">
        <f>'Post Process Calc.'!F32</f>
        <v>1.6756360064504655E-4</v>
      </c>
      <c r="S11">
        <f>'Post Process Calc.'!G32</f>
        <v>9.9243748938539645E-3</v>
      </c>
      <c r="T11">
        <f t="shared" si="2"/>
        <v>8.6977508036232401E-2</v>
      </c>
      <c r="U11">
        <f t="shared" si="3"/>
        <v>32.909429622370247</v>
      </c>
      <c r="V11">
        <f t="shared" si="3"/>
        <v>2.8623801794475328</v>
      </c>
      <c r="W11">
        <f t="shared" si="0"/>
        <v>8.436517356225233E-2</v>
      </c>
      <c r="X11">
        <f t="shared" si="0"/>
        <v>0.10472725040315409</v>
      </c>
      <c r="Y11">
        <f t="shared" si="0"/>
        <v>6.2027343086587274</v>
      </c>
      <c r="Z11">
        <v>100</v>
      </c>
      <c r="AA11">
        <v>0.32</v>
      </c>
      <c r="AB11">
        <v>7</v>
      </c>
      <c r="AC11">
        <v>0.7</v>
      </c>
      <c r="AD11">
        <f t="shared" si="1"/>
        <v>5.0118723362727164E-8</v>
      </c>
      <c r="AE11">
        <v>1</v>
      </c>
      <c r="AF11">
        <v>0.311</v>
      </c>
      <c r="AG11">
        <f t="array" ref="AG11">INDEX(Transcriptome!D$2:D$28,MATCH(1,(Transcriptome!$A$2:$A$28=$B11)*(Transcriptome!$C$2:$C$28=$E11),0))</f>
        <v>0.68366199251324755</v>
      </c>
      <c r="AH11">
        <f t="array" ref="AH11">INDEX(Transcriptome!E$2:E$28,MATCH(1,(Transcriptome!$A$2:$A$28=$B11)*(Transcriptome!$C$2:$C$28=$E11),0))</f>
        <v>1.0058192858724184</v>
      </c>
      <c r="AI11">
        <f t="array" ref="AI11">INDEX(Transcriptome!F$2:F$28,MATCH(1,(Transcriptome!$A$2:$A$28=$B11)*(Transcriptome!$C$2:$C$28=$E11),0))</f>
        <v>0.44491309315388661</v>
      </c>
      <c r="AJ11">
        <f t="array" ref="AJ11">INDEX(Transcriptome!G$2:G$28,MATCH(1,(Transcriptome!$A$2:$A$28=$B11)*(Transcriptome!$C$2:$C$28=$E11),0))</f>
        <v>0.46824667127677849</v>
      </c>
      <c r="AK11">
        <f t="array" ref="AK11">INDEX(Transcriptome!H$2:H$28,MATCH(1,(Transcriptome!$A$2:$A$28=$B11)*(Transcriptome!$C$2:$C$28=$E11),0))</f>
        <v>0</v>
      </c>
      <c r="AL11">
        <f t="array" ref="AL11">INDEX(Transcriptome!I$2:I$28,MATCH(1,(Transcriptome!$A$2:$A$28=$B11)*(Transcriptome!$C$2:$C$28=$E11),0))</f>
        <v>1.5361539425466171</v>
      </c>
      <c r="AM11">
        <f t="array" ref="AM11">INDEX(Transcriptome!J$2:J$28,MATCH(1,(Transcriptome!$A$2:$A$28=$B11)*(Transcriptome!$C$2:$C$28=$E11),0))</f>
        <v>0.70837399372402809</v>
      </c>
      <c r="AN11">
        <f t="array" ref="AN11">INDEX(Transcriptome!K$2:K$28,MATCH(1,(Transcriptome!$A$2:$A$28=$B11)*(Transcriptome!$C$2:$C$28=$E11),0))</f>
        <v>0.66938510382802263</v>
      </c>
      <c r="AO11">
        <f t="array" ref="AO11">INDEX(Transcriptome!L$2:L$28,MATCH(1,(Transcriptome!$A$2:$A$28=$B11)*(Transcriptome!$C$2:$C$28=$E11),0))</f>
        <v>0.80255578934108851</v>
      </c>
      <c r="AP11">
        <f t="array" ref="AP11">INDEX(Transcriptome!M$2:M$28,MATCH(1,(Transcriptome!$A$2:$A$28=$B11)*(Transcriptome!$C$2:$C$28=$E11),0))</f>
        <v>0.53904718875725932</v>
      </c>
      <c r="AQ11">
        <f t="array" ref="AQ11">INDEX(Transcriptome!N$2:N$28,MATCH(1,(Transcriptome!$A$2:$A$28=$B11)*(Transcriptome!$C$2:$C$28=$E11),0))</f>
        <v>0.85287932006161449</v>
      </c>
      <c r="AR11">
        <f t="array" ref="AR11">INDEX(Transcriptome!O$2:O$28,MATCH(1,(Transcriptome!$A$2:$A$28=$B11)*(Transcriptome!$C$2:$C$28=$E11),0))</f>
        <v>1.0116655896274329</v>
      </c>
      <c r="AS11">
        <f t="array" ref="AS11">INDEX(Transcriptome!P$2:P$28,MATCH(1,(Transcriptome!$A$2:$A$28=$B11)*(Transcriptome!$C$2:$C$28=$E11),0))</f>
        <v>0.74188223245464269</v>
      </c>
      <c r="AT11">
        <f t="array" ref="AT11">INDEX(Transcriptome!Q$2:Q$28,MATCH(1,(Transcriptome!$A$2:$A$28=$B11)*(Transcriptome!$C$2:$C$28=$E11),0))</f>
        <v>0.45506645974102605</v>
      </c>
      <c r="AU11">
        <f t="array" ref="AU11">INDEX(Transcriptome!R$2:R$28,MATCH(1,(Transcriptome!$A$2:$A$28=$B11)*(Transcriptome!$C$2:$C$28=$E11),0))</f>
        <v>0.48244396165811887</v>
      </c>
      <c r="AV11">
        <f t="array" ref="AV11">INDEX(Transcriptome!S$2:S$28,MATCH(1,(Transcriptome!$A$2:$A$28=$B11)*(Transcriptome!$C$2:$C$28=$E11),0))</f>
        <v>0.55542605745614981</v>
      </c>
      <c r="AW11">
        <f t="array" ref="AW11">INDEX(Transcriptome!T$2:T$28,MATCH(1,(Transcriptome!$A$2:$A$28=$B11)*(Transcriptome!$C$2:$C$28=$E11),0))</f>
        <v>1.1792930364174454</v>
      </c>
      <c r="AX11">
        <f t="array" ref="AX11">INDEX(Transcriptome!U$2:U$28,MATCH(1,(Transcriptome!$A$2:$A$28=$B11)*(Transcriptome!$C$2:$C$28=$E11),0))</f>
        <v>6.4869513669808807</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0.77292004132105108</v>
      </c>
      <c r="BB11">
        <f t="array" ref="BB11">INDEX(Transcriptome!Y$2:Y$28,MATCH(1,(Transcriptome!$A$2:$A$28=$B11)*(Transcriptome!$C$2:$C$28=$E11),0))</f>
        <v>0</v>
      </c>
      <c r="BC11">
        <f t="array" ref="BC11">INDEX(Transcriptome!Z$2:Z$28,MATCH(1,(Transcriptome!$A$2:$A$28=$B11)*(Transcriptome!$C$2:$C$28=$E11),0))</f>
        <v>0.47078292964244517</v>
      </c>
      <c r="BD11">
        <f t="array" ref="BD11">INDEX(Transcriptome!AA$2:AA$28,MATCH(1,(Transcriptome!$A$2:$A$28=$B11)*(Transcriptome!$C$2:$C$28=$E11),0))</f>
        <v>0.9399287917978123</v>
      </c>
      <c r="BE11">
        <f t="array" ref="BE11">INDEX(Transcriptome!AB$2:AB$28,MATCH(1,(Transcriptome!$A$2:$A$28=$B11)*(Transcriptome!$C$2:$C$28=$E11),0))</f>
        <v>0.35004380003140156</v>
      </c>
      <c r="BF11">
        <f t="array" ref="BF11">INDEX(Transcriptome!AC$2:AC$28,MATCH(1,(Transcriptome!$A$2:$A$28=$B11)*(Transcriptome!$C$2:$C$28=$E11),0))</f>
        <v>1.9849501645388783</v>
      </c>
      <c r="BG11">
        <f t="array" ref="BG11">INDEX(Transcriptome!AD$2:AD$28,MATCH(1,(Transcriptome!$A$2:$A$28=$B11)*(Transcriptome!$C$2:$C$28=$E11),0))</f>
        <v>0.51252717027520023</v>
      </c>
      <c r="BH11">
        <f t="array" ref="BH11">INDEX(Transcriptome!AE$2:AE$28,MATCH(1,(Transcriptome!$A$2:$A$28=$B11)*(Transcriptome!$C$2:$C$28=$E11),0))</f>
        <v>1.857479770987436</v>
      </c>
      <c r="BI11">
        <f t="array" ref="BI11">INDEX(Transcriptome!AF$2:AF$28,MATCH(1,(Transcriptome!$A$2:$A$28=$B11)*(Transcriptome!$C$2:$C$28=$E11),0))</f>
        <v>0.72806710834510924</v>
      </c>
      <c r="BJ11">
        <f t="array" ref="BJ11">INDEX(Transcriptome!AG$2:AG$28,MATCH(1,(Transcriptome!$A$2:$A$28=$B11)*(Transcriptome!$C$2:$C$28=$E11),0))</f>
        <v>0.66099634573097976</v>
      </c>
      <c r="BK11">
        <f t="array" ref="BK11">INDEX(Transcriptome!AH$2:AH$28,MATCH(1,(Transcriptome!$A$2:$A$28=$B11)*(Transcriptome!$C$2:$C$28=$E11),0))</f>
        <v>1.8479207841008674</v>
      </c>
      <c r="BL11">
        <f t="array" ref="BL11">INDEX(Transcriptome!AI$2:AI$28,MATCH(1,(Transcriptome!$A$2:$A$28=$B11)*(Transcriptome!$C$2:$C$28=$E11),0))</f>
        <v>0.52691665363364448</v>
      </c>
      <c r="BM11">
        <f t="array" ref="BM11">INDEX(Transcriptome!AJ$2:AJ$28,MATCH(1,(Transcriptome!$A$2:$A$28=$B11)*(Transcriptome!$C$2:$C$28=$E11),0))</f>
        <v>1.2539456088497329</v>
      </c>
      <c r="BN11">
        <f t="array" ref="BN11">INDEX(Transcriptome!AK$2:AK$28,MATCH(1,(Transcriptome!$A$2:$A$28=$B11)*(Transcriptome!$C$2:$C$28=$E11),0))</f>
        <v>0.8408660418790137</v>
      </c>
      <c r="BO11">
        <f t="array" ref="BO11">INDEX(Transcriptome!AL$2:AL$28,MATCH(1,(Transcriptome!$A$2:$A$28=$B11)*(Transcriptome!$C$2:$C$28=$E11),0))</f>
        <v>1</v>
      </c>
      <c r="BP11">
        <f t="array" ref="BP11">INDEX(Transcriptome!AM$2:AM$28,MATCH(1,(Transcriptome!$A$2:$A$28=$B11)*(Transcriptome!$C$2:$C$28=$E11),0))</f>
        <v>0.22397915101608157</v>
      </c>
      <c r="BQ11">
        <f t="array" ref="BQ11">INDEX(Transcriptome!AN$2:AN$28,MATCH(1,(Transcriptome!$A$2:$A$28=$B11)*(Transcriptome!$C$2:$C$28=$E11),0))</f>
        <v>0.64022574050010972</v>
      </c>
      <c r="BR11">
        <f t="array" ref="BR11">INDEX(Transcriptome!AO$2:AO$28,MATCH(1,(Transcriptome!$A$2:$A$28=$B11)*(Transcriptome!$C$2:$C$28=$E11),0))</f>
        <v>1.351441706580276</v>
      </c>
      <c r="BS11">
        <f t="array" ref="BS11">INDEX(Transcriptome!AP$2:AP$28,MATCH(1,(Transcriptome!$A$2:$A$28=$B11)*(Transcriptome!$C$2:$C$28=$E11),0))</f>
        <v>0.85516164345614487</v>
      </c>
      <c r="BT11">
        <f t="array" ref="BT11">INDEX(Transcriptome!AQ$2:AQ$28,MATCH(1,(Transcriptome!$A$2:$A$28=$B11)*(Transcriptome!$C$2:$C$28=$E11),0))</f>
        <v>1.0483737249346998</v>
      </c>
      <c r="BU11">
        <f t="array" ref="BU11">INDEX(Transcriptome!AR$2:AR$28,MATCH(1,(Transcriptome!$A$2:$A$28=$B11)*(Transcriptome!$C$2:$C$28=$E11),0))</f>
        <v>0.53765717202868091</v>
      </c>
      <c r="BV11">
        <f t="array" ref="BV11">INDEX(Transcriptome!AS$2:AS$28,MATCH(1,(Transcriptome!$A$2:$A$28=$B11)*(Transcriptome!$C$2:$C$28=$E11),0))</f>
        <v>0.88325585101801352</v>
      </c>
      <c r="BW11">
        <f t="array" ref="BW11">INDEX(Transcriptome!AT$2:AT$28,MATCH(1,(Transcriptome!$A$2:$A$28=$B11)*(Transcriptome!$C$2:$C$28=$E11),0))</f>
        <v>0.66386689664249432</v>
      </c>
      <c r="BX11">
        <f t="array" ref="BX11">INDEX(Transcriptome!AU$2:AU$28,MATCH(1,(Transcriptome!$A$2:$A$28=$B11)*(Transcriptome!$C$2:$C$28=$E11),0))</f>
        <v>0.96600661133691346</v>
      </c>
      <c r="BY11">
        <f t="array" ref="BY11">INDEX(Transcriptome!AV$2:AV$28,MATCH(1,(Transcriptome!$A$2:$A$28=$B11)*(Transcriptome!$C$2:$C$28=$E11),0))</f>
        <v>0.63031978385969201</v>
      </c>
      <c r="BZ11">
        <f t="array" ref="BZ11">INDEX(Transcriptome!AW$2:AW$28,MATCH(1,(Transcriptome!$A$2:$A$28=$B11)*(Transcriptome!$C$2:$C$28=$E11),0))</f>
        <v>0.36488719926636148</v>
      </c>
      <c r="CA11">
        <f t="array" ref="CA11">INDEX(Transcriptome!AX$2:AX$28,MATCH(1,(Transcriptome!$A$2:$A$28=$B11)*(Transcriptome!$C$2:$C$28=$E11),0))</f>
        <v>0.43681396584662185</v>
      </c>
      <c r="CB11">
        <f t="array" ref="CB11">INDEX(Transcriptome!AY$2:AY$28,MATCH(1,(Transcriptome!$A$2:$A$28=$B11)*(Transcriptome!$C$2:$C$28=$E11),0))</f>
        <v>0.87852145826393024</v>
      </c>
      <c r="CC11">
        <f t="array" ref="CC11">INDEX(Transcriptome!AZ$2:AZ$28,MATCH(1,(Transcriptome!$A$2:$A$28=$B11)*(Transcriptome!$C$2:$C$28=$E11),0))</f>
        <v>0.13322308444037048</v>
      </c>
      <c r="CD11">
        <f t="array" ref="CD11">INDEX(Transcriptome!BA$2:BA$28,MATCH(1,(Transcriptome!$A$2:$A$28=$B11)*(Transcriptome!$C$2:$C$28=$E11),0))</f>
        <v>2.8957183621386697</v>
      </c>
      <c r="CE11">
        <f t="array" ref="CE11">INDEX(Transcriptome!BB$2:BB$28,MATCH(1,(Transcriptome!$A$2:$A$28=$B11)*(Transcriptome!$C$2:$C$28=$E11),0))</f>
        <v>1.9976928549454456</v>
      </c>
      <c r="CF11">
        <f t="array" ref="CF11">INDEX(Transcriptome!BC$2:BC$28,MATCH(1,(Transcriptome!$A$2:$A$28=$B11)*(Transcriptome!$C$2:$C$28=$E11),0))</f>
        <v>0</v>
      </c>
      <c r="CG11">
        <f t="array" ref="CG11">INDEX(Transcriptome!BD$2:BD$28,MATCH(1,(Transcriptome!$A$2:$A$28=$B11)*(Transcriptome!$C$2:$C$28=$E11),0))</f>
        <v>1.9609477741491115</v>
      </c>
      <c r="CH11">
        <f t="array" ref="CH11">INDEX(Transcriptome!BE$2:BE$28,MATCH(1,(Transcriptome!$A$2:$A$28=$B11)*(Transcriptome!$C$2:$C$28=$E11),0))</f>
        <v>1.2301800550619775</v>
      </c>
      <c r="CI11">
        <f t="array" ref="CI11">INDEX(Transcriptome!BF$2:BF$28,MATCH(1,(Transcriptome!$A$2:$A$28=$B11)*(Transcriptome!$C$2:$C$28=$E11),0))</f>
        <v>1.8122580783432334</v>
      </c>
      <c r="CJ11">
        <f t="array" ref="CJ11">INDEX(Transcriptome!BG$2:BG$28,MATCH(1,(Transcriptome!$A$2:$A$28=$B11)*(Transcriptome!$C$2:$C$28=$E11),0))</f>
        <v>1.6286605534847232</v>
      </c>
      <c r="CK11">
        <f t="array" ref="CK11">INDEX(Transcriptome!BH$2:BH$28,MATCH(1,(Transcriptome!$A$2:$A$28=$B11)*(Transcriptome!$C$2:$C$28=$E11),0))</f>
        <v>0.4679412134019918</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2.3065484482686314</v>
      </c>
      <c r="CO11">
        <f t="array" ref="CO11">INDEX(Transcriptome!BL$2:BL$28,MATCH(1,(Transcriptome!$A$2:$A$28=$B11)*(Transcriptome!$C$2:$C$28=$E11),0))</f>
        <v>1.1316528883426991</v>
      </c>
      <c r="CP11">
        <f t="array" ref="CP11">INDEX(Transcriptome!BM$2:BM$28,MATCH(1,(Transcriptome!$A$2:$A$28=$B11)*(Transcriptome!$C$2:$C$28=$E11),0))</f>
        <v>0.84481565452043561</v>
      </c>
      <c r="CQ11">
        <f t="array" ref="CQ11">INDEX(Transcriptome!BN$2:BN$28,MATCH(1,(Transcriptome!$A$2:$A$28=$B11)*(Transcriptome!$C$2:$C$28=$E11),0))</f>
        <v>4.5305884126387452</v>
      </c>
      <c r="CR11">
        <f t="array" ref="CR11">INDEX(Transcriptome!BO$2:BO$28,MATCH(1,(Transcriptome!$A$2:$A$28=$B11)*(Transcriptome!$C$2:$C$28=$E11),0))</f>
        <v>2.2672085489847156</v>
      </c>
      <c r="CS11">
        <f t="array" ref="CS11">INDEX(Transcriptome!BP$2:BP$28,MATCH(1,(Transcriptome!$A$2:$A$28=$B11)*(Transcriptome!$C$2:$C$28=$E11),0))</f>
        <v>0.4679412134019918</v>
      </c>
      <c r="CT11">
        <f t="array" ref="CT11">INDEX(Transcriptome!BQ$2:BQ$28,MATCH(1,(Transcriptome!$A$2:$A$28=$B11)*(Transcriptome!$C$2:$C$28=$E11),0))</f>
        <v>1</v>
      </c>
      <c r="CU11">
        <f t="array" ref="CU11">INDEX(Transcriptome!BR$2:BR$28,MATCH(1,(Transcriptome!$A$2:$A$28=$B11)*(Transcriptome!$C$2:$C$28=$E11),0))</f>
        <v>0.81910456962924594</v>
      </c>
    </row>
    <row r="12" spans="1:99" x14ac:dyDescent="0.15">
      <c r="A12">
        <f>'Measured Data'!A17</f>
        <v>10</v>
      </c>
      <c r="B12" s="369" t="s">
        <v>524</v>
      </c>
      <c r="C12" s="369" t="s">
        <v>549</v>
      </c>
      <c r="D12">
        <v>1</v>
      </c>
      <c r="E12" t="s">
        <v>552</v>
      </c>
      <c r="F12" s="306">
        <f>'Growth Regression'!R12</f>
        <v>10.408576388890651</v>
      </c>
      <c r="G12" s="306">
        <f>'Growth Regression'!S12</f>
        <v>249.80583333337563</v>
      </c>
      <c r="H12">
        <f>AVERAGE('TL input - regression'!L13,'TL input - regression'!Q12)</f>
        <v>13.527777777777779</v>
      </c>
      <c r="I12">
        <f>AVERAGE('TL input - regression'!M13,'TL input - regression'!R12)</f>
        <v>0.88809946714031973</v>
      </c>
      <c r="J12">
        <f>AVERAGE('TL input - regression'!N13,'TL input - regression'!S12)</f>
        <v>0.245</v>
      </c>
      <c r="K12">
        <f>AVERAGE('TL input - regression'!O13,'TL input - regression'!T12)</f>
        <v>0.86423566179075162</v>
      </c>
      <c r="L12">
        <f>AVERAGE('TL input - regression'!P13,'TL input - regression'!U12)</f>
        <v>3.5154581081578851</v>
      </c>
      <c r="M12">
        <f>'Growth Regression'!P12</f>
        <v>6.1668353928154914E-4</v>
      </c>
      <c r="N12">
        <f>M12/'Growth Regression'!$O$24</f>
        <v>2.5004286608302759E-2</v>
      </c>
      <c r="O12">
        <f>'Post Process Calc.'!C33</f>
        <v>5.7237314407418818E-2</v>
      </c>
      <c r="P12">
        <f>'Post Process Calc.'!D33</f>
        <v>2.8247512533024037E-3</v>
      </c>
      <c r="Q12">
        <f>'Post Process Calc.'!E33</f>
        <v>1.8387193613999883E-4</v>
      </c>
      <c r="R12">
        <f>'Post Process Calc.'!F33</f>
        <v>-5.8959310094998699E-4</v>
      </c>
      <c r="S12">
        <f>'Post Process Calc.'!G33</f>
        <v>9.9119322682767637E-3</v>
      </c>
      <c r="T12">
        <f t="shared" si="2"/>
        <v>4.9351568684645929E-2</v>
      </c>
      <c r="U12">
        <f t="shared" si="3"/>
        <v>35.773321504636762</v>
      </c>
      <c r="V12">
        <f t="shared" si="3"/>
        <v>1.7654695333140022</v>
      </c>
      <c r="W12">
        <f t="shared" si="0"/>
        <v>0.11491996008749926</v>
      </c>
      <c r="X12">
        <f t="shared" si="0"/>
        <v>-0.36849568809374184</v>
      </c>
      <c r="Y12">
        <f t="shared" si="0"/>
        <v>6.194957667672977</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s="369" t="s">
        <v>524</v>
      </c>
      <c r="C13" s="369" t="s">
        <v>549</v>
      </c>
      <c r="D13">
        <v>1</v>
      </c>
      <c r="E13" t="s">
        <v>552</v>
      </c>
      <c r="F13" s="306">
        <f>'Growth Regression'!R13</f>
        <v>11.446770833332266</v>
      </c>
      <c r="G13" s="306">
        <f>'Growth Regression'!S13</f>
        <v>274.72249999997439</v>
      </c>
      <c r="H13">
        <f>AVERAGE('TL input - regression'!L14,'TL input - regression'!Q13)</f>
        <v>7.9166666666666661</v>
      </c>
      <c r="I13">
        <f>AVERAGE('TL input - regression'!M14,'TL input - regression'!R13)</f>
        <v>0.9991119005328597</v>
      </c>
      <c r="J13">
        <f>AVERAGE('TL input - regression'!N14,'TL input - regression'!S13)</f>
        <v>0.27</v>
      </c>
      <c r="K13">
        <f>AVERAGE('TL input - regression'!O14,'TL input - regression'!T13)</f>
        <v>0.88345105994850226</v>
      </c>
      <c r="L13">
        <f>AVERAGE('TL input - regression'!P14,'TL input - regression'!U13)</f>
        <v>2.6681984704773059</v>
      </c>
      <c r="M13">
        <f>'Growth Regression'!P13</f>
        <v>3.567021616434331E-4</v>
      </c>
      <c r="N13">
        <f>M13/'Growth Regression'!$O$24</f>
        <v>1.4462982251682089E-2</v>
      </c>
      <c r="O13">
        <f>'Post Process Calc.'!C34</f>
        <v>5.7855694562577144E-2</v>
      </c>
      <c r="P13">
        <f>'Post Process Calc.'!D34</f>
        <v>-2.8707350768233091E-3</v>
      </c>
      <c r="Q13">
        <f>'Post Process Calc.'!E34</f>
        <v>2.1213895834624512E-4</v>
      </c>
      <c r="R13">
        <f>'Post Process Calc.'!F34</f>
        <v>-2.3043032203278607E-5</v>
      </c>
      <c r="S13">
        <f>'Post Process Calc.'!G34</f>
        <v>8.6404638443488609E-3</v>
      </c>
      <c r="T13">
        <f t="shared" si="2"/>
        <v>-4.961888537554935E-2</v>
      </c>
      <c r="U13">
        <f t="shared" si="3"/>
        <v>36.159809101610712</v>
      </c>
      <c r="V13">
        <f t="shared" si="3"/>
        <v>-1.7942094230145682</v>
      </c>
      <c r="W13">
        <f t="shared" si="0"/>
        <v>0.13258684896640319</v>
      </c>
      <c r="X13">
        <f t="shared" si="0"/>
        <v>-1.440189512704913E-2</v>
      </c>
      <c r="Y13">
        <f t="shared" si="0"/>
        <v>5.400289902718038</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'Measured Data'!A19</f>
        <v>12</v>
      </c>
      <c r="B14" s="369" t="s">
        <v>524</v>
      </c>
      <c r="C14" s="369" t="s">
        <v>549</v>
      </c>
      <c r="D14">
        <v>1</v>
      </c>
      <c r="E14" t="s">
        <v>552</v>
      </c>
      <c r="F14" s="306">
        <f>'Growth Regression'!R14</f>
        <v>12.398854166665842</v>
      </c>
      <c r="G14" s="306">
        <f>'Growth Regression'!S14</f>
        <v>297.57249999998021</v>
      </c>
      <c r="H14">
        <f>AVERAGE('TL input - regression'!L15,'TL input - regression'!Q14)</f>
        <v>30.799878473653514</v>
      </c>
      <c r="I14">
        <f>AVERAGE('TL input - regression'!M15,'TL input - regression'!R14)</f>
        <v>0.49955595026642985</v>
      </c>
      <c r="J14">
        <f>AVERAGE('TL input - regression'!N15,'TL input - regression'!S14)</f>
        <v>0.245</v>
      </c>
      <c r="K14">
        <f>AVERAGE('TL input - regression'!O15,'TL input - regression'!T14)</f>
        <v>0.8094610696410367</v>
      </c>
      <c r="L14">
        <f>AVERAGE('TL input - regression'!P15,'TL input - regression'!U14)</f>
        <v>1.9922404744047997</v>
      </c>
      <c r="M14">
        <f>'Growth Regression'!P14</f>
        <v>1.8367316940198758E-4</v>
      </c>
      <c r="N14">
        <f>M14/'Growth Regression'!$O$24</f>
        <v>7.4472825646248785E-3</v>
      </c>
      <c r="O14">
        <f>'Post Process Calc.'!C35</f>
        <v>6.0416834232430223E-2</v>
      </c>
      <c r="P14">
        <f>'Post Process Calc.'!D35</f>
        <v>-6.9222401495457973E-3</v>
      </c>
      <c r="Q14">
        <f>'Post Process Calc.'!E35</f>
        <v>2.3973733262353482E-4</v>
      </c>
      <c r="R14">
        <f>'Post Process Calc.'!F35</f>
        <v>2.0764706965186661E-3</v>
      </c>
      <c r="S14">
        <f>'Post Process Calc.'!G35</f>
        <v>7.1137148728800228E-3</v>
      </c>
      <c r="T14">
        <f t="shared" si="2"/>
        <v>-0.1145746915986226</v>
      </c>
      <c r="U14">
        <f t="shared" si="3"/>
        <v>37.760521395268889</v>
      </c>
      <c r="V14">
        <f t="shared" si="3"/>
        <v>-4.3264000934661233</v>
      </c>
      <c r="W14">
        <f t="shared" si="0"/>
        <v>0.14983583288970925</v>
      </c>
      <c r="X14">
        <f t="shared" si="0"/>
        <v>1.2977941853241661</v>
      </c>
      <c r="Y14">
        <f t="shared" si="0"/>
        <v>4.4460717955500142</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'Measured Data'!A20</f>
        <v>13</v>
      </c>
      <c r="B15" s="369" t="s">
        <v>524</v>
      </c>
      <c r="C15" s="369" t="s">
        <v>549</v>
      </c>
      <c r="D15">
        <v>1</v>
      </c>
      <c r="E15" t="s">
        <v>552</v>
      </c>
      <c r="F15" s="306">
        <f>'Growth Regression'!R15</f>
        <v>13.390173611111095</v>
      </c>
      <c r="G15" s="306">
        <f>'Growth Regression'!S15</f>
        <v>321.36416666666628</v>
      </c>
      <c r="H15">
        <f>AVERAGE('TL input - regression'!L16,'TL input - regression'!Q15)</f>
        <v>26</v>
      </c>
      <c r="I15">
        <f>AVERAGE('TL input - regression'!M16,'TL input - regression'!R15)</f>
        <v>0.27753108348134997</v>
      </c>
      <c r="J15">
        <f>AVERAGE('TL input - regression'!N16,'TL input - regression'!S15)</f>
        <v>0.2</v>
      </c>
      <c r="K15">
        <f>AVERAGE('TL input - regression'!O16,'TL input - regression'!T15)</f>
        <v>0.4018805361092187</v>
      </c>
      <c r="L15">
        <f>AVERAGE('TL input - regression'!P16,'TL input - regression'!U15)</f>
        <v>1.5454676898045767</v>
      </c>
      <c r="M15">
        <f>'Growth Regression'!P15</f>
        <v>1.1670185363788207E-4</v>
      </c>
      <c r="N15">
        <f>M15/'Growth Regression'!$O$24</f>
        <v>4.7318379853002017E-3</v>
      </c>
      <c r="O15">
        <f>'Post Process Calc.'!C36</f>
        <v>5.9960822968252787E-2</v>
      </c>
      <c r="P15">
        <f>'Post Process Calc.'!D36</f>
        <v>6.026737424968475E-4</v>
      </c>
      <c r="Q15">
        <f>'Post Process Calc.'!E36</f>
        <v>2.5315083159954899E-4</v>
      </c>
      <c r="R15">
        <f>'Post Process Calc.'!F36</f>
        <v>6.4136857906284999E-3</v>
      </c>
      <c r="S15">
        <f>'Post Process Calc.'!G36</f>
        <v>4.1825396307655603E-3</v>
      </c>
      <c r="T15">
        <f t="shared" si="2"/>
        <v>1.0051125262505865E-2</v>
      </c>
      <c r="U15">
        <f t="shared" si="3"/>
        <v>37.475514355157991</v>
      </c>
      <c r="V15">
        <f t="shared" si="3"/>
        <v>0.37667108906052965</v>
      </c>
      <c r="W15">
        <f t="shared" si="0"/>
        <v>0.15821926974971812</v>
      </c>
      <c r="X15">
        <f t="shared" si="0"/>
        <v>4.0085536191428126</v>
      </c>
      <c r="Y15">
        <f t="shared" si="0"/>
        <v>2.6140872692284751</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13" zoomScale="115" zoomScaleNormal="115" workbookViewId="0">
      <selection activeCell="C18" sqref="C1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-1.7717632829938787E-3</v>
      </c>
      <c r="G4" s="176"/>
      <c r="H4" s="177">
        <f>RSQ('In Process Calc.'!$T$3:$T$193,'In Process Calc.'!$S$3:$S$193)</f>
        <v>0.13085668531106207</v>
      </c>
      <c r="I4" s="177"/>
      <c r="J4" s="206" t="s">
        <v>427</v>
      </c>
      <c r="K4" s="178" t="s">
        <v>278</v>
      </c>
      <c r="L4" s="177" cm="1">
        <f t="array" ref="L4">IF($J4="Yes", SLOPE(IF('In Process Calc.'!$A$3:$A$193&lt;=NS, 'In Process Calc.'!$T$3:$T$193),IF('In Process Calc.'!$A$3:$A$193&lt;=NS,'In Process Calc.'!$S$3:$S$193)), $F4)</f>
        <v>-8.7307502920254635E-3</v>
      </c>
      <c r="M4" s="176"/>
      <c r="N4" s="177" cm="1">
        <f t="array" ref="N4">IF($J4="Yes", RSQ(IF('In Process Calc.'!$A$3:$A$193&lt;=NS, 'In Process Calc.'!$T$3:$T$193),IF('In Process Calc.'!$A$3:$A$193&lt;=NS,'In Process Calc.'!$S$3:$S$193)), $H4)</f>
        <v>0.75295157105691135</v>
      </c>
      <c r="O4" s="176"/>
      <c r="P4" s="177" cm="1">
        <f t="array" ref="P4">IF($J4="Yes", SLOPE(IF('In Process Calc.'!$A$3:$A$193&gt;NS, 'In Process Calc.'!$T$3:$T$193),IF('In Process Calc.'!$A$3:$A$193&gt;NS,'In Process Calc.'!$S$3:$S$193)), $F4)</f>
        <v>8.6428982255499446E-3</v>
      </c>
      <c r="Q4" s="176"/>
      <c r="R4" s="179" cm="1">
        <f t="array" ref="R4">IF($J4="Yes", RSQ(IF('In Process Calc.'!$A$3:$A$193&gt;NS, 'In Process Calc.'!$T$3:$T$193),IF('In Process Calc.'!$A$3:$A$193&gt;NS,'In Process Calc.'!$S$3:$S$193)), $H4)</f>
        <v>0.52756405235655368</v>
      </c>
    </row>
    <row r="5" spans="1:18" ht="14" thickBot="1" x14ac:dyDescent="0.2">
      <c r="A5" s="164" t="s">
        <v>422</v>
      </c>
      <c r="B5" s="165"/>
      <c r="C5" s="175"/>
      <c r="D5" s="176"/>
      <c r="E5" s="175"/>
      <c r="F5" s="176">
        <f>SLOPE('In Process Calc.'!$Y$3:$Y$193,'In Process Calc.'!$S$3:$S$193)</f>
        <v>-6.5098833876305329E-2</v>
      </c>
      <c r="G5" s="176"/>
      <c r="H5" s="177">
        <f>RSQ('In Process Calc.'!$Y$3:$Y$193,'In Process Calc.'!$S$3:$S$193)</f>
        <v>0.48328177175477177</v>
      </c>
      <c r="I5" s="177"/>
      <c r="J5" s="207" t="s">
        <v>427</v>
      </c>
      <c r="K5" s="180" t="s">
        <v>422</v>
      </c>
      <c r="L5" s="181" cm="1">
        <f t="array" ref="L5">IF($J5="Yes", SLOPE(IF('In Process Calc.'!$A$3:$A$193&lt;=NS, 'In Process Calc.'!$Y$3:$Y$193),IF('In Process Calc.'!$A$3:$A$193&lt;=NS,'In Process Calc.'!$S$3:$S$193)), $F5)</f>
        <v>-1.7509338465406404E-2</v>
      </c>
      <c r="M5" s="182"/>
      <c r="N5" s="181" cm="1">
        <f t="array" ref="N5">IF($J5="Yes", RSQ(IF('In Process Calc.'!$A$3:$A$193&lt;=NS, 'In Process Calc.'!$Y$3:$Y$193),IF('In Process Calc.'!$A$3:$A$193&lt;=NS,'In Process Calc.'!$S$3:$S$193)), $H5)</f>
        <v>3.8328165733861483E-2</v>
      </c>
      <c r="O5" s="182"/>
      <c r="P5" s="181" cm="1">
        <f t="array" ref="P5">IF($J5="Yes", SLOPE(IF('In Process Calc.'!$A$3:$A$193&gt;NS, 'In Process Calc.'!$Y$3:$Y$193),IF('In Process Calc.'!$A$3:$A$193&gt;NS,'In Process Calc.'!$S$3:$S$193)), $F5)</f>
        <v>-4.0636600281310317E-2</v>
      </c>
      <c r="Q5" s="182"/>
      <c r="R5" s="183" cm="1">
        <f t="array" ref="R5">IF($J5="Yes", RSQ(IF('In Process Calc.'!$A$3:$A$193&gt;NS, 'In Process Calc.'!$Y$3:$Y$193),IF('In Process Calc.'!$A$3:$A$193&gt;NS,'In Process Calc.'!$S$3:$S$193)), $H5)</f>
        <v>0.15329394460788379</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1.5285523730174844</v>
      </c>
      <c r="G9" s="176"/>
      <c r="H9" s="177">
        <f>RSQ('In Process Calc.'!$N$3:$N$193,'In Process Calc.'!$T$3:$T$193)</f>
        <v>0.12285114240535691</v>
      </c>
      <c r="I9" s="200"/>
      <c r="J9" s="206" t="s">
        <v>427</v>
      </c>
      <c r="K9" s="201" t="s">
        <v>279</v>
      </c>
      <c r="L9" s="177" cm="1">
        <f t="array" ref="L9">IF($J9="Yes", SLOPE(IF('In Process Calc.'!$A$3:$A$193&lt;=NS, 'In Process Calc.'!$N$3:$N$193),IF('In Process Calc.'!$A$3:$A$193&lt;=NS,'In Process Calc.'!$T$3:$T$193)), $F9)</f>
        <v>0.74246184996051923</v>
      </c>
      <c r="M9" s="176"/>
      <c r="N9" s="177" cm="1">
        <f t="array" ref="N9">IF($J9="Yes", RSQ(IF('In Process Calc.'!$A$3:$A$193&lt;=NS, 'In Process Calc.'!$N$3:$N$193),IF('In Process Calc.'!$A$3:$A$193&lt;=NS,'In Process Calc.'!$T$3:$T$193)), $H9)</f>
        <v>0.25893065392823061</v>
      </c>
      <c r="O9" s="176"/>
      <c r="P9" s="177" cm="1">
        <f t="array" ref="P9">IF($J9="Yes", SLOPE(IF('In Process Calc.'!$A$3:$A$193&gt;NS, 'In Process Calc.'!$N$3:$N$193),IF('In Process Calc.'!$A$3:$A$193&gt;NS,'In Process Calc.'!$T$3:$T$193)), $F9)</f>
        <v>1.8617721030802905</v>
      </c>
      <c r="Q9" s="176"/>
      <c r="R9" s="179" cm="1">
        <f t="array" ref="R9">IF($J9="Yes", RSQ(IF('In Process Calc.'!$A$3:$A$193&gt;NS, 'In Process Calc.'!$N$3:$N$193),IF('In Process Calc.'!$A$3:$A$193&gt;NS,'In Process Calc.'!$T$3:$T$193)), $H9)</f>
        <v>0.11701690964363165</v>
      </c>
    </row>
    <row r="10" spans="1:18" x14ac:dyDescent="0.15">
      <c r="A10" s="198" t="s">
        <v>280</v>
      </c>
      <c r="B10" s="199"/>
      <c r="C10" s="175"/>
      <c r="D10" s="177">
        <v>0.23333333333333334</v>
      </c>
      <c r="E10" s="176"/>
      <c r="F10" s="177">
        <f>SLOPE('In Process Calc.'!$O$3:$O$193,'In Process Calc.'!$T$3:$T$193)</f>
        <v>-2.6663114764404838</v>
      </c>
      <c r="G10" s="176"/>
      <c r="H10" s="177">
        <f>RSQ('In Process Calc.'!$O$3:$O$193,'In Process Calc.'!$T$3:$T$193)</f>
        <v>0.36215442524170188</v>
      </c>
      <c r="I10" s="200"/>
      <c r="J10" s="206" t="s">
        <v>427</v>
      </c>
      <c r="K10" s="202" t="s">
        <v>280</v>
      </c>
      <c r="L10" s="177" cm="1">
        <f t="array" ref="L10">IF($J10="Yes", SLOPE(IF('In Process Calc.'!$A$3:$A$193&lt;=NS,'In Process Calc.'!$O$3:$O$193),IF('In Process Calc.'!$A$3:$A$193&lt;=NS,'In Process Calc.'!$T$3:$T$193)),$F10)</f>
        <v>-1.1341818648485744</v>
      </c>
      <c r="M10" s="176"/>
      <c r="N10" s="177" cm="1">
        <f t="array" ref="N10">IF($J10="Yes", RSQ(IF('In Process Calc.'!$A$3:$A$193&lt;=NS,'In Process Calc.'!$O$3:$O$193),IF('In Process Calc.'!$A$3:$A$193&lt;=NS,'In Process Calc.'!$T$3:$T$193)),$H10)</f>
        <v>0.40240962061343238</v>
      </c>
      <c r="O10" s="200"/>
      <c r="P10" s="177" cm="1">
        <f t="array" ref="P10">IF($J10="Yes", SLOPE(IF('In Process Calc.'!$A$3:$A$193&gt;NS, 'In Process Calc.'!$O$3:$O$193),IF('In Process Calc.'!$A$3:$A$193&gt;NS,'In Process Calc.'!$T$3:$T$193)), $F10)</f>
        <v>4.0152923267584812</v>
      </c>
      <c r="Q10" s="176"/>
      <c r="R10" s="179" cm="1">
        <f t="array" ref="R10">IF($J10="Yes", RSQ(IF('In Process Calc.'!$A$3:$A$193&gt;NS, 'In Process Calc.'!$O$3:$O$193),IF('In Process Calc.'!$A$3:$A$193&gt;NS,'In Process Calc.'!$T$3:$T$193)), $H10)</f>
        <v>0.11701690964363165</v>
      </c>
    </row>
    <row r="11" spans="1:18" x14ac:dyDescent="0.15">
      <c r="A11" s="198" t="s">
        <v>281</v>
      </c>
      <c r="B11" s="199"/>
      <c r="C11" s="175"/>
      <c r="D11" s="177">
        <v>1.6666666666666666E-2</v>
      </c>
      <c r="E11" s="176"/>
      <c r="F11" s="177">
        <f>SLOPE('In Process Calc.'!$P$3:$P$193,'In Process Calc.'!$T$3:$T$193)</f>
        <v>-26.236171445056495</v>
      </c>
      <c r="G11" s="176"/>
      <c r="H11" s="177">
        <f>RSQ('In Process Calc.'!$P$3:$P$193,'In Process Calc.'!$T$3:$T$193)</f>
        <v>0.70909606032133166</v>
      </c>
      <c r="I11" s="200"/>
      <c r="J11" s="206" t="s">
        <v>427</v>
      </c>
      <c r="K11" s="202" t="s">
        <v>281</v>
      </c>
      <c r="L11" s="177" cm="1">
        <f t="array" ref="L11">IF($J11="Yes", SLOPE(IF('In Process Calc.'!$A$3:$A$193&lt;=NS,'In Process Calc.'!$P$3:$P$193),IF('In Process Calc.'!$A$3:$A$193&lt;=NS,'In Process Calc.'!$T$3:$T$193)),$F11)</f>
        <v>-11.721232147192435</v>
      </c>
      <c r="M11" s="176"/>
      <c r="N11" s="177" cm="1">
        <f t="array" ref="N11">IF($J11="Yes", RSQ(IF('In Process Calc.'!$A$3:$A$193&lt;=NS,'In Process Calc.'!$P$3:$P$193),IF('In Process Calc.'!$A$3:$A$193&lt;=NS,'In Process Calc.'!$T$3:$T$193)),$H11)</f>
        <v>0.43094704517206844</v>
      </c>
      <c r="O11" s="200"/>
      <c r="P11" s="177" cm="1">
        <f t="array" ref="P11">IF($J11="Yes", SLOPE(IF('In Process Calc.'!$A$3:$A$193&gt;NS, 'In Process Calc.'!$P$3:$P$193),IF('In Process Calc.'!$A$3:$A$193&gt;NS,'In Process Calc.'!$T$3:$T$193)), $F11)</f>
        <v>25.98557624062752</v>
      </c>
      <c r="Q11" s="176"/>
      <c r="R11" s="179" cm="1">
        <f t="array" ref="R11">IF($J11="Yes", RSQ(IF('In Process Calc.'!$A$3:$A$193&gt;NS, 'In Process Calc.'!$P$3:$P$193),IF('In Process Calc.'!$A$3:$A$193&gt;NS,'In Process Calc.'!$T$3:$T$193)), $H11)</f>
        <v>0.11701690964363169</v>
      </c>
    </row>
    <row r="12" spans="1:18" x14ac:dyDescent="0.15">
      <c r="A12" s="198" t="s">
        <v>282</v>
      </c>
      <c r="B12" s="199"/>
      <c r="C12" s="175"/>
      <c r="D12" s="177">
        <v>1.6666666666666666E-2</v>
      </c>
      <c r="E12" s="176"/>
      <c r="F12" s="177">
        <f>SLOPE('In Process Calc.'!$Q$3:$Q$193,'In Process Calc.'!$T$3:$T$193)</f>
        <v>-11.997520711978524</v>
      </c>
      <c r="G12" s="176"/>
      <c r="H12" s="177">
        <f>RSQ('In Process Calc.'!$Q$3:$Q$193,'In Process Calc.'!$T$3:$T$193)</f>
        <v>0.17219932683523534</v>
      </c>
      <c r="I12" s="200"/>
      <c r="J12" s="206" t="s">
        <v>427</v>
      </c>
      <c r="K12" s="202" t="s">
        <v>282</v>
      </c>
      <c r="L12" s="177" cm="1">
        <f t="array" ref="L12">IF($J12="Yes", SLOPE(IF('In Process Calc.'!$A$3:$A$193&lt;=NS,'In Process Calc.'!$Q$3:$Q$193),IF('In Process Calc.'!$A$3:$A$193&lt;=NS,'In Process Calc.'!$T$3:$T$193)),$F12)</f>
        <v>-4.7358140155338555</v>
      </c>
      <c r="M12" s="176"/>
      <c r="N12" s="177" cm="1">
        <f t="array" ref="N12">IF($J12="Yes", RSQ(IF('In Process Calc.'!$A$3:$A$193&lt;=NS,'In Process Calc.'!$Q$3:$Q$193),IF('In Process Calc.'!$A$3:$A$193&lt;=NS,'In Process Calc.'!$T$3:$T$193)),$H12)</f>
        <v>0.34405809067449039</v>
      </c>
      <c r="O12" s="200"/>
      <c r="P12" s="177" cm="1">
        <f t="array" ref="P12">IF($J12="Yes", SLOPE(IF('In Process Calc.'!$A$3:$A$193&gt;NS, 'In Process Calc.'!$Q$3:$Q$193),IF('In Process Calc.'!$A$3:$A$193&gt;NS,'In Process Calc.'!$T$3:$T$193)), $F12)</f>
        <v>25.811221822748337</v>
      </c>
      <c r="Q12" s="176"/>
      <c r="R12" s="179" cm="1">
        <f t="array" ref="R12">IF($J12="Yes", RSQ(IF('In Process Calc.'!$A$3:$A$193&gt;NS, 'In Process Calc.'!$Q$3:$Q$193),IF('In Process Calc.'!$A$3:$A$193&gt;NS,'In Process Calc.'!$T$3:$T$193)), $H12)</f>
        <v>0.11701690964363169</v>
      </c>
    </row>
    <row r="13" spans="1:18" x14ac:dyDescent="0.15">
      <c r="A13" s="198" t="s">
        <v>376</v>
      </c>
      <c r="B13" s="199"/>
      <c r="C13" s="175"/>
      <c r="D13" s="176"/>
      <c r="E13" s="176"/>
      <c r="F13" s="177">
        <f>SLOPE('In Process Calc.'!$R$3:$R$193,'In Process Calc.'!$T$3:$T$193)</f>
        <v>-4.3760667013423751</v>
      </c>
      <c r="G13" s="176"/>
      <c r="H13" s="177">
        <f>RSQ('In Process Calc.'!$R$3:$R$193,'In Process Calc.'!$T$3:$T$193)</f>
        <v>0.6152005873913049</v>
      </c>
      <c r="I13" s="200"/>
      <c r="J13" s="206" t="s">
        <v>427</v>
      </c>
      <c r="K13" s="202" t="s">
        <v>376</v>
      </c>
      <c r="L13" s="177" cm="1">
        <f t="array" ref="L13">IF($J13="Yes", SLOPE(IF('In Process Calc.'!$A$3:$A$193&lt;=NS,'In Process Calc.'!$R$3:$R$193),IF('In Process Calc.'!$A$3:$A$193&lt;=NS,'In Process Calc.'!$T$3:$T$193)),$F13)</f>
        <v>-1.9527767573116939</v>
      </c>
      <c r="M13" s="176"/>
      <c r="N13" s="177" cm="1">
        <f t="array" ref="N13">IF($J13="Yes", RSQ(IF('In Process Calc.'!$A$3:$A$193&lt;=NS,'In Process Calc.'!$R$3:$R$193),IF('In Process Calc.'!$A$3:$A$193&lt;=NS,'In Process Calc.'!$T$3:$T$193)),$H13)</f>
        <v>0.41553644422885611</v>
      </c>
      <c r="O13" s="200"/>
      <c r="P13" s="177" cm="1">
        <f t="array" ref="P13">IF($J13="Yes", SLOPE(IF('In Process Calc.'!$A$3:$A$193&gt;NS, 'In Process Calc.'!$R$3:$R$193),IF('In Process Calc.'!$A$3:$A$193&gt;NS,'In Process Calc.'!$T$3:$T$193)), $F13)</f>
        <v>4.5994641823873241</v>
      </c>
      <c r="Q13" s="176"/>
      <c r="R13" s="179" cm="1">
        <f t="array" ref="R13">IF($J13="Yes", RSQ(IF('In Process Calc.'!$A$3:$A$193&gt;NS, 'In Process Calc.'!$R$3:$R$193),IF('In Process Calc.'!$A$3:$A$193&gt;NS,'In Process Calc.'!$T$3:$T$193)), $H13)</f>
        <v>0.11701690964363165</v>
      </c>
    </row>
    <row r="14" spans="1:18" x14ac:dyDescent="0.15">
      <c r="A14" s="198" t="s">
        <v>283</v>
      </c>
      <c r="B14" s="199"/>
      <c r="C14" s="175"/>
      <c r="D14" s="177">
        <v>2.2202486678507993</v>
      </c>
      <c r="E14" s="176"/>
      <c r="F14" s="177">
        <f>SLOPE('In Process Calc.'!$U$3:$U$193,'In Process Calc.'!$T$3:$T$193)</f>
        <v>3.4584020136276603</v>
      </c>
      <c r="G14" s="176"/>
      <c r="H14" s="177">
        <f>RSQ('In Process Calc.'!$U$3:$U$193,'In Process Calc.'!$T$3:$T$193)</f>
        <v>0.59017891779246934</v>
      </c>
      <c r="I14" s="200"/>
      <c r="J14" s="206" t="s">
        <v>427</v>
      </c>
      <c r="K14" s="202" t="s">
        <v>283</v>
      </c>
      <c r="L14" s="177" cm="1">
        <f t="array" ref="L14">IF($J14="Yes", SLOPE(IF('In Process Calc.'!$A$3:$A$193&lt;=NS,'In Process Calc.'!$U$3:$U$193),IF('In Process Calc.'!$A$3:$A$193&lt;=NS,'In Process Calc.'!$T$3:$T$193)),$F14)</f>
        <v>3.6174745626239284</v>
      </c>
      <c r="M14" s="176"/>
      <c r="N14" s="177" cm="1">
        <f t="array" ref="N14">IF($J14="Yes", RSQ(IF('In Process Calc.'!$A$3:$A$193&lt;=NS,'In Process Calc.'!$U$3:$U$193),IF('In Process Calc.'!$A$3:$A$193&lt;=NS,'In Process Calc.'!$T$3:$T$193)),$H14)</f>
        <v>0.88610597578592187</v>
      </c>
      <c r="O14" s="200"/>
      <c r="P14" s="177" cm="1">
        <f t="array" ref="P14">IF($J14="Yes", SLOPE(IF('In Process Calc.'!$A$3:$A$193&gt;NS, 'In Process Calc.'!$U$3:$U$193),IF('In Process Calc.'!$A$3:$A$193&gt;NS,'In Process Calc.'!$T$3:$T$193)), $F14)</f>
        <v>1.007659038516163</v>
      </c>
      <c r="Q14" s="176"/>
      <c r="R14" s="179" cm="1">
        <f t="array" ref="R14">IF($J14="Yes", RSQ(IF('In Process Calc.'!$A$3:$A$193&gt;NS, 'In Process Calc.'!$U$3:$U$193),IF('In Process Calc.'!$A$3:$A$193&gt;NS,'In Process Calc.'!$T$3:$T$193)), $H14)</f>
        <v>7.5478516405465088E-2</v>
      </c>
    </row>
    <row r="15" spans="1:18" x14ac:dyDescent="0.15">
      <c r="A15" s="198" t="s">
        <v>162</v>
      </c>
      <c r="B15" s="199"/>
      <c r="C15" s="175"/>
      <c r="D15" s="177">
        <v>8.3333333333333329E-2</v>
      </c>
      <c r="E15" s="176"/>
      <c r="F15" s="177">
        <f>SLOPE('In Process Calc.'!$V$3:$V$193,'In Process Calc.'!$T$3:$T$193)</f>
        <v>9.2319038965373466</v>
      </c>
      <c r="G15" s="176"/>
      <c r="H15" s="177">
        <f>RSQ('In Process Calc.'!$V$3:$V$193,'In Process Calc.'!$T$3:$T$193)</f>
        <v>0.41985716809127877</v>
      </c>
      <c r="I15" s="200"/>
      <c r="J15" s="206" t="s">
        <v>427</v>
      </c>
      <c r="K15" s="202" t="s">
        <v>162</v>
      </c>
      <c r="L15" s="177" cm="1">
        <f t="array" ref="L15">IF($J15="Yes", SLOPE(IF('In Process Calc.'!$A$3:$A$193&lt;=NS,'In Process Calc.'!$V$3:$V$193),IF('In Process Calc.'!$A$3:$A$193&lt;=NS,'In Process Calc.'!$T$3:$T$193)),$F15)</f>
        <v>3.9351045535381095</v>
      </c>
      <c r="M15" s="176"/>
      <c r="N15" s="177" cm="1">
        <f t="array" ref="N15">IF($J15="Yes", RSQ(IF('In Process Calc.'!$A$3:$A$193&lt;=NS,'In Process Calc.'!$V$3:$V$193),IF('In Process Calc.'!$A$3:$A$193&lt;=NS,'In Process Calc.'!$T$3:$T$193)),$H15)</f>
        <v>0.40642052488483105</v>
      </c>
      <c r="O15" s="200"/>
      <c r="P15" s="177" cm="1">
        <f t="array" ref="P15">IF($J15="Yes", SLOPE(IF('In Process Calc.'!$A$3:$A$193&gt;NS, 'In Process Calc.'!$V$3:$V$193),IF('In Process Calc.'!$A$3:$A$193&gt;NS,'In Process Calc.'!$T$3:$T$193)), $F15)</f>
        <v>-12.698322003918721</v>
      </c>
      <c r="Q15" s="176"/>
      <c r="R15" s="179" cm="1">
        <f t="array" ref="R15">IF($J15="Yes", RSQ(IF('In Process Calc.'!$A$3:$A$193&gt;NS, 'In Process Calc.'!$V$3:$V$193),IF('In Process Calc.'!$A$3:$A$193&gt;NS,'In Process Calc.'!$T$3:$T$193)), $H15)</f>
        <v>0.11701690964363161</v>
      </c>
    </row>
    <row r="16" spans="1:18" x14ac:dyDescent="0.15">
      <c r="A16" s="198" t="s">
        <v>284</v>
      </c>
      <c r="B16" s="199"/>
      <c r="C16" s="175"/>
      <c r="D16" s="177">
        <v>5.1000000000000004E-2</v>
      </c>
      <c r="E16" s="176"/>
      <c r="F16" s="177">
        <f>SLOPE('In Process Calc.'!$W$3:$W$193,'In Process Calc.'!$T$3:$T$193)</f>
        <v>0.52769776088522102</v>
      </c>
      <c r="G16" s="176"/>
      <c r="H16" s="177">
        <f>RSQ('In Process Calc.'!$W$3:$W$193,'In Process Calc.'!$T$3:$T$193)</f>
        <v>0.17574357114875164</v>
      </c>
      <c r="I16" s="200"/>
      <c r="J16" s="206" t="s">
        <v>427</v>
      </c>
      <c r="K16" s="202" t="s">
        <v>284</v>
      </c>
      <c r="L16" s="177" cm="1">
        <f t="array" ref="L16">IF($J16="Yes", SLOPE(IF('In Process Calc.'!$A$3:$A$193&lt;=NS,'In Process Calc.'!$W$3:$W$193),IF('In Process Calc.'!$A$3:$A$193&lt;=NS,'In Process Calc.'!$T$3:$T$193)),$F16)</f>
        <v>-7.12592200473499E-2</v>
      </c>
      <c r="M16" s="176"/>
      <c r="N16" s="177" cm="1">
        <f t="array" ref="N16">IF($J16="Yes", RSQ(IF('In Process Calc.'!$A$3:$A$193&lt;=NS,'In Process Calc.'!$W$3:$W$193),IF('In Process Calc.'!$A$3:$A$193&lt;=NS,'In Process Calc.'!$T$3:$T$193)),$H16)</f>
        <v>1.8784918967856588E-2</v>
      </c>
      <c r="O16" s="200"/>
      <c r="P16" s="177" cm="1">
        <f t="array" ref="P16">IF($J16="Yes", SLOPE(IF('In Process Calc.'!$A$3:$A$193&gt;NS, 'In Process Calc.'!$W$3:$W$193),IF('In Process Calc.'!$A$3:$A$193&gt;NS,'In Process Calc.'!$T$3:$T$193)), $F16)</f>
        <v>0.38780571247984874</v>
      </c>
      <c r="Q16" s="176"/>
      <c r="R16" s="179" cm="1">
        <f t="array" ref="R16">IF($J16="Yes", RSQ(IF('In Process Calc.'!$A$3:$A$193&gt;NS, 'In Process Calc.'!$W$3:$W$193),IF('In Process Calc.'!$A$3:$A$193&gt;NS,'In Process Calc.'!$T$3:$T$193)), $H16)</f>
        <v>0.11701690964363165</v>
      </c>
    </row>
    <row r="17" spans="1:24" x14ac:dyDescent="0.15">
      <c r="A17" s="198" t="s">
        <v>285</v>
      </c>
      <c r="B17" s="199"/>
      <c r="C17" s="175"/>
      <c r="D17" s="177">
        <v>0.13833333333333334</v>
      </c>
      <c r="E17" s="176"/>
      <c r="F17" s="177">
        <f>SLOPE('In Process Calc.'!$X$3:$X$193,'In Process Calc.'!$T$3:$T$193)</f>
        <v>-5.228368611552483</v>
      </c>
      <c r="G17" s="176"/>
      <c r="H17" s="177">
        <f>RSQ('In Process Calc.'!$X$3:$X$193,'In Process Calc.'!$T$3:$T$193)</f>
        <v>0.36071227709613451</v>
      </c>
      <c r="I17" s="200"/>
      <c r="J17" s="206" t="s">
        <v>427</v>
      </c>
      <c r="K17" s="202" t="s">
        <v>285</v>
      </c>
      <c r="L17" s="177" cm="1">
        <f t="array" ref="L17">IF($J17="Yes", SLOPE(IF('In Process Calc.'!$A$3:$A$193&lt;=NS,'In Process Calc.'!$X$3:$X$193),IF('In Process Calc.'!$A$3:$A$193&lt;=NS,'In Process Calc.'!$T$3:$T$193)),$F17)</f>
        <v>-2.248003801598621</v>
      </c>
      <c r="M17" s="176"/>
      <c r="N17" s="177" cm="1">
        <f t="array" ref="N17">IF($J17="Yes", RSQ(IF('In Process Calc.'!$A$3:$A$193&lt;=NS,'In Process Calc.'!$X$3:$X$193),IF('In Process Calc.'!$A$3:$A$193&lt;=NS,'In Process Calc.'!$T$3:$T$193)),$H17)</f>
        <v>0.41004495790814688</v>
      </c>
      <c r="O17" s="200"/>
      <c r="P17" s="177" cm="1">
        <f t="array" ref="P17">IF($J17="Yes", SLOPE(IF('In Process Calc.'!$A$3:$A$193&gt;NS, 'In Process Calc.'!$X$3:$X$193),IF('In Process Calc.'!$A$3:$A$193&gt;NS,'In Process Calc.'!$T$3:$T$193)), $F17)</f>
        <v>8.0367346133166944</v>
      </c>
      <c r="Q17" s="176"/>
      <c r="R17" s="179" cm="1">
        <f t="array" ref="R17">IF($J17="Yes", RSQ(IF('In Process Calc.'!$A$3:$A$193&gt;NS, 'In Process Calc.'!$X$3:$X$193),IF('In Process Calc.'!$A$3:$A$193&gt;NS,'In Process Calc.'!$T$3:$T$193)), $H17)</f>
        <v>0.11701690964363169</v>
      </c>
    </row>
    <row r="18" spans="1:24" x14ac:dyDescent="0.15">
      <c r="A18" s="198" t="s">
        <v>286</v>
      </c>
      <c r="B18" s="199"/>
      <c r="C18" s="175"/>
      <c r="D18" s="177">
        <v>0.15</v>
      </c>
      <c r="E18" s="176"/>
      <c r="F18" s="177">
        <f>SLOPE('In Process Calc.'!$Z$3:$Z$193,'In Process Calc.'!$T$3:$T$193)</f>
        <v>-9.8604527725992384</v>
      </c>
      <c r="G18" s="176"/>
      <c r="H18" s="177">
        <f>RSQ('In Process Calc.'!$Z$3:$Z$193,'In Process Calc.'!$T$3:$T$193)</f>
        <v>0.36184086051538367</v>
      </c>
      <c r="I18" s="200"/>
      <c r="J18" s="206" t="s">
        <v>427</v>
      </c>
      <c r="K18" s="202" t="s">
        <v>286</v>
      </c>
      <c r="L18" s="177" cm="1">
        <f t="array" ref="L18">IF($J18="Yes", SLOPE(IF('In Process Calc.'!$A$3:$A$193&lt;=NS,'In Process Calc.'!$Z$3:$Z$193),IF('In Process Calc.'!$A$3:$A$193&lt;=NS,'In Process Calc.'!$T$3:$T$193)),$F18)</f>
        <v>-4.1192387574413729</v>
      </c>
      <c r="M18" s="176"/>
      <c r="N18" s="177" cm="1">
        <f t="array" ref="N18">IF($J18="Yes", RSQ(IF('In Process Calc.'!$A$3:$A$193&lt;=NS,'In Process Calc.'!$Z$3:$Z$193),IF('In Process Calc.'!$A$3:$A$193&lt;=NS,'In Process Calc.'!$T$3:$T$193)),$H18)</f>
        <v>0.39906527670089026</v>
      </c>
      <c r="O18" s="200"/>
      <c r="P18" s="177" cm="1">
        <f t="array" ref="P18">IF($J18="Yes", SLOPE(IF('In Process Calc.'!$A$3:$A$193&gt;NS, 'In Process Calc.'!$Z$3:$Z$193),IF('In Process Calc.'!$A$3:$A$193&gt;NS,'In Process Calc.'!$T$3:$T$193)), $F18)</f>
        <v>14.68709107988643</v>
      </c>
      <c r="Q18" s="176"/>
      <c r="R18" s="179" cm="1">
        <f t="array" ref="R18">IF($J18="Yes", RSQ(IF('In Process Calc.'!$A$3:$A$193&gt;NS, 'In Process Calc.'!$Z$3:$Z$193),IF('In Process Calc.'!$A$3:$A$193&gt;NS,'In Process Calc.'!$T$3:$T$193)), $H18)</f>
        <v>0.11701690964363169</v>
      </c>
    </row>
    <row r="19" spans="1:24" x14ac:dyDescent="0.15">
      <c r="A19" s="198" t="s">
        <v>287</v>
      </c>
      <c r="B19" s="199"/>
      <c r="C19" s="175"/>
      <c r="D19" s="177">
        <v>0.16666666666666666</v>
      </c>
      <c r="E19" s="176"/>
      <c r="F19" s="177">
        <f>SLOPE('In Process Calc.'!$AA$3:$AA$193,'In Process Calc.'!$T$3:$T$193)</f>
        <v>-4.5434815316040789</v>
      </c>
      <c r="G19" s="176"/>
      <c r="H19" s="177">
        <f>RSQ('In Process Calc.'!$AA$3:$AA$193,'In Process Calc.'!$T$3:$T$193)</f>
        <v>0.35579259940837765</v>
      </c>
      <c r="I19" s="200"/>
      <c r="J19" s="206" t="s">
        <v>427</v>
      </c>
      <c r="K19" s="202" t="s">
        <v>287</v>
      </c>
      <c r="L19" s="177" cm="1">
        <f t="array" ref="L19">IF($J19="Yes", SLOPE(IF('In Process Calc.'!$A$3:$A$193&lt;=NS,'In Process Calc.'!$AA$3:$AA$193),IF('In Process Calc.'!$A$3:$A$193&lt;=NS,'In Process Calc.'!$T$3:$T$193)),$F19)</f>
        <v>-1.8842977238644432</v>
      </c>
      <c r="M19" s="176"/>
      <c r="N19" s="177" cm="1">
        <f t="array" ref="N19">IF($J19="Yes", RSQ(IF('In Process Calc.'!$A$3:$A$193&lt;=NS,'In Process Calc.'!$AA$3:$AA$193),IF('In Process Calc.'!$A$3:$A$193&lt;=NS,'In Process Calc.'!$T$3:$T$193)),$H19)</f>
        <v>0.39828808571819796</v>
      </c>
      <c r="O19" s="200"/>
      <c r="P19" s="177" cm="1">
        <f t="array" ref="P19">IF($J19="Yes", SLOPE(IF('In Process Calc.'!$A$3:$A$193&gt;NS, 'In Process Calc.'!$AA$3:$AA$193),IF('In Process Calc.'!$A$3:$A$193&gt;NS,'In Process Calc.'!$T$3:$T$193)), $F19)</f>
        <v>6.8201391831979201</v>
      </c>
      <c r="Q19" s="176"/>
      <c r="R19" s="179" cm="1">
        <f t="array" ref="R19">IF($J19="Yes", RSQ(IF('In Process Calc.'!$A$3:$A$193&gt;NS, 'In Process Calc.'!$AA$3:$AA$193),IF('In Process Calc.'!$A$3:$A$193&gt;NS,'In Process Calc.'!$T$3:$T$193)), $H19)</f>
        <v>0.11701690964363173</v>
      </c>
    </row>
    <row r="20" spans="1:24" x14ac:dyDescent="0.15">
      <c r="A20" s="198" t="s">
        <v>288</v>
      </c>
      <c r="B20" s="199"/>
      <c r="C20" s="175"/>
      <c r="D20" s="177">
        <v>3.833333333333333E-2</v>
      </c>
      <c r="E20" s="176"/>
      <c r="F20" s="177">
        <f>SLOPE('In Process Calc.'!$AB$3:$AB$193,'In Process Calc.'!$T$3:$T$193)</f>
        <v>-1.6084383346744311</v>
      </c>
      <c r="G20" s="176"/>
      <c r="H20" s="177">
        <f>RSQ('In Process Calc.'!$AB$3:$AB$193,'In Process Calc.'!$T$3:$T$193)</f>
        <v>0.41787477619500468</v>
      </c>
      <c r="I20" s="200"/>
      <c r="J20" s="206" t="s">
        <v>427</v>
      </c>
      <c r="K20" s="202" t="s">
        <v>288</v>
      </c>
      <c r="L20" s="177" cm="1">
        <f t="array" ref="L20">IF($J20="Yes", SLOPE(IF('In Process Calc.'!$A$3:$A$193&lt;=NS,'In Process Calc.'!$AB$3:$AB$193),IF('In Process Calc.'!$A$3:$A$193&lt;=NS,'In Process Calc.'!$T$3:$T$193)),$F20)</f>
        <v>-0.69843220013738205</v>
      </c>
      <c r="M20" s="176"/>
      <c r="N20" s="177" cm="1">
        <f t="array" ref="N20">IF($J20="Yes", RSQ(IF('In Process Calc.'!$A$3:$A$193&lt;=NS,'In Process Calc.'!$AB$3:$AB$193),IF('In Process Calc.'!$A$3:$A$193&lt;=NS,'In Process Calc.'!$T$3:$T$193)),$H20)</f>
        <v>0.41354833729905577</v>
      </c>
      <c r="O20" s="200"/>
      <c r="P20" s="177" cm="1">
        <f t="array" ref="P20">IF($J20="Yes", SLOPE(IF('In Process Calc.'!$A$3:$A$193&gt;NS, 'In Process Calc.'!$AB$3:$AB$193),IF('In Process Calc.'!$A$3:$A$193&gt;NS,'In Process Calc.'!$T$3:$T$193)), $F20)</f>
        <v>2.2716245237749249</v>
      </c>
      <c r="Q20" s="176"/>
      <c r="R20" s="179" cm="1">
        <f t="array" ref="R20">IF($J20="Yes", RSQ(IF('In Process Calc.'!$A$3:$A$193&gt;NS, 'In Process Calc.'!$AB$3:$AB$193),IF('In Process Calc.'!$A$3:$A$193&gt;NS,'In Process Calc.'!$T$3:$T$193)), $H20)</f>
        <v>0.11701690964363165</v>
      </c>
    </row>
    <row r="21" spans="1:24" x14ac:dyDescent="0.15">
      <c r="A21" s="198" t="s">
        <v>88</v>
      </c>
      <c r="B21" s="199"/>
      <c r="C21" s="175"/>
      <c r="D21" s="177"/>
      <c r="E21" s="176"/>
      <c r="F21" s="177">
        <f>SLOPE('In Process Calc.'!$AC$3:$AC$193,'In Process Calc.'!$T$3:$T$193)</f>
        <v>-21.729099953885893</v>
      </c>
      <c r="G21" s="176"/>
      <c r="H21" s="177">
        <f>RSQ('In Process Calc.'!$AC$3:$AC$193,'In Process Calc.'!$T$3:$T$193)</f>
        <v>0.27492703489121501</v>
      </c>
      <c r="I21" s="200"/>
      <c r="J21" s="206" t="s">
        <v>427</v>
      </c>
      <c r="K21" s="202" t="s">
        <v>88</v>
      </c>
      <c r="L21" s="177" cm="1">
        <f t="array" ref="L21">IF($J21="Yes", SLOPE(IF('In Process Calc.'!$A$3:$A$193&lt;=NS,'In Process Calc.'!$AC$3:$AC$193),IF('In Process Calc.'!$A$3:$A$193&lt;=NS,'In Process Calc.'!$T$3:$T$193)),$F21)</f>
        <v>-24.893120032063489</v>
      </c>
      <c r="M21" s="176"/>
      <c r="N21" s="177" cm="1">
        <f t="array" ref="N21">IF($J21="Yes", RSQ(IF('In Process Calc.'!$A$3:$A$193&lt;=NS,'In Process Calc.'!$AC$3:$AC$193),IF('In Process Calc.'!$A$3:$A$193&lt;=NS,'In Process Calc.'!$T$3:$T$193)),$H21)</f>
        <v>0.82789854581712485</v>
      </c>
      <c r="O21" s="200"/>
      <c r="P21" s="177" cm="1">
        <f t="array" ref="P21">IF($J21="Yes", SLOPE(IF('In Process Calc.'!$A$3:$A$193&gt;NS, 'In Process Calc.'!$AC$3:$AC$193),IF('In Process Calc.'!$A$3:$A$193&gt;NS,'In Process Calc.'!$T$3:$T$193)), $F21)</f>
        <v>7.1425791700984309</v>
      </c>
      <c r="Q21" s="176"/>
      <c r="R21" s="179" cm="1">
        <f t="array" ref="R21">IF($J21="Yes", RSQ(IF('In Process Calc.'!$A$3:$A$193&gt;NS, 'In Process Calc.'!$AC$3:$AC$193),IF('In Process Calc.'!$A$3:$A$193&gt;NS,'In Process Calc.'!$T$3:$T$193)), $H21)</f>
        <v>0.57073811912750261</v>
      </c>
    </row>
    <row r="22" spans="1:24" x14ac:dyDescent="0.15">
      <c r="A22" s="198" t="s">
        <v>289</v>
      </c>
      <c r="B22" s="199"/>
      <c r="C22" s="175"/>
      <c r="D22" s="177">
        <v>7.166666666666667E-2</v>
      </c>
      <c r="E22" s="176"/>
      <c r="F22" s="177">
        <f>SLOPE('In Process Calc.'!$AD$3:$AD$193,'In Process Calc.'!$T$3:$T$193)</f>
        <v>-2.5290844269126542</v>
      </c>
      <c r="G22" s="176"/>
      <c r="H22" s="177">
        <f>RSQ('In Process Calc.'!$AD$3:$AD$193,'In Process Calc.'!$T$3:$T$193)</f>
        <v>0.4076907350399489</v>
      </c>
      <c r="I22" s="200"/>
      <c r="J22" s="206" t="s">
        <v>427</v>
      </c>
      <c r="K22" s="202" t="s">
        <v>289</v>
      </c>
      <c r="L22" s="177" cm="1">
        <f t="array" ref="L22">IF($J22="Yes", SLOPE(IF('In Process Calc.'!$A$3:$A$193&lt;=NS,'In Process Calc.'!$AD$3:$AD$193),IF('In Process Calc.'!$A$3:$A$193&lt;=NS,'In Process Calc.'!$T$3:$T$193)),$F22)</f>
        <v>-1.0414819080062259</v>
      </c>
      <c r="M22" s="176"/>
      <c r="N22" s="177" cm="1">
        <f t="array" ref="N22">IF($J22="Yes", RSQ(IF('In Process Calc.'!$A$3:$A$193&lt;=NS,'In Process Calc.'!$AD$3:$AD$193),IF('In Process Calc.'!$A$3:$A$193&lt;=NS,'In Process Calc.'!$T$3:$T$193)),$H22)</f>
        <v>0.40036732396205743</v>
      </c>
      <c r="O22" s="200"/>
      <c r="P22" s="177" cm="1">
        <f t="array" ref="P22">IF($J22="Yes", SLOPE(IF('In Process Calc.'!$A$3:$A$193&gt;NS, 'In Process Calc.'!$AD$3:$AD$193),IF('In Process Calc.'!$A$3:$A$193&gt;NS,'In Process Calc.'!$T$3:$T$193)), $F22)</f>
        <v>3.4676393626292419</v>
      </c>
      <c r="Q22" s="176"/>
      <c r="R22" s="179" cm="1">
        <f t="array" ref="R22">IF($J22="Yes", RSQ(IF('In Process Calc.'!$A$3:$A$193&gt;NS, 'In Process Calc.'!$AD$3:$AD$193),IF('In Process Calc.'!$A$3:$A$193&gt;NS,'In Process Calc.'!$T$3:$T$193)), $H22)</f>
        <v>0.11701690964363165</v>
      </c>
    </row>
    <row r="23" spans="1:24" ht="24.5" customHeight="1" x14ac:dyDescent="0.15">
      <c r="A23" s="198" t="s">
        <v>377</v>
      </c>
      <c r="B23" s="199"/>
      <c r="C23" s="175"/>
      <c r="D23" s="176"/>
      <c r="E23" s="176"/>
      <c r="F23" s="177">
        <f>SLOPE('In Process Calc.'!$AE$3:$AE$193,'In Process Calc.'!$T$3:$T$193)</f>
        <v>-3.6104099915498766</v>
      </c>
      <c r="G23" s="176"/>
      <c r="H23" s="177">
        <f>RSQ('In Process Calc.'!$AE$3:$AE$193,'In Process Calc.'!$T$3:$T$193)</f>
        <v>0.35976653075133519</v>
      </c>
      <c r="I23" s="200"/>
      <c r="J23" s="206" t="s">
        <v>427</v>
      </c>
      <c r="K23" s="202" t="s">
        <v>377</v>
      </c>
      <c r="L23" s="177" cm="1">
        <f t="array" ref="L23">IF($J23="Yes", SLOPE(IF('In Process Calc.'!$A$3:$A$193&lt;=NS,'In Process Calc.'!$O$3:$O$193),IF('In Process Calc.'!$A$3:$A$193&lt;=NS,'In Process Calc.'!$T$3:$T$193)),$F23)</f>
        <v>-1.1341818648485744</v>
      </c>
      <c r="M23" s="176"/>
      <c r="N23" s="177" cm="1">
        <f t="array" ref="N23">IF($J23="Yes", RSQ(IF('In Process Calc.'!$A$3:$A$193&lt;=NS,'In Process Calc.'!$O$3:$O$193),IF('In Process Calc.'!$A$3:$A$193&lt;=NS,'In Process Calc.'!$T$3:$T$193)),$H23)</f>
        <v>0.40240962061343238</v>
      </c>
      <c r="O23" s="200"/>
      <c r="P23" s="177" cm="1">
        <f t="array" ref="P23">IF($J23="Yes", SLOPE(IF('In Process Calc.'!$A$3:$A$193&gt;NS, 'In Process Calc.'!$O$3:$O$193),IF('In Process Calc.'!$A$3:$A$193&gt;NS,'In Process Calc.'!$T$3:$T$193)), $F23)</f>
        <v>4.0152923267584812</v>
      </c>
      <c r="Q23" s="176"/>
      <c r="R23" s="179" cm="1">
        <f t="array" ref="R23">IF($J23="Yes", RSQ(IF('In Process Calc.'!$A$3:$A$193&gt;NS, 'In Process Calc.'!$O$3:$O$193),IF('In Process Calc.'!$A$3:$A$193&gt;NS,'In Process Calc.'!$T$3:$T$193)), $H23)</f>
        <v>0.11701690964363165</v>
      </c>
    </row>
    <row r="24" spans="1:24" x14ac:dyDescent="0.15">
      <c r="A24" s="198" t="s">
        <v>290</v>
      </c>
      <c r="B24" s="199"/>
      <c r="C24" s="175"/>
      <c r="D24" s="177">
        <v>8.3333333333333329E-2</v>
      </c>
      <c r="E24" s="176"/>
      <c r="F24" s="177">
        <f>SLOPE('In Process Calc.'!$AF$3:$AF$193,'In Process Calc.'!$T$3:$T$193)</f>
        <v>-16.396650789816963</v>
      </c>
      <c r="G24" s="176"/>
      <c r="H24" s="177">
        <f>RSQ('In Process Calc.'!$AF$3:$AF$193,'In Process Calc.'!$T$3:$T$193)</f>
        <v>0.44246707595393114</v>
      </c>
      <c r="I24" s="200"/>
      <c r="J24" s="206" t="s">
        <v>427</v>
      </c>
      <c r="K24" s="202" t="s">
        <v>290</v>
      </c>
      <c r="L24" s="177" cm="1">
        <f t="array" ref="L24">IF($J24="Yes", SLOPE(IF('In Process Calc.'!$A$3:$A$193&lt;=NS,'In Process Calc.'!$AF$3:$AF$193),IF('In Process Calc.'!$A$3:$A$193&lt;=NS,'In Process Calc.'!$T$3:$T$193)),$F24)</f>
        <v>-6.9468856678898341</v>
      </c>
      <c r="M24" s="176"/>
      <c r="N24" s="177" cm="1">
        <f t="array" ref="N24">IF($J24="Yes", RSQ(IF('In Process Calc.'!$A$3:$A$193&lt;=NS,'In Process Calc.'!$AF$3:$AF$193),IF('In Process Calc.'!$A$3:$A$193&lt;=NS,'In Process Calc.'!$T$3:$T$193)),$H24)</f>
        <v>0.40699603518223459</v>
      </c>
      <c r="O24" s="200"/>
      <c r="P24" s="177" cm="1">
        <f t="array" ref="P24">IF($J24="Yes", SLOPE(IF('In Process Calc.'!$A$3:$A$193&gt;NS, 'In Process Calc.'!$AF$3:$AF$193),IF('In Process Calc.'!$A$3:$A$193&gt;NS,'In Process Calc.'!$T$3:$T$193)), $F24)</f>
        <v>21.710460891495021</v>
      </c>
      <c r="Q24" s="176"/>
      <c r="R24" s="179" cm="1">
        <f t="array" ref="R24">IF($J24="Yes", RSQ(IF('In Process Calc.'!$A$3:$A$193&gt;NS, 'In Process Calc.'!$AF$3:$AF$193),IF('In Process Calc.'!$A$3:$A$193&gt;NS,'In Process Calc.'!$T$3:$T$193)), $H24)</f>
        <v>0.11701690964363165</v>
      </c>
    </row>
    <row r="25" spans="1:24" ht="14" thickBot="1" x14ac:dyDescent="0.2">
      <c r="A25" s="198" t="s">
        <v>291</v>
      </c>
      <c r="B25" s="199"/>
      <c r="C25" s="175"/>
      <c r="D25" s="177">
        <v>0.15</v>
      </c>
      <c r="E25" s="176"/>
      <c r="F25" s="177">
        <f>SLOPE('In Process Calc.'!$AG$3:$AG$193,'In Process Calc.'!$T$3:$T$193)</f>
        <v>-3.8778270334683334</v>
      </c>
      <c r="G25" s="176"/>
      <c r="H25" s="177">
        <f>RSQ('In Process Calc.'!$AG$3:$AG$193,'In Process Calc.'!$T$3:$T$193)</f>
        <v>0.30729619628248517</v>
      </c>
      <c r="I25" s="200"/>
      <c r="J25" s="206" t="s">
        <v>426</v>
      </c>
      <c r="K25" s="202" t="s">
        <v>291</v>
      </c>
      <c r="L25" s="177" cm="1">
        <f t="array" ref="L25">IF($J25="Yes", SLOPE(IF('In Process Calc.'!$A$3:$A$193&lt;=NS,'In Process Calc.'!$AG$3:$AG$193),IF('In Process Calc.'!$A$3:$A$193&lt;=NS,'In Process Calc.'!$T$3:$T$193)),$F25)</f>
        <v>-3.8778270334683334</v>
      </c>
      <c r="M25" s="176"/>
      <c r="N25" s="177" cm="1">
        <f t="array" ref="N25">IF($J25="Yes", RSQ(IF('In Process Calc.'!$A$3:$A$193&lt;=NS,'In Process Calc.'!$AG$3:$AG$193),IF('In Process Calc.'!$A$3:$A$193&lt;=NS,'In Process Calc.'!$T$3:$T$193)),$H25)</f>
        <v>0.30729619628248517</v>
      </c>
      <c r="O25" s="200"/>
      <c r="P25" s="177" cm="1">
        <f t="array" ref="P25">IF($J25="Yes", SLOPE(IF('In Process Calc.'!$A$3:$A$193&gt;NS, 'In Process Calc.'!$AG$3:$AG$193),IF('In Process Calc.'!$A$3:$A$193&gt;NS,'In Process Calc.'!$T$3:$T$193)), $F25)</f>
        <v>-3.8778270334683334</v>
      </c>
      <c r="Q25" s="176"/>
      <c r="R25" s="179" cm="1">
        <f t="array" ref="R25">IF($J25="Yes", RSQ(IF('In Process Calc.'!$A$3:$A$193&gt;NS, 'In Process Calc.'!$AG$3:$AG$193),IF('In Process Calc.'!$A$3:$A$193&gt;NS,'In Process Calc.'!$T$3:$T$193)), $H25)</f>
        <v>0.30729619628248517</v>
      </c>
    </row>
    <row r="26" spans="1:24" x14ac:dyDescent="0.15">
      <c r="A26" s="198" t="s">
        <v>378</v>
      </c>
      <c r="B26" s="199"/>
      <c r="C26" s="175"/>
      <c r="D26" s="176"/>
      <c r="E26" s="176"/>
      <c r="F26" s="177">
        <f>SLOPE('In Process Calc.'!$AH$3:$AH$193,'In Process Calc.'!$T$3:$T$193)</f>
        <v>-1.2743954387771241</v>
      </c>
      <c r="G26" s="176"/>
      <c r="H26" s="177">
        <f>RSQ('In Process Calc.'!$AH$3:$AH$193,'In Process Calc.'!$T$3:$T$193)</f>
        <v>0.38979275184055201</v>
      </c>
      <c r="I26" s="200"/>
      <c r="J26" s="206" t="s">
        <v>427</v>
      </c>
      <c r="K26" s="202" t="s">
        <v>378</v>
      </c>
      <c r="L26" s="177" cm="1">
        <f t="array" ref="L26">IF($J26="Yes", SLOPE(IF('In Process Calc.'!$A$3:$A$193&lt;=NS,'In Process Calc.'!$AH$3:$AH$193),IF('In Process Calc.'!$A$3:$A$193&lt;=NS,'In Process Calc.'!$T$3:$T$193)),$F26)</f>
        <v>-0.53398639325134911</v>
      </c>
      <c r="M26" s="176"/>
      <c r="N26" s="177" cm="1">
        <f t="array" ref="N26">IF($J26="Yes", RSQ(IF('In Process Calc.'!$A$3:$A$193&lt;=NS,'In Process Calc.'!$AH$3:$AH$193),IF('In Process Calc.'!$A$3:$A$193&lt;=NS,'In Process Calc.'!$T$3:$T$193)),$H26)</f>
        <v>0.40255430505067269</v>
      </c>
      <c r="O26" s="200"/>
      <c r="P26" s="177" cm="1">
        <f t="array" ref="P26">IF($J26="Yes", SLOPE(IF('In Process Calc.'!$A$3:$A$193&gt;NS, 'In Process Calc.'!$AH$3:$AH$193),IF('In Process Calc.'!$A$3:$A$193&gt;NS,'In Process Calc.'!$T$3:$T$193)), $F26)</f>
        <v>1.8201505921185896</v>
      </c>
      <c r="Q26" s="176"/>
      <c r="R26" s="179" cm="1">
        <f t="array" ref="R26">IF($J26="Yes", RSQ(IF('In Process Calc.'!$A$3:$A$193&gt;NS, 'In Process Calc.'!$AH$3:$AH$193),IF('In Process Calc.'!$A$3:$A$193&gt;NS,'In Process Calc.'!$T$3:$T$193)), $H26)</f>
        <v>0.11701690964363169</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-1.7754162759086054</v>
      </c>
      <c r="G27" s="176"/>
      <c r="H27" s="177">
        <f>RSQ('In Process Calc.'!$AI$3:$AI$193,'In Process Calc.'!$T$3:$T$193)</f>
        <v>0.78692872095021094</v>
      </c>
      <c r="I27" s="200"/>
      <c r="J27" s="206" t="s">
        <v>426</v>
      </c>
      <c r="K27" s="202" t="s">
        <v>292</v>
      </c>
      <c r="L27" s="177" cm="1">
        <f t="array" ref="L27">IF($J27="Yes", SLOPE(IF('In Process Calc.'!$A$3:$A$193&lt;=NS,'In Process Calc.'!$AI$3:$AI$193),IF('In Process Calc.'!$A$3:$A$193&lt;=NS,'In Process Calc.'!$T$3:$T$193)),$F27)</f>
        <v>-1.7754162759086054</v>
      </c>
      <c r="M27" s="176"/>
      <c r="N27" s="177" cm="1">
        <f t="array" ref="N27">IF($J27="Yes", RSQ(IF('In Process Calc.'!$A$3:$A$193&lt;=NS,'In Process Calc.'!$AI$3:$AI$193),IF('In Process Calc.'!$A$3:$A$193&lt;=NS,'In Process Calc.'!$T$3:$T$193)),$H27)</f>
        <v>0.78692872095021094</v>
      </c>
      <c r="O27" s="200"/>
      <c r="P27" s="177" cm="1">
        <f t="array" ref="P27">IF($J27="Yes", SLOPE(IF('In Process Calc.'!$A$3:$A$193&gt;NS, 'In Process Calc.'!$AI$3:$AI$193),IF('In Process Calc.'!$A$3:$A$193&gt;NS,'In Process Calc.'!$T$3:$T$193)), $F27)</f>
        <v>-1.7754162759086054</v>
      </c>
      <c r="Q27" s="176"/>
      <c r="R27" s="179" cm="1">
        <f t="array" ref="R27">IF($J27="Yes", RSQ(IF('In Process Calc.'!$A$3:$A$193&gt;NS, 'In Process Calc.'!$AI$3:$AI$193),IF('In Process Calc.'!$A$3:$A$193&gt;NS,'In Process Calc.'!$T$3:$T$193)), $H27)</f>
        <v>0.78692872095021094</v>
      </c>
      <c r="T27" s="403"/>
      <c r="U27" s="404"/>
      <c r="V27" s="405"/>
      <c r="W27" s="410"/>
      <c r="X27" s="412"/>
    </row>
    <row r="28" spans="1:24" ht="17" thickBot="1" x14ac:dyDescent="0.2">
      <c r="A28" s="191" t="s">
        <v>293</v>
      </c>
      <c r="B28" s="192"/>
      <c r="C28" s="203"/>
      <c r="D28" s="181">
        <v>0.15</v>
      </c>
      <c r="E28" s="182"/>
      <c r="F28" s="181">
        <f>SLOPE('In Process Calc.'!$AJ$3:$AJ$193,'In Process Calc.'!$T$3:$T$193)</f>
        <v>-5.9369531472344885</v>
      </c>
      <c r="G28" s="182"/>
      <c r="H28" s="181">
        <f>RSQ('In Process Calc.'!$AJ$3:$AJ$193,'In Process Calc.'!$T$3:$T$193)</f>
        <v>0.33181476397191512</v>
      </c>
      <c r="I28" s="204"/>
      <c r="J28" s="207" t="s">
        <v>427</v>
      </c>
      <c r="K28" s="205" t="s">
        <v>293</v>
      </c>
      <c r="L28" s="181" cm="1">
        <f t="array" ref="L28">IF($J28="Yes", SLOPE(IF('In Process Calc.'!$A$3:$A$193&lt;=NS,'In Process Calc.'!$AJ$3:$AJ$193),IF('In Process Calc.'!$A$3:$A$193&lt;=NS,'In Process Calc.'!$T$3:$T$193)),$F28)</f>
        <v>-2.4993703288615787</v>
      </c>
      <c r="M28" s="182"/>
      <c r="N28" s="181" cm="1">
        <f t="array" ref="N28">IF($J28="Yes", RSQ(IF('In Process Calc.'!$A$3:$A$193&lt;=NS,'In Process Calc.'!$AJ$3:$AJ$193),IF('In Process Calc.'!$A$3:$A$193&lt;=NS,'In Process Calc.'!$T$3:$T$193)),$H28)</f>
        <v>0.39700546606846948</v>
      </c>
      <c r="O28" s="204"/>
      <c r="P28" s="181" cm="1">
        <f t="array" ref="P28">IF($J28="Yes", SLOPE(IF('In Process Calc.'!$A$3:$A$193&gt;NS, 'In Process Calc.'!$AJ$3:$AJ$193),IF('In Process Calc.'!$A$3:$A$193&gt;NS,'In Process Calc.'!$T$3:$T$193)), $F28)</f>
        <v>9.3366215222575999</v>
      </c>
      <c r="Q28" s="182"/>
      <c r="R28" s="183" cm="1">
        <f t="array" ref="R28">IF($J28="Yes", RSQ(IF('In Process Calc.'!$A$3:$A$193&gt;NS, 'In Process Calc.'!$AJ$3:$AJ$193),IF('In Process Calc.'!$A$3:$A$193&gt;NS,'In Process Calc.'!$T$3:$T$193)), $H28)</f>
        <v>0.11701690964363165</v>
      </c>
      <c r="T28" s="406"/>
      <c r="U28" s="407"/>
      <c r="V28" s="408"/>
      <c r="W28" s="71">
        <v>11</v>
      </c>
      <c r="X28" s="70">
        <f>VLOOKUP(W28,'In Process Calc.'!A3:B93,2)</f>
        <v>10.88010416666657</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21.089166666730307</v>
      </c>
      <c r="G3" s="149">
        <f>'In Process Calc.'!$C5</f>
        <v>43.239166666637175</v>
      </c>
      <c r="H3" s="149">
        <f>'In Process Calc.'!$C6</f>
        <v>71.522499999962747</v>
      </c>
      <c r="I3" s="149">
        <f>'In Process Calc.'!$C7</f>
        <v>95.822500000067521</v>
      </c>
      <c r="J3" s="149">
        <f>'In Process Calc.'!$C8</f>
        <v>114.67250000004424</v>
      </c>
      <c r="K3" s="149">
        <f>'In Process Calc.'!$C9</f>
        <v>144.62250000005588</v>
      </c>
      <c r="L3" s="149">
        <f>'In Process Calc.'!$C10</f>
        <v>165.22249999997439</v>
      </c>
      <c r="M3" s="149">
        <f>'In Process Calc.'!$C11</f>
        <v>188.32250000000931</v>
      </c>
      <c r="N3" s="149">
        <f>'In Process Calc.'!$C12</f>
        <v>212.50583333341638</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5.4399681824041542E-2</v>
      </c>
      <c r="C4" s="237" cm="1">
        <f t="array" ref="C4">-SLOPE(IF('In Process Calc.'!$A$3:$A$93&gt;NS, 'In Process Calc.'!$M$3:$M$93),IF('In Process Calc.'!$A$3:$A$93&gt;NS, 'In Process Calc.'!$S$3:$S$93))*C$15/22.53</f>
        <v>6.4436466340702658E-2</v>
      </c>
      <c r="D4" s="151"/>
      <c r="E4" s="152" t="s">
        <v>407</v>
      </c>
      <c r="F4" s="239">
        <f>'Post Process Calc.'!$D4/22.53</f>
        <v>5.9975823372513198E-2</v>
      </c>
      <c r="G4" s="239">
        <f>'Post Process Calc.'!$D5/22.53</f>
        <v>5.9095917126310023E-2</v>
      </c>
      <c r="H4" s="239">
        <f>'Post Process Calc.'!$D6/22.53</f>
        <v>5.564327459001351E-2</v>
      </c>
      <c r="I4" s="239">
        <f>'Post Process Calc.'!$D7/22.53</f>
        <v>4.8156576158798023E-2</v>
      </c>
      <c r="J4" s="239">
        <f>'Post Process Calc.'!$D8/22.53</f>
        <v>4.6448519327543653E-2</v>
      </c>
      <c r="K4" s="239">
        <f>'Post Process Calc.'!$D9/22.53</f>
        <v>4.1330658316448221E-2</v>
      </c>
      <c r="L4" s="239">
        <f>'Post Process Calc.'!$D10/22.53</f>
        <v>4.1292426145599463E-2</v>
      </c>
      <c r="M4" s="239">
        <f>'Post Process Calc.'!$D11/22.53</f>
        <v>4.1156829314219538E-2</v>
      </c>
      <c r="N4" s="239">
        <f>'Post Process Calc.'!$D12/22.53</f>
        <v>4.4860124218455442E-2</v>
      </c>
      <c r="O4" s="239">
        <f>'Post Process Calc.'!$D13/22.53</f>
        <v>5.0368348247780123E-2</v>
      </c>
      <c r="P4" s="239">
        <f>'Post Process Calc.'!$D14/22.53</f>
        <v>4.8064769707733775E-2</v>
      </c>
      <c r="Q4" s="239">
        <f>'Post Process Calc.'!$D15/22.53</f>
        <v>4.691635010598505E-2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3.446656282531301E-4</v>
      </c>
      <c r="C7" s="237">
        <f>'Stoichiometric Ratios'!$P9*'Specific Rate Tables'!$C$16</f>
        <v>-9.3735856028114007E-4</v>
      </c>
      <c r="D7" s="154"/>
      <c r="E7" s="152" t="s">
        <v>69</v>
      </c>
      <c r="F7" s="240">
        <f>-'Post Process Calc.'!$E4</f>
        <v>1.1409057288351386E-2</v>
      </c>
      <c r="G7" s="240">
        <f>-'Post Process Calc.'!$E5</f>
        <v>5.2226867264697774E-3</v>
      </c>
      <c r="H7" s="240">
        <f>-'Post Process Calc.'!$E6</f>
        <v>1.7554908369802839E-3</v>
      </c>
      <c r="I7" s="240">
        <f>-'Post Process Calc.'!$E7</f>
        <v>2.8365361191041495E-4</v>
      </c>
      <c r="J7" s="240">
        <f>-'Post Process Calc.'!$E8</f>
        <v>-3.2696632377366623E-4</v>
      </c>
      <c r="K7" s="240">
        <f>-'Post Process Calc.'!$E9</f>
        <v>-8.4590018015534574E-4</v>
      </c>
      <c r="L7" s="240">
        <f>-'Post Process Calc.'!$E10</f>
        <v>-1.0904203132709467E-3</v>
      </c>
      <c r="M7" s="240">
        <f>-'Post Process Calc.'!$E11</f>
        <v>-1.2697671701159632E-3</v>
      </c>
      <c r="N7" s="240">
        <f>-'Post Process Calc.'!$E12</f>
        <v>-1.5043407453646672E-3</v>
      </c>
      <c r="O7" s="240">
        <f>-'Post Process Calc.'!$E13</f>
        <v>-1.738427571417881E-3</v>
      </c>
      <c r="P7" s="240">
        <f>-'Post Process Calc.'!$E14</f>
        <v>-1.6276174161417888E-3</v>
      </c>
      <c r="Q7" s="240">
        <f>-'Post Process Calc.'!$E15</f>
        <v>-1.4608872813392372E-3</v>
      </c>
      <c r="R7" s="7"/>
      <c r="S7" s="7"/>
      <c r="T7" s="7"/>
      <c r="U7" s="7"/>
      <c r="V7" s="7"/>
    </row>
    <row r="8" spans="1:22" x14ac:dyDescent="0.15">
      <c r="A8" s="153" t="s">
        <v>70</v>
      </c>
      <c r="B8" s="237">
        <f>'Stoichiometric Ratios'!$L10*'Specific Rate Tables'!$B$16</f>
        <v>-5.2650988737283622E-4</v>
      </c>
      <c r="C8" s="237">
        <f>'Stoichiometric Ratios'!$P10*'Specific Rate Tables'!$C$16</f>
        <v>-2.0216054522952122E-3</v>
      </c>
      <c r="D8" s="154"/>
      <c r="E8" s="152" t="s">
        <v>70</v>
      </c>
      <c r="F8" s="240">
        <f>-'Post Process Calc.'!$F4</f>
        <v>-2.558549745065274E-3</v>
      </c>
      <c r="G8" s="240">
        <f>-'Post Process Calc.'!$F5</f>
        <v>-2.1365191619077319E-3</v>
      </c>
      <c r="H8" s="240">
        <f>-'Post Process Calc.'!$F6</f>
        <v>-1.7858193173560302E-3</v>
      </c>
      <c r="I8" s="240">
        <f>-'Post Process Calc.'!$F7</f>
        <v>-1.4396512264927359E-3</v>
      </c>
      <c r="J8" s="240">
        <f>-'Post Process Calc.'!$F8</f>
        <v>-1.325726803680027E-3</v>
      </c>
      <c r="K8" s="240">
        <f>-'Post Process Calc.'!$F9</f>
        <v>-1.1028254989184456E-3</v>
      </c>
      <c r="L8" s="240">
        <f>-'Post Process Calc.'!$F10</f>
        <v>-1.0524744728417142E-3</v>
      </c>
      <c r="M8" s="240">
        <f>-'Post Process Calc.'!$F11</f>
        <v>-9.9381313685567487E-4</v>
      </c>
      <c r="N8" s="240">
        <f>-'Post Process Calc.'!$F12</f>
        <v>-1.0171374346374855E-3</v>
      </c>
      <c r="O8" s="240">
        <f>-'Post Process Calc.'!$F13</f>
        <v>-1.0543077617032248E-3</v>
      </c>
      <c r="P8" s="240">
        <f>-'Post Process Calc.'!$F14</f>
        <v>-9.2311729412470202E-4</v>
      </c>
      <c r="Q8" s="240">
        <f>-'Post Process Calc.'!$F15</f>
        <v>-7.8572305679176974E-4</v>
      </c>
      <c r="R8" s="7"/>
      <c r="S8" s="7"/>
      <c r="T8" s="7"/>
      <c r="U8" s="7"/>
      <c r="V8" s="7"/>
    </row>
    <row r="9" spans="1:22" x14ac:dyDescent="0.15">
      <c r="A9" s="153" t="s">
        <v>71</v>
      </c>
      <c r="B9" s="237">
        <f>'Stoichiometric Ratios'!$L11*'Specific Rate Tables'!$B$16</f>
        <v>-5.4412302021008751E-3</v>
      </c>
      <c r="C9" s="237">
        <f>'Stoichiometric Ratios'!$P11*'Specific Rate Tables'!$C$16</f>
        <v>-1.3083127785989799E-2</v>
      </c>
      <c r="D9" s="154"/>
      <c r="E9" s="152" t="s">
        <v>71</v>
      </c>
      <c r="F9" s="240">
        <f>-'Post Process Calc.'!$G4</f>
        <v>-4.0283816971592078E-2</v>
      </c>
      <c r="G9" s="240">
        <f>-'Post Process Calc.'!$G5</f>
        <v>-3.2835764275935528E-2</v>
      </c>
      <c r="H9" s="240">
        <f>-'Post Process Calc.'!$G6</f>
        <v>-2.4060895501733924E-2</v>
      </c>
      <c r="I9" s="240">
        <f>-'Post Process Calc.'!$G7</f>
        <v>-1.6289307376181172E-2</v>
      </c>
      <c r="J9" s="240">
        <f>-'Post Process Calc.'!$G8</f>
        <v>-1.2597429752107515E-2</v>
      </c>
      <c r="K9" s="240">
        <f>-'Post Process Calc.'!$G9</f>
        <v>-7.2539988749861757E-3</v>
      </c>
      <c r="L9" s="240">
        <f>-'Post Process Calc.'!$G10</f>
        <v>-4.8820155066273269E-3</v>
      </c>
      <c r="M9" s="240">
        <f>-'Post Process Calc.'!$G11</f>
        <v>-2.6244290089926566E-3</v>
      </c>
      <c r="N9" s="240">
        <f>-'Post Process Calc.'!$G12</f>
        <v>-9.0247692480007824E-4</v>
      </c>
      <c r="O9" s="240">
        <f>-'Post Process Calc.'!$G13</f>
        <v>3.7975737693060515E-4</v>
      </c>
      <c r="P9" s="240">
        <f>-'Post Process Calc.'!$G14</f>
        <v>5.0973428959349108E-4</v>
      </c>
      <c r="Q9" s="240">
        <f>-'Post Process Calc.'!$G15</f>
        <v>-9.7199454589558699E-4</v>
      </c>
      <c r="R9" s="7"/>
      <c r="S9" s="7"/>
      <c r="T9" s="7"/>
      <c r="U9" s="7"/>
      <c r="V9" s="7"/>
    </row>
    <row r="10" spans="1:22" x14ac:dyDescent="0.15">
      <c r="A10" s="153" t="s">
        <v>402</v>
      </c>
      <c r="B10" s="237">
        <f>'Stoichiometric Ratios'!$L12*'Specific Rate Tables'!$B$16</f>
        <v>-2.1984595074356372E-3</v>
      </c>
      <c r="C10" s="237">
        <f>'Stoichiometric Ratios'!$P12*'Specific Rate Tables'!$C$16</f>
        <v>-1.299534442848246E-2</v>
      </c>
      <c r="D10" s="154"/>
      <c r="E10" s="152" t="s">
        <v>72</v>
      </c>
      <c r="F10" s="240">
        <f>-'Post Process Calc.'!$H4</f>
        <v>-2.1721868299784185E-3</v>
      </c>
      <c r="G10" s="240">
        <f>-'Post Process Calc.'!$H5</f>
        <v>-3.4265078770224109E-3</v>
      </c>
      <c r="H10" s="240">
        <f>-'Post Process Calc.'!$H6</f>
        <v>-5.0548653942218335E-3</v>
      </c>
      <c r="I10" s="240">
        <f>-'Post Process Calc.'!$H7</f>
        <v>-5.7179473268157942E-3</v>
      </c>
      <c r="J10" s="240">
        <f>-'Post Process Calc.'!$H8</f>
        <v>-6.4569865114108742E-3</v>
      </c>
      <c r="K10" s="240">
        <f>-'Post Process Calc.'!$H9</f>
        <v>-6.9207423631668322E-3</v>
      </c>
      <c r="L10" s="240">
        <f>-'Post Process Calc.'!$H10</f>
        <v>-7.5753209367221998E-3</v>
      </c>
      <c r="M10" s="240">
        <f>-'Post Process Calc.'!$H11</f>
        <v>-8.1066541515326124E-3</v>
      </c>
      <c r="N10" s="240">
        <f>-'Post Process Calc.'!$H12</f>
        <v>-9.1869011233181048E-3</v>
      </c>
      <c r="O10" s="240">
        <f>-'Post Process Calc.'!$H13</f>
        <v>-1.0267977117480937E-2</v>
      </c>
      <c r="P10" s="240">
        <f>-'Post Process Calc.'!$H14</f>
        <v>-9.2623876127384628E-3</v>
      </c>
      <c r="Q10" s="240">
        <f>-'Post Process Calc.'!$H15</f>
        <v>-7.598280278363706E-3</v>
      </c>
      <c r="R10" s="7"/>
      <c r="S10" s="7"/>
      <c r="T10" s="7"/>
      <c r="U10" s="7"/>
      <c r="V10" s="7"/>
    </row>
    <row r="11" spans="1:22" x14ac:dyDescent="0.15">
      <c r="A11" s="153" t="s">
        <v>73</v>
      </c>
      <c r="B11" s="237">
        <f>-SUMIF('In Process Calc.'!$A$4:$A$93,"&lt;="&amp;NS,'In Process Calc.'!$AR$4:$AR$93)/COUNTIF('In Process Calc.'!$A$4:$A$93,"&lt;="&amp;NS)*240/25.474</f>
        <v>-8.5255554735797948E-2</v>
      </c>
      <c r="C11" s="237">
        <f>-SUMIF('In Process Calc.'!$A$4:$A$93,"&gt;"&amp;NS,'In Process Calc.'!$AR$4:$AR$93)/COUNTIF('In Process Calc.'!$A$4:$A$93,"&gt;"&amp;NS)*240/25.474</f>
        <v>5.3478436445365029E-3</v>
      </c>
      <c r="D11" s="154"/>
      <c r="E11" s="152" t="s">
        <v>73</v>
      </c>
      <c r="F11" s="239">
        <f>'Post Process Calc.'!$B4*240/25.474</f>
        <v>0.19641938493606481</v>
      </c>
      <c r="G11" s="239">
        <f>'Post Process Calc.'!$B5*240/25.474</f>
        <v>0.17656873341042856</v>
      </c>
      <c r="H11" s="239">
        <f>'Post Process Calc.'!$B6*240/25.474</f>
        <v>0.1421385776185389</v>
      </c>
      <c r="I11" s="239">
        <f>'Post Process Calc.'!$B7*240/25.474</f>
        <v>0.10778444385631937</v>
      </c>
      <c r="J11" s="239">
        <f>'Post Process Calc.'!$B8*240/25.474</f>
        <v>8.1821479959018714E-2</v>
      </c>
      <c r="K11" s="239">
        <f>'Post Process Calc.'!$B9*240/25.474</f>
        <v>4.7899137031762518E-2</v>
      </c>
      <c r="L11" s="239">
        <f>'Post Process Calc.'!$B10*240/25.474</f>
        <v>3.1397227214222882E-2</v>
      </c>
      <c r="M11" s="239">
        <f>'Post Process Calc.'!$B11*240/25.474</f>
        <v>1.8868240939253891E-2</v>
      </c>
      <c r="N11" s="239">
        <f>'Post Process Calc.'!$B12*240/25.474</f>
        <v>1.0785518578919058E-2</v>
      </c>
      <c r="O11" s="239">
        <f>'Post Process Calc.'!$B13*240/25.474</f>
        <v>5.8100042956572102E-3</v>
      </c>
      <c r="P11" s="239">
        <f>'Post Process Calc.'!$B14*240/25.474</f>
        <v>3.3606233333761458E-3</v>
      </c>
      <c r="Q11" s="239">
        <f>'Post Process Calc.'!$B15*240/25.474</f>
        <v>1.7304530366835603E-3</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-9.0651799541314494E-4</v>
      </c>
      <c r="C13" s="237">
        <f>'Stoichiometric Ratios'!$P13*'Specific Rate Tables'!$C$16</f>
        <v>-2.3157222717722302E-3</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-5.3170686214420254E-2</v>
      </c>
      <c r="C15" s="237">
        <f>-SUMIF('In Process Calc.'!$A$4:$A$93,"&gt;"&amp;NS,'In Process Calc.'!$AZ$4:$AZ$93)/COUNTIF('In Process Calc.'!$A$4:$A$93,"&gt;"&amp;NS)</f>
        <v>-5.8253206045858701E-2</v>
      </c>
      <c r="D15" s="156"/>
      <c r="E15" s="152" t="s">
        <v>77</v>
      </c>
      <c r="F15" s="240">
        <f>-'Post Process Calc.'!$J4</f>
        <v>-9.8101363751143728E-2</v>
      </c>
      <c r="G15" s="240">
        <f>-'Post Process Calc.'!$J5</f>
        <v>-6.4644806168454014E-2</v>
      </c>
      <c r="H15" s="240">
        <f>-'Post Process Calc.'!$J6</f>
        <v>-4.8471167859939171E-2</v>
      </c>
      <c r="I15" s="240">
        <f>-'Post Process Calc.'!$J7</f>
        <v>-3.9729881702903175E-2</v>
      </c>
      <c r="J15" s="240">
        <f>-'Post Process Calc.'!$J8</f>
        <v>-3.8600734301927966E-2</v>
      </c>
      <c r="K15" s="240">
        <f>-'Post Process Calc.'!$J9</f>
        <v>-3.6350079558714853E-2</v>
      </c>
      <c r="L15" s="240">
        <f>-'Post Process Calc.'!$J10</f>
        <v>-3.8319302700952407E-2</v>
      </c>
      <c r="M15" s="240">
        <f>-'Post Process Calc.'!$J11</f>
        <v>-4.0720238727690802E-2</v>
      </c>
      <c r="N15" s="240">
        <f>-'Post Process Calc.'!$J12</f>
        <v>-4.7379108167798022E-2</v>
      </c>
      <c r="O15" s="240">
        <f>-'Post Process Calc.'!$J13</f>
        <v>-5.6675289767759852E-2</v>
      </c>
      <c r="P15" s="240">
        <f>-'Post Process Calc.'!$J14</f>
        <v>-5.6651077452319828E-2</v>
      </c>
      <c r="Q15" s="240">
        <f>-'Post Process Calc.'!$J15</f>
        <v>-5.7606892426197445E-2</v>
      </c>
      <c r="R15" s="7"/>
      <c r="S15" s="7"/>
      <c r="T15" s="7"/>
      <c r="U15" s="7"/>
      <c r="V15" s="7"/>
    </row>
    <row r="16" spans="1:22" x14ac:dyDescent="0.15">
      <c r="A16" s="153" t="s">
        <v>408</v>
      </c>
      <c r="B16" s="237">
        <f>'Stoichiometric Ratios'!L4*'Specific Rate Tables'!B15</f>
        <v>4.642199841937439E-4</v>
      </c>
      <c r="C16" s="237">
        <f>'Stoichiometric Ratios'!P4*'Specific Rate Tables'!C15</f>
        <v>-5.0347653116634744E-4</v>
      </c>
      <c r="D16" s="156"/>
      <c r="E16" s="152" t="s">
        <v>78</v>
      </c>
      <c r="F16" s="240">
        <f>-'Post Process Calc.'!$K4</f>
        <v>3.3124945160150007E-3</v>
      </c>
      <c r="G16" s="240">
        <f>-'Post Process Calc.'!$K5</f>
        <v>1.7968953470892898E-3</v>
      </c>
      <c r="H16" s="240">
        <f>-'Post Process Calc.'!$K6</f>
        <v>9.0903043480483256E-4</v>
      </c>
      <c r="I16" s="240">
        <f>-'Post Process Calc.'!$K7</f>
        <v>4.7179481185715419E-4</v>
      </c>
      <c r="J16" s="240">
        <f>-'Post Process Calc.'!$K8</f>
        <v>2.9617655151596277E-4</v>
      </c>
      <c r="K16" s="240">
        <f>-'Post Process Calc.'!$K9</f>
        <v>1.0715236479264537E-4</v>
      </c>
      <c r="L16" s="240">
        <f>-'Post Process Calc.'!$K10</f>
        <v>3.0075865387768955E-5</v>
      </c>
      <c r="M16" s="240">
        <f>-'Post Process Calc.'!$K11</f>
        <v>-3.6832425625593163E-5</v>
      </c>
      <c r="N16" s="240">
        <f>-'Post Process Calc.'!$K12</f>
        <v>-9.9302552745231075E-5</v>
      </c>
      <c r="O16" s="240">
        <f>-'Post Process Calc.'!$K13</f>
        <v>-1.6671608722459654E-4</v>
      </c>
      <c r="P16" s="240">
        <f>-'Post Process Calc.'!$K14</f>
        <v>-1.9485535021403081E-4</v>
      </c>
      <c r="Q16" s="240">
        <f>-'Post Process Calc.'!$K15</f>
        <v>-2.2211266924536776E-4</v>
      </c>
      <c r="R16" s="7"/>
      <c r="S16" s="7"/>
      <c r="T16" s="7"/>
      <c r="U16" s="7"/>
      <c r="V16" s="7"/>
    </row>
    <row r="17" spans="1:22" x14ac:dyDescent="0.15">
      <c r="A17" s="153" t="s">
        <v>401</v>
      </c>
      <c r="B17" s="237">
        <f>'Stoichiometric Ratios'!$L14*'Specific Rate Tables'!$B$16</f>
        <v>1.6793039842825507E-3</v>
      </c>
      <c r="C17" s="237">
        <f>'Stoichiometric Ratios'!$P14*'Specific Rate Tables'!$C$16</f>
        <v>-5.0733267731053468E-4</v>
      </c>
      <c r="D17" s="156"/>
      <c r="E17" s="152" t="s">
        <v>79</v>
      </c>
      <c r="F17" s="240">
        <f>-'Post Process Calc.'!$L4</f>
        <v>2.3420129775782333E-3</v>
      </c>
      <c r="G17" s="240">
        <f>-'Post Process Calc.'!$L5</f>
        <v>3.3318434768817126E-3</v>
      </c>
      <c r="H17" s="240">
        <f>-'Post Process Calc.'!$L6</f>
        <v>3.2485946721043249E-3</v>
      </c>
      <c r="I17" s="240">
        <f>-'Post Process Calc.'!$L7</f>
        <v>2.5857366858327117E-3</v>
      </c>
      <c r="J17" s="240">
        <f>-'Post Process Calc.'!$L8</f>
        <v>2.2342555460984617E-3</v>
      </c>
      <c r="K17" s="240">
        <f>-'Post Process Calc.'!$L9</f>
        <v>1.5362530323016379E-3</v>
      </c>
      <c r="L17" s="240">
        <f>-'Post Process Calc.'!$L10</f>
        <v>1.1836634111020879E-3</v>
      </c>
      <c r="M17" s="240">
        <f>-'Post Process Calc.'!$L11</f>
        <v>7.5822306596623078E-4</v>
      </c>
      <c r="N17" s="240">
        <f>-'Post Process Calc.'!$L12</f>
        <v>3.1499844236973327E-4</v>
      </c>
      <c r="O17" s="240">
        <f>-'Post Process Calc.'!$L13</f>
        <v>-2.9968997973218184E-4</v>
      </c>
      <c r="P17" s="240">
        <f>-'Post Process Calc.'!$L14</f>
        <v>-8.5954892692730143E-4</v>
      </c>
      <c r="Q17" s="240">
        <f>-'Post Process Calc.'!$L15</f>
        <v>-1.554171626329626E-3</v>
      </c>
      <c r="R17" s="7"/>
      <c r="S17" s="7"/>
      <c r="T17" s="7"/>
      <c r="U17" s="7"/>
      <c r="V17" s="7"/>
    </row>
    <row r="18" spans="1:22" x14ac:dyDescent="0.15">
      <c r="A18" s="153" t="s">
        <v>80</v>
      </c>
      <c r="B18" s="237">
        <f>'Stoichiometric Ratios'!$L15*'Specific Rate Tables'!$B$16</f>
        <v>1.8267541736441909E-3</v>
      </c>
      <c r="C18" s="237">
        <f>'Stoichiometric Ratios'!$P15*'Specific Rate Tables'!$C$16</f>
        <v>6.3933071141662988E-3</v>
      </c>
      <c r="D18" s="156"/>
      <c r="E18" s="152" t="s">
        <v>80</v>
      </c>
      <c r="F18" s="240">
        <f>-'Post Process Calc.'!$M4</f>
        <v>9.3509324230871271E-3</v>
      </c>
      <c r="G18" s="240">
        <f>-'Post Process Calc.'!$M5</f>
        <v>7.6824831767605233E-3</v>
      </c>
      <c r="H18" s="240">
        <f>-'Post Process Calc.'!$M6</f>
        <v>6.3128227333338633E-3</v>
      </c>
      <c r="I18" s="240">
        <f>-'Post Process Calc.'!$M7</f>
        <v>5.0177378286001516E-3</v>
      </c>
      <c r="J18" s="240">
        <f>-'Post Process Calc.'!$M8</f>
        <v>4.5676065988582825E-3</v>
      </c>
      <c r="K18" s="240">
        <f>-'Post Process Calc.'!$M9</f>
        <v>3.7215254764297401E-3</v>
      </c>
      <c r="L18" s="240">
        <f>-'Post Process Calc.'!$M10</f>
        <v>3.4916546165178939E-3</v>
      </c>
      <c r="M18" s="240">
        <f>-'Post Process Calc.'!$M11</f>
        <v>3.2215888651324857E-3</v>
      </c>
      <c r="N18" s="240">
        <f>-'Post Process Calc.'!$M12</f>
        <v>3.1962239797131472E-3</v>
      </c>
      <c r="O18" s="240">
        <f>-'Post Process Calc.'!$M13</f>
        <v>3.1640426387771125E-3</v>
      </c>
      <c r="P18" s="240">
        <f>-'Post Process Calc.'!$M14</f>
        <v>2.6132516020876419E-3</v>
      </c>
      <c r="Q18" s="240">
        <f>-'Post Process Calc.'!$M15</f>
        <v>1.9815259669573753E-3</v>
      </c>
      <c r="R18" s="7"/>
      <c r="S18" s="7"/>
      <c r="T18" s="7"/>
      <c r="U18" s="7"/>
      <c r="V18" s="7"/>
    </row>
    <row r="19" spans="1:22" x14ac:dyDescent="0.15">
      <c r="A19" s="153" t="s">
        <v>81</v>
      </c>
      <c r="B19" s="237">
        <f>'Stoichiometric Ratios'!$L16*'Specific Rate Tables'!$B$16</f>
        <v>-3.3079954004039286E-5</v>
      </c>
      <c r="C19" s="237">
        <f>'Stoichiometric Ratios'!$P16*'Specific Rate Tables'!$C$16</f>
        <v>-1.9525107488584814E-4</v>
      </c>
      <c r="D19" s="156"/>
      <c r="E19" s="152" t="s">
        <v>81</v>
      </c>
      <c r="F19" s="240">
        <f>-'Post Process Calc.'!$N4</f>
        <v>-1.5603317834938842E-3</v>
      </c>
      <c r="G19" s="240">
        <f>-'Post Process Calc.'!$N5</f>
        <v>-4.0860603065310912E-4</v>
      </c>
      <c r="H19" s="240">
        <f>-'Post Process Calc.'!$N6</f>
        <v>1.5974670070921035E-4</v>
      </c>
      <c r="I19" s="240">
        <f>-'Post Process Calc.'!$N7</f>
        <v>3.151901983127869E-4</v>
      </c>
      <c r="J19" s="240">
        <f>-'Post Process Calc.'!$N8</f>
        <v>3.6683991991513754E-4</v>
      </c>
      <c r="K19" s="240">
        <f>-'Post Process Calc.'!$N9</f>
        <v>3.4638279133923546E-4</v>
      </c>
      <c r="L19" s="240">
        <f>-'Post Process Calc.'!$N10</f>
        <v>3.2363677192687716E-4</v>
      </c>
      <c r="M19" s="240">
        <f>-'Post Process Calc.'!$N11</f>
        <v>2.684076763227868E-4</v>
      </c>
      <c r="N19" s="240">
        <f>-'Post Process Calc.'!$N12</f>
        <v>1.9637354419450458E-4</v>
      </c>
      <c r="O19" s="240">
        <f>-'Post Process Calc.'!$N13</f>
        <v>5.7825680866550094E-5</v>
      </c>
      <c r="P19" s="240">
        <f>-'Post Process Calc.'!$N14</f>
        <v>-1.2343338604635428E-4</v>
      </c>
      <c r="Q19" s="240">
        <f>-'Post Process Calc.'!$N15</f>
        <v>-3.9553908489485328E-4</v>
      </c>
      <c r="R19" s="7"/>
      <c r="S19" s="7"/>
      <c r="T19" s="7"/>
      <c r="U19" s="7"/>
      <c r="V19" s="7"/>
    </row>
    <row r="20" spans="1:22" x14ac:dyDescent="0.15">
      <c r="A20" s="153" t="s">
        <v>82</v>
      </c>
      <c r="B20" s="237">
        <f>'Stoichiometric Ratios'!$L17*'Specific Rate Tables'!$B$16</f>
        <v>-1.0435682892455881E-3</v>
      </c>
      <c r="C20" s="237">
        <f>'Stoichiometric Ratios'!$P17*'Specific Rate Tables'!$C$16</f>
        <v>-4.046307265017206E-3</v>
      </c>
      <c r="D20" s="156"/>
      <c r="E20" s="152" t="s">
        <v>82</v>
      </c>
      <c r="F20" s="240">
        <f>-'Post Process Calc.'!$O4</f>
        <v>-6.6853376267329056E-3</v>
      </c>
      <c r="G20" s="240">
        <f>-'Post Process Calc.'!$O5</f>
        <v>-4.8209540360706028E-3</v>
      </c>
      <c r="H20" s="240">
        <f>-'Post Process Calc.'!$O6</f>
        <v>-3.5924604432584764E-3</v>
      </c>
      <c r="I20" s="240">
        <f>-'Post Process Calc.'!$O7</f>
        <v>-2.7251539513466851E-3</v>
      </c>
      <c r="J20" s="240">
        <f>-'Post Process Calc.'!$O8</f>
        <v>-2.4328625173824303E-3</v>
      </c>
      <c r="K20" s="240">
        <f>-'Post Process Calc.'!$O9</f>
        <v>-1.9691847536045981E-3</v>
      </c>
      <c r="L20" s="240">
        <f>-'Post Process Calc.'!$O10</f>
        <v>-1.8687267067656256E-3</v>
      </c>
      <c r="M20" s="240">
        <f>-'Post Process Calc.'!$O11</f>
        <v>-1.7744521357621074E-3</v>
      </c>
      <c r="N20" s="240">
        <f>-'Post Process Calc.'!$O12</f>
        <v>-1.8525602175869847E-3</v>
      </c>
      <c r="O20" s="240">
        <f>-'Post Process Calc.'!$O13</f>
        <v>-1.9985848811805585E-3</v>
      </c>
      <c r="P20" s="240">
        <f>-'Post Process Calc.'!$O14</f>
        <v>-1.8490897669088365E-3</v>
      </c>
      <c r="Q20" s="240">
        <f>-'Post Process Calc.'!$O15</f>
        <v>-1.7446394882389301E-3</v>
      </c>
      <c r="R20" s="7"/>
      <c r="S20" s="7"/>
      <c r="T20" s="7"/>
      <c r="U20" s="7"/>
      <c r="V20" s="7"/>
    </row>
    <row r="21" spans="1:22" x14ac:dyDescent="0.15">
      <c r="A21" s="153" t="s">
        <v>83</v>
      </c>
      <c r="B21" s="237">
        <f>'Stoichiometric Ratios'!L5*'Specific Rate Tables'!B15</f>
        <v>9.3098354136620255E-4</v>
      </c>
      <c r="C21" s="237">
        <f>'Stoichiometric Ratios'!P5*'Specific Rate Tables'!C15</f>
        <v>2.3672122491903693E-3</v>
      </c>
      <c r="D21" s="156"/>
      <c r="E21" s="152" t="s">
        <v>83</v>
      </c>
      <c r="F21" s="240">
        <f>'Post Process Calc.'!$P4</f>
        <v>7.0009575547034769E-2</v>
      </c>
      <c r="G21" s="240">
        <f>'Post Process Calc.'!$P5</f>
        <v>3.8248964802928789E-2</v>
      </c>
      <c r="H21" s="240">
        <f>'Post Process Calc.'!$P6</f>
        <v>-6.4593613598199937E-4</v>
      </c>
      <c r="I21" s="240">
        <f>'Post Process Calc.'!$P7</f>
        <v>-1.5235464898585214E-2</v>
      </c>
      <c r="J21" s="240">
        <f>'Post Process Calc.'!$P8</f>
        <v>-1.8272811178360698E-2</v>
      </c>
      <c r="K21" s="240">
        <f>'Post Process Calc.'!$P9</f>
        <v>-1.3019329565485857E-2</v>
      </c>
      <c r="L21" s="240">
        <f>'Post Process Calc.'!$P10</f>
        <v>-7.6686622706964589E-3</v>
      </c>
      <c r="M21" s="240">
        <f>'Post Process Calc.'!$P11</f>
        <v>-1.4180297620699793E-3</v>
      </c>
      <c r="N21" s="240">
        <f>'Post Process Calc.'!$P12</f>
        <v>3.2949615883453806E-3</v>
      </c>
      <c r="O21" s="240">
        <f>'Post Process Calc.'!$P13</f>
        <v>4.3780470904448091E-3</v>
      </c>
      <c r="P21" s="240">
        <f>'Post Process Calc.'!$P14</f>
        <v>4.5335527123332531E-4</v>
      </c>
      <c r="Q21" s="240">
        <f>'Post Process Calc.'!$P15</f>
        <v>-5.6972021299210021E-3</v>
      </c>
      <c r="R21" s="7"/>
      <c r="S21" s="7"/>
      <c r="T21" s="7"/>
      <c r="U21" s="7"/>
      <c r="V21" s="7"/>
    </row>
    <row r="22" spans="1:22" x14ac:dyDescent="0.15">
      <c r="A22" s="153" t="s">
        <v>84</v>
      </c>
      <c r="B22" s="237">
        <f>'Stoichiometric Ratios'!$L18*'Specific Rate Tables'!$B$16</f>
        <v>-1.9122329508696914E-3</v>
      </c>
      <c r="C22" s="237">
        <f>'Stoichiometric Ratios'!$P18*'Specific Rate Tables'!$C$16</f>
        <v>-7.3946056698254237E-3</v>
      </c>
      <c r="D22" s="156"/>
      <c r="E22" s="152" t="s">
        <v>84</v>
      </c>
      <c r="F22" s="240">
        <f>-'Post Process Calc.'!$Q4</f>
        <v>-8.4764657521863487E-3</v>
      </c>
      <c r="G22" s="240">
        <f>-'Post Process Calc.'!$Q5</f>
        <v>-7.526853489063603E-3</v>
      </c>
      <c r="H22" s="240">
        <f>-'Post Process Calc.'!$Q6</f>
        <v>-6.5497040719449569E-3</v>
      </c>
      <c r="I22" s="240">
        <f>-'Post Process Calc.'!$Q7</f>
        <v>-5.3818141548029269E-3</v>
      </c>
      <c r="J22" s="240">
        <f>-'Post Process Calc.'!$Q8</f>
        <v>-5.0020548247391734E-3</v>
      </c>
      <c r="K22" s="240">
        <f>-'Post Process Calc.'!$Q9</f>
        <v>-4.1948893181837392E-3</v>
      </c>
      <c r="L22" s="240">
        <f>-'Post Process Calc.'!$Q10</f>
        <v>-4.0109986189965415E-3</v>
      </c>
      <c r="M22" s="240">
        <f>-'Post Process Calc.'!$Q11</f>
        <v>-3.7834970372286197E-3</v>
      </c>
      <c r="N22" s="240">
        <f>-'Post Process Calc.'!$Q12</f>
        <v>-3.8534255786034279E-3</v>
      </c>
      <c r="O22" s="240">
        <f>-'Post Process Calc.'!$Q13</f>
        <v>-3.9520604835134353E-3</v>
      </c>
      <c r="P22" s="240">
        <f>-'Post Process Calc.'!$Q14</f>
        <v>-3.4060995836996707E-3</v>
      </c>
      <c r="Q22" s="240">
        <f>-'Post Process Calc.'!$Q15</f>
        <v>-2.8051752850188193E-3</v>
      </c>
      <c r="R22" s="7"/>
      <c r="S22" s="7"/>
      <c r="T22" s="7"/>
      <c r="U22" s="7"/>
      <c r="V22" s="7"/>
    </row>
    <row r="23" spans="1:22" x14ac:dyDescent="0.15">
      <c r="A23" s="153" t="s">
        <v>85</v>
      </c>
      <c r="B23" s="237">
        <f>'Stoichiometric Ratios'!$L19*'Specific Rate Tables'!$B$16</f>
        <v>-8.7472865958865937E-4</v>
      </c>
      <c r="C23" s="237">
        <f>'Stoichiometric Ratios'!$P19*'Specific Rate Tables'!$C$16</f>
        <v>-3.4337800180281749E-3</v>
      </c>
      <c r="D23" s="156"/>
      <c r="E23" s="152" t="s">
        <v>85</v>
      </c>
      <c r="F23" s="240">
        <f>-'Post Process Calc.'!$R4</f>
        <v>-3.6842133810376454E-3</v>
      </c>
      <c r="G23" s="240">
        <f>-'Post Process Calc.'!$R5</f>
        <v>-3.3687464082739101E-3</v>
      </c>
      <c r="H23" s="240">
        <f>-'Post Process Calc.'!$R6</f>
        <v>-2.9869378231984537E-3</v>
      </c>
      <c r="I23" s="240">
        <f>-'Post Process Calc.'!$R7</f>
        <v>-2.4775916312555317E-3</v>
      </c>
      <c r="J23" s="240">
        <f>-'Post Process Calc.'!$R8</f>
        <v>-2.3147442786264172E-3</v>
      </c>
      <c r="K23" s="240">
        <f>-'Post Process Calc.'!$R9</f>
        <v>-1.9530246059305623E-3</v>
      </c>
      <c r="L23" s="240">
        <f>-'Post Process Calc.'!$R10</f>
        <v>-1.8733920602053197E-3</v>
      </c>
      <c r="M23" s="240">
        <f>-'Post Process Calc.'!$R11</f>
        <v>-1.7724494844700142E-3</v>
      </c>
      <c r="N23" s="240">
        <f>-'Post Process Calc.'!$R12</f>
        <v>-1.8101428251133431E-3</v>
      </c>
      <c r="O23" s="240">
        <f>-'Post Process Calc.'!$R13</f>
        <v>-1.8615030643205715E-3</v>
      </c>
      <c r="P23" s="240">
        <f>-'Post Process Calc.'!$R14</f>
        <v>-1.6081621123545302E-3</v>
      </c>
      <c r="Q23" s="240">
        <f>-'Post Process Calc.'!$R15</f>
        <v>-1.3288309677652514E-3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-3.2422618490817725E-4</v>
      </c>
      <c r="C25" s="237">
        <f>'Stoichiometric Ratios'!$P20*'Specific Rate Tables'!$C$16</f>
        <v>-1.143709635342605E-3</v>
      </c>
      <c r="D25" s="156"/>
      <c r="E25" s="152" t="s">
        <v>87</v>
      </c>
      <c r="F25" s="240">
        <f>-'Post Process Calc.'!$S4</f>
        <v>-2.12312062406082E-3</v>
      </c>
      <c r="G25" s="240">
        <f>-'Post Process Calc.'!$S5</f>
        <v>-1.5254904030609323E-3</v>
      </c>
      <c r="H25" s="240">
        <f>-'Post Process Calc.'!$S6</f>
        <v>-1.1267886003565222E-3</v>
      </c>
      <c r="I25" s="240">
        <f>-'Post Process Calc.'!$S7</f>
        <v>-8.4537044086720322E-4</v>
      </c>
      <c r="J25" s="240">
        <f>-'Post Process Calc.'!$S8</f>
        <v>-7.4657931414133039E-4</v>
      </c>
      <c r="K25" s="240">
        <f>-'Post Process Calc.'!$S9</f>
        <v>-5.9133903728893612E-4</v>
      </c>
      <c r="L25" s="240">
        <f>-'Post Process Calc.'!$S10</f>
        <v>-5.5082553371799765E-4</v>
      </c>
      <c r="M25" s="240">
        <f>-'Post Process Calc.'!$S11</f>
        <v>-5.0997686773186573E-4</v>
      </c>
      <c r="N25" s="240">
        <f>-'Post Process Calc.'!$S12</f>
        <v>-5.1524874626012439E-4</v>
      </c>
      <c r="O25" s="240">
        <f>-'Post Process Calc.'!$S13</f>
        <v>-5.314606838709425E-4</v>
      </c>
      <c r="P25" s="240">
        <f>-'Post Process Calc.'!$S14</f>
        <v>-4.6749063451496372E-4</v>
      </c>
      <c r="Q25" s="240">
        <f>-'Post Process Calc.'!$S15</f>
        <v>-4.0641990536560447E-4</v>
      </c>
      <c r="R25" s="7"/>
      <c r="S25" s="7"/>
      <c r="T25" s="7"/>
      <c r="U25" s="7"/>
      <c r="V25" s="7"/>
    </row>
    <row r="26" spans="1:22" x14ac:dyDescent="0.15">
      <c r="A26" s="153" t="s">
        <v>88</v>
      </c>
      <c r="B26" s="237">
        <f>'Stoichiometric Ratios'!$L21*'Specific Rate Tables'!$B$16</f>
        <v>-1.1555883787817483E-2</v>
      </c>
      <c r="C26" s="237">
        <f>'Stoichiometric Ratios'!$P21*'Specific Rate Tables'!$C$16</f>
        <v>-3.5961209841421666E-3</v>
      </c>
      <c r="D26" s="156"/>
      <c r="E26" s="152" t="s">
        <v>88</v>
      </c>
      <c r="F26" s="240">
        <f>'Post Process Calc.'!$T4</f>
        <v>3.0717033239799879E-2</v>
      </c>
      <c r="G26" s="240">
        <f>'Post Process Calc.'!$T5</f>
        <v>2.3021069563500821E-2</v>
      </c>
      <c r="H26" s="240">
        <f>'Post Process Calc.'!$T6</f>
        <v>1.7610763849626707E-2</v>
      </c>
      <c r="I26" s="240">
        <f>'Post Process Calc.'!$T7</f>
        <v>1.3461527852349345E-2</v>
      </c>
      <c r="J26" s="240">
        <f>'Post Process Calc.'!$T8</f>
        <v>1.1995461011079239E-2</v>
      </c>
      <c r="K26" s="240">
        <f>'Post Process Calc.'!$T9</f>
        <v>9.5569876860237442E-3</v>
      </c>
      <c r="L26" s="240">
        <f>'Post Process Calc.'!$T10</f>
        <v>8.8878075615244252E-3</v>
      </c>
      <c r="M26" s="240">
        <f>'Post Process Calc.'!$T11</f>
        <v>8.1664445284798833E-3</v>
      </c>
      <c r="N26" s="240">
        <f>'Post Process Calc.'!$T12</f>
        <v>8.1229281755794466E-3</v>
      </c>
      <c r="O26" s="240">
        <f>'Post Process Calc.'!$T13</f>
        <v>8.1437428068013382E-3</v>
      </c>
      <c r="P26" s="240">
        <f>'Post Process Calc.'!$T14</f>
        <v>6.8874396847232993E-3</v>
      </c>
      <c r="Q26" s="240">
        <f>'Post Process Calc.'!$T15</f>
        <v>5.5373363593396851E-3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-4.8347671487272042E-4</v>
      </c>
      <c r="C28" s="237">
        <f>'Stoichiometric Ratios'!$P22*'Specific Rate Tables'!$C$16</f>
        <v>-1.7458750376324547E-3</v>
      </c>
      <c r="D28" s="156"/>
      <c r="E28" s="152" t="s">
        <v>90</v>
      </c>
      <c r="F28" s="240">
        <f>-'Post Process Calc.'!$U4</f>
        <v>-2.1982253541764541E-3</v>
      </c>
      <c r="G28" s="240">
        <f>-'Post Process Calc.'!$U5</f>
        <v>-1.9583353334708545E-3</v>
      </c>
      <c r="H28" s="240">
        <f>-'Post Process Calc.'!$U6</f>
        <v>-1.6996414545707563E-3</v>
      </c>
      <c r="I28" s="240">
        <f>-'Post Process Calc.'!$U7</f>
        <v>-1.3886038219519988E-3</v>
      </c>
      <c r="J28" s="240">
        <f>-'Post Process Calc.'!$U8</f>
        <v>-1.2825298461868341E-3</v>
      </c>
      <c r="K28" s="240">
        <f>-'Post Process Calc.'!$U9</f>
        <v>-1.0610913977220594E-3</v>
      </c>
      <c r="L28" s="240">
        <f>-'Post Process Calc.'!$U10</f>
        <v>-1.0020393212895151E-3</v>
      </c>
      <c r="M28" s="240">
        <f>-'Post Process Calc.'!$U11</f>
        <v>-9.2830043596097171E-4</v>
      </c>
      <c r="N28" s="240">
        <f>-'Post Process Calc.'!$U12</f>
        <v>-9.215912410478666E-4</v>
      </c>
      <c r="O28" s="240">
        <f>-'Post Process Calc.'!$U13</f>
        <v>-9.0841594729830727E-4</v>
      </c>
      <c r="P28" s="240">
        <f>-'Post Process Calc.'!$U14</f>
        <v>-7.4272145950175696E-4</v>
      </c>
      <c r="Q28" s="240">
        <f>-'Post Process Calc.'!$U15</f>
        <v>-5.4736914896980743E-4</v>
      </c>
      <c r="R28" s="7"/>
      <c r="S28" s="7"/>
      <c r="T28" s="7"/>
      <c r="U28" s="7"/>
      <c r="V28" s="7"/>
    </row>
    <row r="29" spans="1:22" x14ac:dyDescent="0.15">
      <c r="A29" s="153" t="s">
        <v>91</v>
      </c>
      <c r="B29" s="237">
        <f>'Stoichiometric Ratios'!$L23*'Specific Rate Tables'!$B$16</f>
        <v>-5.2650988737283622E-4</v>
      </c>
      <c r="C29" s="237">
        <f>'Stoichiometric Ratios'!$P23*'Specific Rate Tables'!$C$16</f>
        <v>-2.0216054522952122E-3</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-3.2248831549435649E-3</v>
      </c>
      <c r="C31" s="237">
        <f>'Stoichiometric Ratios'!$P24*'Specific Rate Tables'!$C$16</f>
        <v>-1.093070753967256E-2</v>
      </c>
      <c r="D31" s="156"/>
      <c r="E31" s="152" t="s">
        <v>93</v>
      </c>
      <c r="F31" s="240">
        <f>-'Post Process Calc.'!$W4</f>
        <v>-1.6496440027256604E-2</v>
      </c>
      <c r="G31" s="240">
        <f>-'Post Process Calc.'!$W5</f>
        <v>-1.3653357702437989E-2</v>
      </c>
      <c r="H31" s="240">
        <f>-'Post Process Calc.'!$W6</f>
        <v>-1.125588320163926E-2</v>
      </c>
      <c r="I31" s="240">
        <f>-'Post Process Calc.'!$W7</f>
        <v>-8.9440902884515006E-3</v>
      </c>
      <c r="J31" s="240">
        <f>-'Post Process Calc.'!$W8</f>
        <v>-8.1279857368386256E-3</v>
      </c>
      <c r="K31" s="240">
        <f>-'Post Process Calc.'!$W9</f>
        <v>-6.5883448112050609E-3</v>
      </c>
      <c r="L31" s="240">
        <f>-'Post Process Calc.'!$W10</f>
        <v>-6.1473821209294304E-3</v>
      </c>
      <c r="M31" s="240">
        <f>-'Post Process Calc.'!$W11</f>
        <v>-5.622962241857021E-3</v>
      </c>
      <c r="N31" s="240">
        <f>-'Post Process Calc.'!$W12</f>
        <v>-5.5062339598964932E-3</v>
      </c>
      <c r="O31" s="240">
        <f>-'Post Process Calc.'!$W13</f>
        <v>-5.3347855282117303E-3</v>
      </c>
      <c r="P31" s="240">
        <f>-'Post Process Calc.'!$W14</f>
        <v>-4.274165957906635E-3</v>
      </c>
      <c r="Q31" s="240">
        <f>-'Post Process Calc.'!$W15</f>
        <v>-3.0206652960830293E-3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-1.8001648041827425E-3</v>
      </c>
      <c r="C33" s="237">
        <f>'Stoichiometric Ratios'!$P25*'Specific Rate Tables'!$C$16</f>
        <v>1.9523949032737239E-3</v>
      </c>
      <c r="D33" s="156"/>
      <c r="E33" s="152" t="s">
        <v>95</v>
      </c>
      <c r="F33" s="240">
        <f>-'Post Process Calc.'!$X4</f>
        <v>-2.8858693732937736E-3</v>
      </c>
      <c r="G33" s="240">
        <f>-'Post Process Calc.'!$X5</f>
        <v>-2.7378862720688784E-3</v>
      </c>
      <c r="H33" s="240">
        <f>-'Post Process Calc.'!$X6</f>
        <v>-2.4951206529021564E-3</v>
      </c>
      <c r="I33" s="240">
        <f>-'Post Process Calc.'!$X7</f>
        <v>-2.1068972381055435E-3</v>
      </c>
      <c r="J33" s="240">
        <f>-'Post Process Calc.'!$X8</f>
        <v>-1.9936165856972721E-3</v>
      </c>
      <c r="K33" s="240">
        <f>-'Post Process Calc.'!$X9</f>
        <v>-1.7169022391868806E-3</v>
      </c>
      <c r="L33" s="240">
        <f>-'Post Process Calc.'!$X10</f>
        <v>-1.6725210702639754E-3</v>
      </c>
      <c r="M33" s="240">
        <f>-'Post Process Calc.'!$X11</f>
        <v>-1.6140581435880133E-3</v>
      </c>
      <c r="N33" s="240">
        <f>-'Post Process Calc.'!$X12</f>
        <v>-1.6903906407135525E-3</v>
      </c>
      <c r="O33" s="240">
        <f>-'Post Process Calc.'!$X13</f>
        <v>-1.8003890719573636E-3</v>
      </c>
      <c r="P33" s="240">
        <f>-'Post Process Calc.'!$X14</f>
        <v>-1.6214426803078967E-3</v>
      </c>
      <c r="Q33" s="240">
        <f>-'Post Process Calc.'!$X15</f>
        <v>-1.443731532196215E-3</v>
      </c>
      <c r="R33" s="7"/>
      <c r="S33" s="7"/>
      <c r="T33" s="7"/>
      <c r="U33" s="7"/>
      <c r="V33" s="7"/>
    </row>
    <row r="34" spans="1:22" x14ac:dyDescent="0.15">
      <c r="A34" s="153" t="s">
        <v>96</v>
      </c>
      <c r="B34" s="237">
        <f>'Stoichiometric Ratios'!$L27*'Specific Rate Tables'!$B$16</f>
        <v>-8.241837155396085E-4</v>
      </c>
      <c r="C34" s="237">
        <f>'Stoichiometric Ratios'!$P27*'Specific Rate Tables'!$C$16</f>
        <v>8.9388042797073947E-4</v>
      </c>
      <c r="D34" s="156"/>
      <c r="E34" s="152" t="s">
        <v>96</v>
      </c>
      <c r="F34" s="240">
        <f>-'Post Process Calc.'!$Z4</f>
        <v>-4.2335739056244097E-3</v>
      </c>
      <c r="G34" s="240">
        <f>-'Post Process Calc.'!$Z5</f>
        <v>-2.545839516860997E-3</v>
      </c>
      <c r="H34" s="240">
        <f>-'Post Process Calc.'!$Z6</f>
        <v>-1.5074197042561615E-3</v>
      </c>
      <c r="I34" s="240">
        <f>-'Post Process Calc.'!$Z7</f>
        <v>-9.3062057104744019E-4</v>
      </c>
      <c r="J34" s="240">
        <f>-'Post Process Calc.'!$Z8</f>
        <v>-6.9882955789953656E-4</v>
      </c>
      <c r="K34" s="240">
        <f>-'Post Process Calc.'!$Z9</f>
        <v>-4.101568930127929E-4</v>
      </c>
      <c r="L34" s="240">
        <f>-'Post Process Calc.'!$Z10</f>
        <v>-2.9325996672783275E-4</v>
      </c>
      <c r="M34" s="240">
        <f>-'Post Process Calc.'!$Z11</f>
        <v>-1.779036927222061E-4</v>
      </c>
      <c r="N34" s="240">
        <f>-'Post Process Calc.'!$Z12</f>
        <v>-7.4187458332641262E-5</v>
      </c>
      <c r="O34" s="240">
        <f>-'Post Process Calc.'!$Z13</f>
        <v>5.6320915639540639E-5</v>
      </c>
      <c r="P34" s="240">
        <f>-'Post Process Calc.'!$Z14</f>
        <v>1.721781804000783E-4</v>
      </c>
      <c r="Q34" s="240">
        <f>-'Post Process Calc.'!$Z15</f>
        <v>3.1796503423653664E-4</v>
      </c>
      <c r="R34" s="7"/>
      <c r="S34" s="7"/>
      <c r="T34" s="7"/>
      <c r="U34" s="7"/>
      <c r="V34" s="7"/>
    </row>
    <row r="35" spans="1:22" x14ac:dyDescent="0.15">
      <c r="A35" s="153" t="s">
        <v>97</v>
      </c>
      <c r="B35" s="237">
        <f>'Stoichiometric Ratios'!$L28*'Specific Rate Tables'!$B$16</f>
        <v>-1.1602576545584346E-3</v>
      </c>
      <c r="C35" s="237">
        <f>'Stoichiometric Ratios'!$P28*'Specific Rate Tables'!$C$16</f>
        <v>-4.7007698168393189E-3</v>
      </c>
      <c r="D35" s="156"/>
      <c r="E35" s="152" t="s">
        <v>97</v>
      </c>
      <c r="F35" s="240">
        <f>-'Post Process Calc.'!$AA4</f>
        <v>-4.8199434478394124E-3</v>
      </c>
      <c r="G35" s="240">
        <f>-'Post Process Calc.'!$AA5</f>
        <v>-4.3869362778762404E-3</v>
      </c>
      <c r="H35" s="240">
        <f>-'Post Process Calc.'!$AA6</f>
        <v>-3.8891761203135025E-3</v>
      </c>
      <c r="I35" s="240">
        <f>-'Post Process Calc.'!$AA7</f>
        <v>-3.2338111963771221E-3</v>
      </c>
      <c r="J35" s="240">
        <f>-'Post Process Calc.'!$AA8</f>
        <v>-3.0305183663869389E-3</v>
      </c>
      <c r="K35" s="240">
        <f>-'Post Process Calc.'!$AA9</f>
        <v>-2.5746217194708419E-3</v>
      </c>
      <c r="L35" s="240">
        <f>-'Post Process Calc.'!$AA10</f>
        <v>-2.4854142053451927E-3</v>
      </c>
      <c r="M35" s="240">
        <f>-'Post Process Calc.'!$AA11</f>
        <v>-2.3730754479469986E-3</v>
      </c>
      <c r="N35" s="240">
        <f>-'Post Process Calc.'!$AA12</f>
        <v>-2.4543130386256808E-3</v>
      </c>
      <c r="O35" s="240">
        <f>-'Post Process Calc.'!$AA13</f>
        <v>-2.5716593170119874E-3</v>
      </c>
      <c r="P35" s="240">
        <f>-'Post Process Calc.'!$AA14</f>
        <v>-2.2740234638339244E-3</v>
      </c>
      <c r="Q35" s="240">
        <f>-'Post Process Calc.'!$AA15</f>
        <v>-1.9629883075152213E-3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-2.4788715503481557E-4</v>
      </c>
      <c r="C52" s="237">
        <f>'Stoichiometric Ratios'!$P26*'Specific Rate Tables'!$C$16</f>
        <v>-9.164031063202409E-4</v>
      </c>
      <c r="D52" s="156"/>
      <c r="E52" s="152" t="s">
        <v>436</v>
      </c>
      <c r="F52" s="240">
        <f>-'Post Process Calc.'!$Y$4</f>
        <v>-1.2659849233520335E-3</v>
      </c>
      <c r="G52" s="240">
        <f>-'Post Process Calc.'!$Y$5</f>
        <v>-1.0456121296429856E-3</v>
      </c>
      <c r="H52" s="240">
        <f>-'Post Process Calc.'!$Y$6</f>
        <v>-8.6471524022938874E-4</v>
      </c>
      <c r="I52" s="240">
        <f>-'Post Process Calc.'!$Y$7</f>
        <v>-6.9137350513944699E-4</v>
      </c>
      <c r="J52" s="240">
        <f>-'Post Process Calc.'!$Y$8</f>
        <v>-6.3256781336561683E-4</v>
      </c>
      <c r="K52" s="240">
        <f>-'Post Process Calc.'!$Y$9</f>
        <v>-5.2036617419015988E-4</v>
      </c>
      <c r="L52" s="240">
        <f>-'Post Process Calc.'!$Y$10</f>
        <v>-4.922200646103735E-4</v>
      </c>
      <c r="M52" s="240">
        <f>-'Post Process Calc.'!$Y$11</f>
        <v>-4.5933634222656699E-4</v>
      </c>
      <c r="N52" s="240">
        <f>-'Post Process Calc.'!$Y$12</f>
        <v>-4.628977217453636E-4</v>
      </c>
      <c r="O52" s="240">
        <f>-'Post Process Calc.'!$Y$13</f>
        <v>-4.6923959828909495E-4</v>
      </c>
      <c r="P52" s="240">
        <f>-'Post Process Calc.'!$Y$14</f>
        <v>-3.9975417518281362E-4</v>
      </c>
      <c r="Q52" s="240">
        <f>-'Post Process Calc.'!$Y$15</f>
        <v>-3.2316032901081617E-4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IF('Measured Data'!B7&lt;&gt;0,'Measured Data'!$B$1,"")</f>
        <v>NIIMBL-FB01-B2</v>
      </c>
      <c r="B3" s="241">
        <f>IF(ISBLANK('Measured Data'!A7),"",'Measured Data'!A7)</f>
        <v>0</v>
      </c>
      <c r="C3" s="248">
        <f>IF(ISBLANK('Measured Data'!B7),"",'Measured Data'!B7)</f>
        <v>43700</v>
      </c>
      <c r="D3" s="249">
        <f>IF(ISBLANK('Measured Data'!C7),"",'Measured Data'!C7)</f>
        <v>0.56225694444444441</v>
      </c>
      <c r="E3" s="241" t="str">
        <f>IF(ISBLANK('Measured Data'!D7),"",'Measured Data'!D7)</f>
        <v/>
      </c>
      <c r="F3" s="241" t="str">
        <f>IF(ISBLANK('Measured Data'!E7),"",'Measured Data'!E7)</f>
        <v/>
      </c>
      <c r="G3" s="241" t="str">
        <f>IF(ISBLANK('Measured Data'!G7),"",'Measured Data'!G7)</f>
        <v/>
      </c>
      <c r="H3" s="246">
        <f>IF(ISBLANK('Measured Data'!H7),"",'Measured Data'!H7)</f>
        <v>0.44516382942199706</v>
      </c>
      <c r="I3" s="246">
        <f>IF(ISBLANK('Measured Data'!I7),"",'Measured Data'!I7)</f>
        <v>2.0679994113942612E-2</v>
      </c>
      <c r="J3" s="246">
        <f>IF(ISBLANK('Measured Data'!J7),"",'Measured Data'!J7)</f>
        <v>0.46584382353593967</v>
      </c>
      <c r="K3" s="246">
        <f>IF(ISBLANK('Measured Data'!K7),"",'Measured Data'!K7)</f>
        <v>95.560745239257812</v>
      </c>
      <c r="L3" s="241">
        <f>IF(ISBLANK('Measured Data'!L7),"",'Measured Data'!L7)</f>
        <v>6.6909999999999998</v>
      </c>
      <c r="M3" s="241">
        <f>IF(ISBLANK('Measured Data'!M7),"",'Measured Data'!M7)</f>
        <v>88.9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325</v>
      </c>
      <c r="S3" s="241">
        <f>IF(ISBLANK('Measured Data'!S7),"",'Measured Data'!S7)</f>
        <v>10</v>
      </c>
      <c r="T3" s="246">
        <f>IF(ISBLANK('Measured Data'!T7),"",'Measured Data'!T7)</f>
        <v>0.21102256145470871</v>
      </c>
      <c r="U3" s="246">
        <f>IF(ISBLANK('Measured Data'!U7),"",'Measured Data'!U7)</f>
        <v>1.6050516647531572</v>
      </c>
      <c r="V3" s="246">
        <f>IF(ISBLANK('Measured Data'!V7),"",'Measured Data'!V7)</f>
        <v>4.4981834695731147</v>
      </c>
      <c r="W3" s="246">
        <f>IF(ISBLANK('Measured Data'!W7),"",'Measured Data'!W7)</f>
        <v>9.0030801592667711</v>
      </c>
      <c r="X3" s="246">
        <f>IF(ISBLANK('Measured Data'!X7),"",'Measured Data'!X7)</f>
        <v>1.1217105263157896</v>
      </c>
      <c r="Y3" s="246">
        <f>IF(ISBLANK('Measured Data'!Y7),"",'Measured Data'!Y7)</f>
        <v>29.666666666666668</v>
      </c>
      <c r="Z3" s="246">
        <f>IF(ISBLANK('Measured Data'!Z7),"",'Measured Data'!Z7)</f>
        <v>0.14000000000000001</v>
      </c>
      <c r="AA3" s="246">
        <f>IF(ISBLANK('Measured Data'!AA7),"",'Measured Data'!AA7)</f>
        <v>2.37</v>
      </c>
      <c r="AB3" s="246">
        <f>IF(ISBLANK('Measured Data'!AB7),"",'Measured Data'!AB7)</f>
        <v>0.22645530837884642</v>
      </c>
      <c r="AC3" s="246">
        <f>IF(ISBLANK('Measured Data'!AC7),"",'Measured Data'!AC7)</f>
        <v>0.69092376249237863</v>
      </c>
      <c r="AD3" s="246">
        <f>IF(ISBLANK('Measured Data'!AD7),"",'Measured Data'!AD7)</f>
        <v>2.5356407715178779</v>
      </c>
      <c r="AE3" s="246">
        <f>IF(ISBLANK('Measured Data'!AE7),"",'Measured Data'!AE7)</f>
        <v>1.9982238010657194</v>
      </c>
      <c r="AF3" s="246">
        <f>IF(ISBLANK('Measured Data'!AF7),"",'Measured Data'!AF7)</f>
        <v>4.3096744682473132</v>
      </c>
      <c r="AG3" s="246">
        <f>IF(ISBLANK('Measured Data'!AG7),"",'Measured Data'!AG7)</f>
        <v>2.3147958136671454</v>
      </c>
      <c r="AH3" s="246">
        <f>IF(ISBLANK('Measured Data'!AH7),"",'Measured Data'!AH7)</f>
        <v>1.01333690771396</v>
      </c>
      <c r="AI3" s="246">
        <f>IF(ISBLANK('Measured Data'!AI7),"",'Measured Data'!AI7)</f>
        <v>0.54</v>
      </c>
      <c r="AJ3" s="246">
        <f>IF(ISBLANK('Measured Data'!AJ7),"",'Measured Data'!AJ7)</f>
        <v>1.6411405048731762</v>
      </c>
      <c r="AK3" s="246">
        <f>IF(ISBLANK('Measured Data'!AK7),"",'Measured Data'!AK7)</f>
        <v>2.8385303569877527</v>
      </c>
      <c r="AL3" s="246">
        <f>IF(ISBLANK('Measured Data'!AL7),"",'Measured Data'!AL7)</f>
        <v>5.6123322866114753</v>
      </c>
      <c r="AM3" s="246">
        <f>IF(ISBLANK('Measured Data'!AM7),"",'Measured Data'!AM7)</f>
        <v>2.5100738750839491</v>
      </c>
      <c r="AN3" s="246">
        <f>IF(ISBLANK('Measured Data'!AN7),"",'Measured Data'!AN7)</f>
        <v>0.63898545757234493</v>
      </c>
      <c r="AO3" s="246">
        <f>IF(ISBLANK('Measured Data'!AO7),"",'Measured Data'!AO7)</f>
        <v>1.0502787129532536</v>
      </c>
      <c r="AP3" s="246">
        <f>IF(ISBLANK('Measured Data'!AP7),"",'Measured Data'!AP7)</f>
        <v>2.8083653435766109</v>
      </c>
      <c r="AQ3" s="246">
        <f>IF(ISBLANK('Measured Data'!BO7),"",'Measured Data'!BO7)</f>
        <v>0</v>
      </c>
      <c r="AR3" s="246" t="str">
        <f>IF(ISBLANK('Measured Data'!BP7),"",'Measured Data'!BP7)</f>
        <v/>
      </c>
      <c r="AS3" s="246" t="str">
        <f>IF(ISBLANK('Measured Data'!BQ7),"",'Measured Data'!BQ7)</f>
        <v/>
      </c>
      <c r="AT3" s="246" t="str">
        <f>IF(ISBLANK('Measured Data'!BR7),"",'Measured Data'!BR7)</f>
        <v/>
      </c>
      <c r="AU3" s="246" t="str">
        <f>IF(ISBLANK('Measured Data'!BS7),"",'Measured Data'!BS7)</f>
        <v/>
      </c>
      <c r="AV3" s="246" t="str">
        <f>IF(ISBLANK('Measured Data'!BT7),"",'Measured Data'!BT7)</f>
        <v/>
      </c>
      <c r="AW3" s="246" t="str">
        <f>IF(ISBLANK('Measured Data'!BU7),"",'Measured Data'!BU7)</f>
        <v/>
      </c>
      <c r="AX3" s="246" t="str">
        <f>IF(ISBLANK('Measured Data'!BV7),"",'Measured Data'!BV7)</f>
        <v/>
      </c>
      <c r="AY3" s="246" t="str">
        <f>IF(ISBLANK('Measured Data'!BW7),"",'Measured Data'!BW7)</f>
        <v/>
      </c>
      <c r="AZ3" s="246" t="str">
        <f>IF(ISBLANK('Measured Data'!BX7),"",'Measured Data'!BX7)</f>
        <v/>
      </c>
      <c r="BA3" s="246" t="str">
        <f>IF(ISBLANK('Measured Data'!BY7),"",'Measured Data'!BY7)</f>
        <v/>
      </c>
      <c r="BB3" s="246" t="str">
        <f>IF(ISBLANK('Measured Data'!BZ7),"",'Measured Data'!BZ7)</f>
        <v/>
      </c>
      <c r="BC3" s="246" t="str">
        <f>IF(ISBLANK('Measured Data'!CA7),"",'Measured Data'!CA7)</f>
        <v/>
      </c>
      <c r="BD3" s="246" t="str">
        <f>IF(ISBLANK('Measured Data'!CB7),"",'Measured Data'!CB7)</f>
        <v/>
      </c>
      <c r="BE3" s="246" t="str">
        <f>IF(ISBLANK('Measured Data'!CC7),"",'Measured Data'!CC7)</f>
        <v/>
      </c>
      <c r="BF3" s="246" t="str">
        <f>IF(ISBLANK('Measured Data'!CD7),"",'Measured Data'!CD7)</f>
        <v/>
      </c>
      <c r="BG3" s="246" t="str">
        <f>IF(ISBLANK('Measured Data'!CE7),"",'Measured Data'!CE7)</f>
        <v/>
      </c>
      <c r="BH3" s="246" t="str">
        <f>IF(ISBLANK('Measured Data'!CF7),"",'Measured Data'!CF7)</f>
        <v/>
      </c>
      <c r="BI3" s="246" t="str">
        <f>IF(ISBLANK('Measured Data'!CG7),"",'Measured Data'!CG7)</f>
        <v/>
      </c>
      <c r="BJ3" s="246" t="str">
        <f>IF(ISBLANK('Measured Data'!CH7),"",'Measured Data'!CH7)</f>
        <v/>
      </c>
      <c r="BK3" s="246" t="str">
        <f>IF(ISBLANK('Measured Data'!CI7),"",'Measured Data'!CI7)</f>
        <v/>
      </c>
      <c r="BL3" s="246" t="str">
        <f>IF(ISBLANK('Measured Data'!CJ7),"",'Measured Data'!CJ7)</f>
        <v/>
      </c>
      <c r="BM3" s="246" t="str">
        <f>IF(ISBLANK('Measured Data'!CK7),"",'Measured Data'!CK7)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IF('Measured Data'!B8&lt;&gt;0,'Measured Data'!$B$1,"")</f>
        <v>NIIMBL-FB01-B2</v>
      </c>
      <c r="B4" s="241">
        <f>IF(ISBLANK('Measured Data'!A8),"",'Measured Data'!A8)</f>
        <v>1</v>
      </c>
      <c r="C4" s="248">
        <f>IF(ISBLANK('Measured Data'!B8),"",'Measured Data'!B8)</f>
        <v>43701</v>
      </c>
      <c r="D4" s="249">
        <f>IF(ISBLANK('Measured Data'!C8),"",'Measured Data'!C8)</f>
        <v>0.44097222222222227</v>
      </c>
      <c r="E4" s="241">
        <f>IF(ISBLANK('Measured Data'!D8),"",'Measured Data'!D8)</f>
        <v>26</v>
      </c>
      <c r="F4" s="241" t="str">
        <f>IF(ISBLANK('Measured Data'!E9),"",'Measured Data'!E9)</f>
        <v/>
      </c>
      <c r="G4" s="241">
        <f>IF(ISBLANK('Measured Data'!G8),"",'Measured Data'!G8)</f>
        <v>1</v>
      </c>
      <c r="H4" s="246">
        <f>IF(ISBLANK('Measured Data'!H8),"",'Measured Data'!H8)</f>
        <v>0.71394322643280028</v>
      </c>
      <c r="I4" s="246">
        <f>IF(ISBLANK('Measured Data'!I8),"",'Measured Data'!I8)</f>
        <v>3.8091495012565035E-2</v>
      </c>
      <c r="J4" s="246">
        <f>IF(ISBLANK('Measured Data'!J8),"",'Measured Data'!J8)</f>
        <v>0.75203472144536532</v>
      </c>
      <c r="K4" s="246">
        <f>IF(ISBLANK('Measured Data'!K8),"",'Measured Data'!K8)</f>
        <v>94.93487548828125</v>
      </c>
      <c r="L4" s="241">
        <f>IF(ISBLANK('Measured Data'!L8),"",'Measured Data'!L8)</f>
        <v>6.9589999999999996</v>
      </c>
      <c r="M4" s="241">
        <f>IF(ISBLANK('Measured Data'!M8),"",'Measured Data'!M8)</f>
        <v>84.9</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325</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28.444444444444446</v>
      </c>
      <c r="Z4" s="246">
        <f>IF(ISBLANK('Measured Data'!Z8),"",'Measured Data'!Z8)</f>
        <v>0.16</v>
      </c>
      <c r="AA4" s="246">
        <f>IF(ISBLANK('Measured Data'!AA8),"",'Measured Data'!AA8)</f>
        <v>2.4500000000000002</v>
      </c>
      <c r="AB4" s="246" t="str">
        <f>IF(ISBLANK('Measured Data'!AB8),"",'Measured Data'!AB8)</f>
        <v/>
      </c>
      <c r="AC4" s="246" t="str">
        <f>IF(ISBLANK('Measured Data'!AC8),"",'Measured Data'!AC8)</f>
        <v/>
      </c>
      <c r="AD4" s="246" t="str">
        <f>IF(ISBLANK('Measured Data'!AD8),"",'Measured Data'!AD8)</f>
        <v/>
      </c>
      <c r="AE4" s="246">
        <f>IF(ISBLANK('Measured Data'!AE8),"",'Measured Data'!AE8)</f>
        <v>3.1083481349911195</v>
      </c>
      <c r="AF4" s="246" t="str">
        <f>IF(ISBLANK('Measured Data'!AF8),"",'Measured Data'!AF8)</f>
        <v/>
      </c>
      <c r="AG4" s="246" t="str">
        <f>IF(ISBLANK('Measured Data'!AG8),"",'Measured Data'!AG8)</f>
        <v/>
      </c>
      <c r="AH4" s="246" t="str">
        <f>IF(ISBLANK('Measured Data'!AH8),"",'Measured Data'!AH8)</f>
        <v/>
      </c>
      <c r="AI4" s="246">
        <f>IF(ISBLANK('Measured Data'!AI8),"",'Measured Data'!AI8)</f>
        <v>0.87</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f>IF(ISBLANK('Measured Data'!BO8),"",'Measured Data'!BO8)</f>
        <v>0</v>
      </c>
      <c r="AR4" s="246" t="str">
        <f>IF(ISBLANK('Measured Data'!BP8),"",'Measured Data'!BP8)</f>
        <v/>
      </c>
      <c r="AS4" s="246" t="str">
        <f>IF(ISBLANK('Measured Data'!BQ8),"",'Measured Data'!BQ8)</f>
        <v/>
      </c>
      <c r="AT4" s="246" t="str">
        <f>IF(ISBLANK('Measured Data'!BR8),"",'Measured Data'!BR8)</f>
        <v/>
      </c>
      <c r="AU4" s="246" t="str">
        <f>IF(ISBLANK('Measured Data'!BS8),"",'Measured Data'!BS8)</f>
        <v/>
      </c>
      <c r="AV4" s="246" t="str">
        <f>IF(ISBLANK('Measured Data'!BT8),"",'Measured Data'!BT8)</f>
        <v/>
      </c>
      <c r="AW4" s="246" t="str">
        <f>IF(ISBLANK('Measured Data'!BU8),"",'Measured Data'!BU8)</f>
        <v/>
      </c>
      <c r="AX4" s="246" t="str">
        <f>IF(ISBLANK('Measured Data'!BV8),"",'Measured Data'!BV8)</f>
        <v/>
      </c>
      <c r="AY4" s="246" t="str">
        <f>IF(ISBLANK('Measured Data'!BW8),"",'Measured Data'!BW8)</f>
        <v/>
      </c>
      <c r="AZ4" s="246" t="str">
        <f>IF(ISBLANK('Measured Data'!BX8),"",'Measured Data'!BX8)</f>
        <v/>
      </c>
      <c r="BA4" s="246" t="str">
        <f>IF(ISBLANK('Measured Data'!BY8),"",'Measured Data'!BY8)</f>
        <v/>
      </c>
      <c r="BB4" s="246" t="str">
        <f>IF(ISBLANK('Measured Data'!BZ8),"",'Measured Data'!BZ8)</f>
        <v/>
      </c>
      <c r="BC4" s="246" t="str">
        <f>IF(ISBLANK('Measured Data'!CA8),"",'Measured Data'!CA8)</f>
        <v/>
      </c>
      <c r="BD4" s="246" t="str">
        <f>IF(ISBLANK('Measured Data'!CB8),"",'Measured Data'!CB8)</f>
        <v/>
      </c>
      <c r="BE4" s="246" t="str">
        <f>IF(ISBLANK('Measured Data'!CC8),"",'Measured Data'!CC8)</f>
        <v/>
      </c>
      <c r="BF4" s="246" t="str">
        <f>IF(ISBLANK('Measured Data'!CD8),"",'Measured Data'!CD8)</f>
        <v/>
      </c>
      <c r="BG4" s="246" t="str">
        <f>IF(ISBLANK('Measured Data'!CE8),"",'Measured Data'!CE8)</f>
        <v/>
      </c>
      <c r="BH4" s="246" t="str">
        <f>IF(ISBLANK('Measured Data'!CF8),"",'Measured Data'!CF8)</f>
        <v/>
      </c>
      <c r="BI4" s="246" t="str">
        <f>IF(ISBLANK('Measured Data'!CG8),"",'Measured Data'!CG8)</f>
        <v/>
      </c>
      <c r="BJ4" s="246" t="str">
        <f>IF(ISBLANK('Measured Data'!CH8),"",'Measured Data'!CH8)</f>
        <v/>
      </c>
      <c r="BK4" s="246" t="str">
        <f>IF(ISBLANK('Measured Data'!CI8),"",'Measured Data'!CI8)</f>
        <v/>
      </c>
      <c r="BL4" s="246" t="str">
        <f>IF(ISBLANK('Measured Data'!CJ8),"",'Measured Data'!CJ8)</f>
        <v/>
      </c>
      <c r="BM4" s="246" t="str">
        <f>IF(ISBLANK('Measured Data'!CK8),"",'Measured Data'!CK8)</f>
        <v/>
      </c>
      <c r="BN4" s="241">
        <f>IF(ISBLANK('In Process Calc.'!B4),"",ROUND('In Process Calc.'!B4,2))</f>
        <v>0.88</v>
      </c>
      <c r="BO4" s="241">
        <f>IF(ISBLANK('In Process Calc.'!C4),"",ROUND('In Process Calc.'!C4,2))</f>
        <v>21.09</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12.222300942752447</v>
      </c>
      <c r="BU4" s="246">
        <f>IF(ISBLANK('In Process Calc.'!K4),"",'In Process Calc.'!K4)</f>
        <v>241.90145730972296</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-1.7999999999999985E-2</v>
      </c>
      <c r="CE4" s="246">
        <f>IF(ISBLANK('In Process Calc.'!U4),"",'In Process Calc.'!U4)</f>
        <v>-7.1999999999999995E-2</v>
      </c>
      <c r="CF4" s="246" t="str">
        <f>IF(ISBLANK('In Process Calc.'!V4),"",'In Process Calc.'!V4)</f>
        <v/>
      </c>
      <c r="CG4" s="246" t="str">
        <f>IF(ISBLANK('In Process Calc.'!W4),"",'In Process Calc.'!W4)</f>
        <v/>
      </c>
      <c r="CH4" s="246" t="str">
        <f>IF(ISBLANK('In Process Calc.'!X4),"",'In Process Calc.'!X4)</f>
        <v/>
      </c>
      <c r="CI4" s="246">
        <f>IF(ISBLANK('In Process Calc.'!Y4),"",'In Process Calc.'!Y4)</f>
        <v>0.99911190053286014</v>
      </c>
      <c r="CJ4" s="246" t="str">
        <f>IF(ISBLANK('In Process Calc.'!Z4),"",'In Process Calc.'!Z4)</f>
        <v/>
      </c>
      <c r="CK4" s="246" t="str">
        <f>IF(ISBLANK('In Process Calc.'!AA4),"",'In Process Calc.'!AA4)</f>
        <v/>
      </c>
      <c r="CL4" s="246" t="str">
        <f>IF(ISBLANK('In Process Calc.'!AB4),"",'In Process Calc.'!AB4)</f>
        <v/>
      </c>
      <c r="CM4" s="246">
        <f>IF(ISBLANK('In Process Calc.'!AC4),"",'In Process Calc.'!AC4)</f>
        <v>0.29699999999999993</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2.1990899935268201E-2</v>
      </c>
      <c r="DB4" s="246">
        <f>IF(ISBLANK('In Process Calc.'!AR4),"",'In Process Calc.'!AR4)</f>
        <v>2.3415468106202257E-2</v>
      </c>
      <c r="DC4" s="246">
        <f>IF(ISBLANK('In Process Calc.'!AS4),"",'In Process Calc.'!AS4)</f>
        <v>1.4245681709340544E-3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9.9999355927082839E-2</v>
      </c>
      <c r="DK4" s="246">
        <f>IF(ISBLANK('In Process Calc.'!BA4),"",'In Process Calc.'!BA4)</f>
        <v>-1.6363530969886269E-3</v>
      </c>
      <c r="DL4" s="246">
        <f>IF(ISBLANK('In Process Calc.'!BB4),"",'In Process Calc.'!BB4)</f>
        <v>-6.5454123879545127E-3</v>
      </c>
      <c r="DM4" s="246" t="str">
        <f>IF(ISBLANK('In Process Calc.'!BC4),"",'In Process Calc.'!BC4)</f>
        <v/>
      </c>
      <c r="DN4" s="246" t="str">
        <f>IF(ISBLANK('In Process Calc.'!BD4),"",'In Process Calc.'!BD4)</f>
        <v/>
      </c>
      <c r="DO4" s="246" t="str">
        <f>IF(ISBLANK('In Process Calc.'!BE4),"",'In Process Calc.'!BE4)</f>
        <v/>
      </c>
      <c r="DP4" s="246">
        <f>IF(ISBLANK('In Process Calc.'!BF4),"",'In Process Calc.'!BF4)</f>
        <v>9.0827769593063323E-2</v>
      </c>
      <c r="DQ4" s="246" t="str">
        <f>IF(ISBLANK('In Process Calc.'!BG4),"",'In Process Calc.'!BG4)</f>
        <v/>
      </c>
      <c r="DR4" s="246" t="str">
        <f>IF(ISBLANK('In Process Calc.'!BH4),"",'In Process Calc.'!BH4)</f>
        <v/>
      </c>
      <c r="DS4" s="246" t="str">
        <f>IF(ISBLANK('In Process Calc.'!BI4),"",'In Process Calc.'!BI4)</f>
        <v/>
      </c>
      <c r="DT4" s="246">
        <f>IF(ISBLANK('In Process Calc.'!BJ4),"",'In Process Calc.'!BJ4)</f>
        <v>2.699982610031236E-2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0.90828354593896365</v>
      </c>
      <c r="EH4" s="246">
        <f>IF(ISBLANK('In Process Calc.'!BX4),"",'In Process Calc.'!BX4)</f>
        <v>0</v>
      </c>
      <c r="EI4" s="246">
        <f>IF(ISBLANK('In Process Calc.'!BY4),"",'In Process Calc.'!BY4)</f>
        <v>-1.6363636363636351E-2</v>
      </c>
      <c r="EJ4" s="246">
        <f>IF(ISBLANK('In Process Calc.'!BZ4),"",'In Process Calc.'!BZ4)</f>
        <v>-16.500000000000011</v>
      </c>
      <c r="EK4" s="246">
        <f>IF(ISBLANK('Post Process Calc.'!A4),"",'Post Process Calc.'!A4)</f>
        <v>0.64254890378952034</v>
      </c>
      <c r="EL4" s="246">
        <f>IF(ISBLANK('Post Process Calc.'!B4),"",'Post Process Calc.'!B4)</f>
        <v>2.084828088275548E-2</v>
      </c>
      <c r="EM4" s="246">
        <f>IF(ISBLANK('Post Process Calc.'!C4),"",'Post Process Calc.'!C4)</f>
        <v>0</v>
      </c>
      <c r="EN4" s="246">
        <f>IF(ISBLANK('Post Process Calc.'!D4),"",'Post Process Calc.'!D4)</f>
        <v>1.3512553005827224</v>
      </c>
      <c r="EO4" s="246">
        <f>IF(ISBLANK('Post Process Calc.'!E4),"",'Post Process Calc.'!E4)</f>
        <v>-1.1409057288351386E-2</v>
      </c>
      <c r="EP4" s="246">
        <f>IF(ISBLANK('Post Process Calc.'!F4),"",'Post Process Calc.'!F4)</f>
        <v>2.558549745065274E-3</v>
      </c>
      <c r="EQ4" s="246">
        <f>IF(ISBLANK('Post Process Calc.'!G4),"",'Post Process Calc.'!G4)</f>
        <v>4.0283816971592078E-2</v>
      </c>
      <c r="ER4" s="246">
        <f>IF(ISBLANK('Post Process Calc.'!H4),"",'Post Process Calc.'!H4)</f>
        <v>2.1721868299784185E-3</v>
      </c>
      <c r="ES4" s="246">
        <f>IF(ISBLANK('Post Process Calc.'!I4),"",'Post Process Calc.'!I4)</f>
        <v>6.3089222530733312E-3</v>
      </c>
      <c r="ET4" s="246">
        <f>IF(ISBLANK('Post Process Calc.'!J4),"",'Post Process Calc.'!J4)</f>
        <v>9.8101363751143728E-2</v>
      </c>
      <c r="EU4" s="246">
        <f>IF(ISBLANK('Post Process Calc.'!K4),"",'Post Process Calc.'!K4)</f>
        <v>-3.3124945160150007E-3</v>
      </c>
      <c r="EV4" s="246">
        <f>IF(ISBLANK('Post Process Calc.'!L4),"",'Post Process Calc.'!L4)</f>
        <v>-2.3420129775782333E-3</v>
      </c>
      <c r="EW4" s="246">
        <f>IF(ISBLANK('Post Process Calc.'!M4),"",'Post Process Calc.'!M4)</f>
        <v>-9.3509324230871271E-3</v>
      </c>
      <c r="EX4" s="246">
        <f>IF(ISBLANK('Post Process Calc.'!N4),"",'Post Process Calc.'!N4)</f>
        <v>1.5603317834938842E-3</v>
      </c>
      <c r="EY4" s="246">
        <f>IF(ISBLANK('Post Process Calc.'!O4),"",'Post Process Calc.'!O4)</f>
        <v>6.6853376267329056E-3</v>
      </c>
      <c r="EZ4" s="246">
        <f>IF(ISBLANK('Post Process Calc.'!P4),"",'Post Process Calc.'!P4)</f>
        <v>7.0009575547034769E-2</v>
      </c>
      <c r="FA4" s="246">
        <f>IF(ISBLANK('Post Process Calc.'!Q4),"",'Post Process Calc.'!Q4)</f>
        <v>8.4764657521863487E-3</v>
      </c>
      <c r="FB4" s="246">
        <f>IF(ISBLANK('Post Process Calc.'!R4),"",'Post Process Calc.'!R4)</f>
        <v>3.6842133810376454E-3</v>
      </c>
      <c r="FC4" s="246">
        <f>IF(ISBLANK('Post Process Calc.'!S4),"",'Post Process Calc.'!S4)</f>
        <v>2.12312062406082E-3</v>
      </c>
      <c r="FD4" s="246">
        <f>IF(ISBLANK('Post Process Calc.'!T4),"",'Post Process Calc.'!T4)</f>
        <v>3.0717033239799879E-2</v>
      </c>
      <c r="FE4" s="246">
        <f>IF(ISBLANK('Post Process Calc.'!U4),"",'Post Process Calc.'!U4)</f>
        <v>2.1982253541764541E-3</v>
      </c>
      <c r="FF4" s="246">
        <f>IF(ISBLANK('Post Process Calc.'!V4),"",'Post Process Calc.'!V4)</f>
        <v>2.9872887372564818E-3</v>
      </c>
      <c r="FG4" s="246">
        <f>IF(ISBLANK('Post Process Calc.'!W4),"",'Post Process Calc.'!W4)</f>
        <v>1.6496440027256604E-2</v>
      </c>
      <c r="FH4" s="246">
        <f>IF(ISBLANK('Post Process Calc.'!X4),"",'Post Process Calc.'!X4)</f>
        <v>2.8858693732937736E-3</v>
      </c>
      <c r="FI4" s="246">
        <f>IF(ISBLANK('Post Process Calc.'!Y4),"",'Post Process Calc.'!Y4)</f>
        <v>1.2659849233520335E-3</v>
      </c>
      <c r="FJ4" s="246">
        <f>IF(ISBLANK('Post Process Calc.'!Z4),"",'Post Process Calc.'!Z4)</f>
        <v>4.2335739056244097E-3</v>
      </c>
      <c r="FK4" s="246">
        <f>IF(ISBLANK('Post Process Calc.'!AA4),"",'Post Process Calc.'!AA4)</f>
        <v>4.8199434478394124E-3</v>
      </c>
      <c r="FL4" s="246">
        <f>IF(ISBLANK('Post Process Calc.'!AB4),"",'Post Process Calc.'!AB4)</f>
        <v>0</v>
      </c>
      <c r="FM4" s="246">
        <f>IF(ISBLANK('Post Process Calc.'!AC4),"",'Post Process Calc.'!AC4)</f>
        <v>0.12567841159500703</v>
      </c>
      <c r="FN4" s="246">
        <f>IF(ISBLANK('Post Process Calc.'!AD4),"",'Post Process Calc.'!AD4)</f>
        <v>0.14182922477548426</v>
      </c>
      <c r="FO4" s="246">
        <f>IF(ISBLANK('Post Process Calc.'!AE4),"",'Post Process Calc.'!AE4)</f>
        <v>0.52496972024224986</v>
      </c>
      <c r="FP4" s="246">
        <f>IF(ISBLANK('Post Process Calc.'!AF4),"",'Post Process Calc.'!AF4)</f>
        <v>0.71364528351134726</v>
      </c>
      <c r="FQ4" s="246">
        <f>IF(ISBLANK('Post Process Calc.'!AG4),"",'Post Process Calc.'!AG4)</f>
        <v>0</v>
      </c>
      <c r="FR4" s="246">
        <f>IF(ISBLANK('Post Process Calc.'!AH4),"",'Post Process Calc.'!AH4)</f>
        <v>-3.3766039424466016E-2</v>
      </c>
      <c r="FS4" s="246">
        <f>IF(ISBLANK('Post Process Calc.'!AI4),"",'Post Process Calc.'!AI4)</f>
        <v>-9.2730819904128037</v>
      </c>
    </row>
    <row r="5" spans="1:175" x14ac:dyDescent="0.15">
      <c r="A5" s="241" t="str">
        <f>IF('Measured Data'!B9&lt;&gt;0,'Measured Data'!$B$1,"")</f>
        <v>NIIMBL-FB01-B2</v>
      </c>
      <c r="B5" s="241">
        <f>IF(ISBLANK('Measured Data'!A9),"",'Measured Data'!A9)</f>
        <v>2</v>
      </c>
      <c r="C5" s="248">
        <f>IF(ISBLANK('Measured Data'!B9),"",'Measured Data'!B9)</f>
        <v>43702</v>
      </c>
      <c r="D5" s="249">
        <f>IF(ISBLANK('Measured Data'!C9),"",'Measured Data'!C9)</f>
        <v>0.36388888888888887</v>
      </c>
      <c r="E5" s="241">
        <f>IF(ISBLANK('Measured Data'!D9),"",'Measured Data'!D9)</f>
        <v>86</v>
      </c>
      <c r="F5" s="241">
        <f>IF(ISBLANK('Measured Data'!E10),"",'Measured Data'!E10)</f>
        <v>39</v>
      </c>
      <c r="G5" s="241" t="str">
        <f>IF(ISBLANK('Measured Data'!G9),"",'Measured Data'!G9)</f>
        <v/>
      </c>
      <c r="H5" s="246">
        <f>IF(ISBLANK('Measured Data'!H9),"",'Measured Data'!H9)</f>
        <v>1.1002455783843994</v>
      </c>
      <c r="I5" s="246">
        <f>IF(ISBLANK('Measured Data'!I9),"",'Measured Data'!I9)</f>
        <v>3.9177851336385627E-2</v>
      </c>
      <c r="J5" s="246">
        <f>IF(ISBLANK('Measured Data'!J9),"",'Measured Data'!J9)</f>
        <v>1.139423429720785</v>
      </c>
      <c r="K5" s="246">
        <f>IF(ISBLANK('Measured Data'!K9),"",'Measured Data'!K9)</f>
        <v>96.561607360839844</v>
      </c>
      <c r="L5" s="241">
        <f>IF(ISBLANK('Measured Data'!L9),"",'Measured Data'!L9)</f>
        <v>6.9640000000000004</v>
      </c>
      <c r="M5" s="241">
        <f>IF(ISBLANK('Measured Data'!M9),"",'Measured Data'!M9)</f>
        <v>73.8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329</v>
      </c>
      <c r="S5" s="241">
        <f>IF(ISBLANK('Measured Data'!S9),"",'Measured Data'!S9)</f>
        <v>84.35</v>
      </c>
      <c r="T5" s="246">
        <f>IF(ISBLANK('Measured Data'!T9),"",'Measured Data'!T9)</f>
        <v>0.36367718037939162</v>
      </c>
      <c r="U5" s="246">
        <f>IF(ISBLANK('Measured Data'!U9),"",'Measured Data'!U9)</f>
        <v>1.5109070034443168</v>
      </c>
      <c r="V5" s="246">
        <f>IF(ISBLANK('Measured Data'!V9),"",'Measured Data'!V9)</f>
        <v>3.268240993036633</v>
      </c>
      <c r="W5" s="246">
        <f>IF(ISBLANK('Measured Data'!W9),"",'Measured Data'!W9)</f>
        <v>8.9933138006160309</v>
      </c>
      <c r="X5" s="246">
        <f>IF(ISBLANK('Measured Data'!X9),"",'Measured Data'!X9)</f>
        <v>0.94243421052631582</v>
      </c>
      <c r="Y5" s="246">
        <f>IF(ISBLANK('Measured Data'!Y9),"",'Measured Data'!Y9)</f>
        <v>27.055555555555554</v>
      </c>
      <c r="Z5" s="246">
        <f>IF(ISBLANK('Measured Data'!Z9),"",'Measured Data'!Z9)</f>
        <v>0.2</v>
      </c>
      <c r="AA5" s="246">
        <f>IF(ISBLANK('Measured Data'!AA9),"",'Measured Data'!AA9)</f>
        <v>2.5299999999999998</v>
      </c>
      <c r="AB5" s="246">
        <f>IF(ISBLANK('Measured Data'!AB9),"",'Measured Data'!AB9)</f>
        <v>0.53017183961635816</v>
      </c>
      <c r="AC5" s="246">
        <f>IF(ISBLANK('Measured Data'!AC9),"",'Measured Data'!AC9)</f>
        <v>0.43440542529837989</v>
      </c>
      <c r="AD5" s="246">
        <f>IF(ISBLANK('Measured Data'!AD9),"",'Measured Data'!AD9)</f>
        <v>2.3991766410002286</v>
      </c>
      <c r="AE5" s="246">
        <f>IF(ISBLANK('Measured Data'!AE9),"",'Measured Data'!AE9)</f>
        <v>3.6634103019538191</v>
      </c>
      <c r="AF5" s="246">
        <f>IF(ISBLANK('Measured Data'!AF9),"",'Measured Data'!AF9)</f>
        <v>4.0832507433102085</v>
      </c>
      <c r="AG5" s="246">
        <f>IF(ISBLANK('Measured Data'!AG9),"",'Measured Data'!AG9)</f>
        <v>2.2094534509884398</v>
      </c>
      <c r="AH5" s="246">
        <f>IF(ISBLANK('Measured Data'!AH9),"",'Measured Data'!AH9)</f>
        <v>0.95570002010589095</v>
      </c>
      <c r="AI5" s="246">
        <f>IF(ISBLANK('Measured Data'!AI9),"",'Measured Data'!AI9)</f>
        <v>1.43</v>
      </c>
      <c r="AJ5" s="246">
        <f>IF(ISBLANK('Measured Data'!AJ9),"",'Measured Data'!AJ9)</f>
        <v>1.6011865125007567</v>
      </c>
      <c r="AK5" s="246">
        <f>IF(ISBLANK('Measured Data'!AK9),"",'Measured Data'!AK9)</f>
        <v>2.7273516893945975</v>
      </c>
      <c r="AL5" s="246">
        <f>IF(ISBLANK('Measured Data'!AL9),"",'Measured Data'!AL9)</f>
        <v>5.0794557046341229</v>
      </c>
      <c r="AM5" s="246">
        <f>IF(ISBLANK('Measured Data'!AM9),"",'Measured Data'!AM9)</f>
        <v>2.4194089993284082</v>
      </c>
      <c r="AN5" s="246">
        <f>IF(ISBLANK('Measured Data'!AN9),"",'Measured Data'!AN9)</f>
        <v>0.61499290016158248</v>
      </c>
      <c r="AO5" s="246">
        <f>IF(ISBLANK('Measured Data'!AO9),"",'Measured Data'!AO9)</f>
        <v>0.9338263701087256</v>
      </c>
      <c r="AP5" s="246">
        <f>IF(ISBLANK('Measured Data'!AP9),"",'Measured Data'!AP9)</f>
        <v>2.6248399487836105</v>
      </c>
      <c r="AQ5" s="246">
        <f>IF(ISBLANK('Measured Data'!BO9),"",'Measured Data'!BO9)</f>
        <v>0</v>
      </c>
      <c r="AR5" s="246" t="str">
        <f>IF(ISBLANK('Measured Data'!BP9),"",'Measured Data'!BP9)</f>
        <v/>
      </c>
      <c r="AS5" s="246" t="str">
        <f>IF(ISBLANK('Measured Data'!BQ9),"",'Measured Data'!BQ9)</f>
        <v/>
      </c>
      <c r="AT5" s="246" t="str">
        <f>IF(ISBLANK('Measured Data'!BR9),"",'Measured Data'!BR9)</f>
        <v/>
      </c>
      <c r="AU5" s="246" t="str">
        <f>IF(ISBLANK('Measured Data'!BS9),"",'Measured Data'!BS9)</f>
        <v/>
      </c>
      <c r="AV5" s="246" t="str">
        <f>IF(ISBLANK('Measured Data'!BT9),"",'Measured Data'!BT9)</f>
        <v/>
      </c>
      <c r="AW5" s="246" t="str">
        <f>IF(ISBLANK('Measured Data'!BU9),"",'Measured Data'!BU9)</f>
        <v/>
      </c>
      <c r="AX5" s="246" t="str">
        <f>IF(ISBLANK('Measured Data'!BV9),"",'Measured Data'!BV9)</f>
        <v/>
      </c>
      <c r="AY5" s="246" t="str">
        <f>IF(ISBLANK('Measured Data'!BW9),"",'Measured Data'!BW9)</f>
        <v/>
      </c>
      <c r="AZ5" s="246" t="str">
        <f>IF(ISBLANK('Measured Data'!BX9),"",'Measured Data'!BX9)</f>
        <v/>
      </c>
      <c r="BA5" s="246" t="str">
        <f>IF(ISBLANK('Measured Data'!BY9),"",'Measured Data'!BY9)</f>
        <v/>
      </c>
      <c r="BB5" s="246" t="str">
        <f>IF(ISBLANK('Measured Data'!BZ9),"",'Measured Data'!BZ9)</f>
        <v/>
      </c>
      <c r="BC5" s="246" t="str">
        <f>IF(ISBLANK('Measured Data'!CA9),"",'Measured Data'!CA9)</f>
        <v/>
      </c>
      <c r="BD5" s="246" t="str">
        <f>IF(ISBLANK('Measured Data'!CB9),"",'Measured Data'!CB9)</f>
        <v/>
      </c>
      <c r="BE5" s="246" t="str">
        <f>IF(ISBLANK('Measured Data'!CC9),"",'Measured Data'!CC9)</f>
        <v/>
      </c>
      <c r="BF5" s="246" t="str">
        <f>IF(ISBLANK('Measured Data'!CD9),"",'Measured Data'!CD9)</f>
        <v/>
      </c>
      <c r="BG5" s="246" t="str">
        <f>IF(ISBLANK('Measured Data'!CE9),"",'Measured Data'!CE9)</f>
        <v/>
      </c>
      <c r="BH5" s="246" t="str">
        <f>IF(ISBLANK('Measured Data'!CF9),"",'Measured Data'!CF9)</f>
        <v/>
      </c>
      <c r="BI5" s="246" t="str">
        <f>IF(ISBLANK('Measured Data'!CG9),"",'Measured Data'!CG9)</f>
        <v/>
      </c>
      <c r="BJ5" s="246" t="str">
        <f>IF(ISBLANK('Measured Data'!CH9),"",'Measured Data'!CH9)</f>
        <v/>
      </c>
      <c r="BK5" s="246" t="str">
        <f>IF(ISBLANK('Measured Data'!CI9),"",'Measured Data'!CI9)</f>
        <v/>
      </c>
      <c r="BL5" s="246" t="str">
        <f>IF(ISBLANK('Measured Data'!CJ9),"",'Measured Data'!CJ9)</f>
        <v/>
      </c>
      <c r="BM5" s="246" t="str">
        <f>IF(ISBLANK('Measured Data'!CK9),"",'Measured Data'!CK9)</f>
        <v/>
      </c>
      <c r="BN5" s="241">
        <f>IF(ISBLANK('In Process Calc.'!B5),"",ROUND('In Process Calc.'!B5,2))</f>
        <v>1.8</v>
      </c>
      <c r="BO5" s="241">
        <f>IF(ISBLANK('In Process Calc.'!C5),"",ROUND('In Process Calc.'!C5,2))</f>
        <v>43.24</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32.314441956018456</v>
      </c>
      <c r="BU5" s="246">
        <f>IF(ISBLANK('In Process Calc.'!K5),"",'In Process Calc.'!K5)</f>
        <v>580.62995849380502</v>
      </c>
      <c r="BV5" s="246">
        <f>IF(ISBLANK('In Process Calc.'!L5),"",'In Process Calc.'!L5)</f>
        <v>0</v>
      </c>
      <c r="BW5" s="246">
        <f>IF(ISBLANK('In Process Calc.'!M5),"",'In Process Calc.'!M5)</f>
        <v>65.066249999999997</v>
      </c>
      <c r="BX5" s="246">
        <f>IF(ISBLANK('In Process Calc.'!N5),"",'In Process Calc.'!N5)</f>
        <v>-0.13357279155909754</v>
      </c>
      <c r="BY5" s="246">
        <f>IF(ISBLANK('In Process Calc.'!O5),"",'In Process Calc.'!O5)</f>
        <v>8.237657864523544E-2</v>
      </c>
      <c r="BZ5" s="246">
        <f>IF(ISBLANK('In Process Calc.'!P5),"",'In Process Calc.'!P5)</f>
        <v>1.0761996669694218</v>
      </c>
      <c r="CA5" s="246">
        <f>IF(ISBLANK('In Process Calc.'!Q5),"",'In Process Calc.'!Q5)</f>
        <v>8.5455638193980121E-3</v>
      </c>
      <c r="CB5" s="246">
        <f>IF(ISBLANK('In Process Calc.'!R5),"",'In Process Calc.'!R5)</f>
        <v>0.1568667763157896</v>
      </c>
      <c r="CC5" s="246">
        <f>IF(ISBLANK('In Process Calc.'!S5),"",'In Process Calc.'!S5)</f>
        <v>2.3152777777777809</v>
      </c>
      <c r="CD5" s="246">
        <f>IF(ISBLANK('In Process Calc.'!T5),"",'In Process Calc.'!T5)</f>
        <v>-5.2999999999999992E-2</v>
      </c>
      <c r="CE5" s="246">
        <f>IF(ISBLANK('In Process Calc.'!U5),"",'In Process Calc.'!U5)</f>
        <v>-0.14200000000000002</v>
      </c>
      <c r="CF5" s="246">
        <f>IF(ISBLANK('In Process Calc.'!V5),"",'In Process Calc.'!V5)</f>
        <v>-0.26575196483282276</v>
      </c>
      <c r="CG5" s="246">
        <f>IF(ISBLANK('In Process Calc.'!W5),"",'In Process Calc.'!W5)</f>
        <v>0.22445354504474899</v>
      </c>
      <c r="CH5" s="246">
        <f>IF(ISBLANK('In Process Calc.'!X5),"",'In Process Calc.'!X5)</f>
        <v>0.11940611420294317</v>
      </c>
      <c r="CI5" s="246">
        <f>IF(ISBLANK('In Process Calc.'!Y5),"",'In Process Calc.'!Y5)</f>
        <v>1.4847912966252226</v>
      </c>
      <c r="CJ5" s="246">
        <f>IF(ISBLANK('In Process Calc.'!Z5),"",'In Process Calc.'!Z5)</f>
        <v>0.19812075931996651</v>
      </c>
      <c r="CK5" s="246">
        <f>IF(ISBLANK('In Process Calc.'!AA5),"",'In Process Calc.'!AA5)</f>
        <v>9.2174567343867461E-2</v>
      </c>
      <c r="CL5" s="246">
        <f>IF(ISBLANK('In Process Calc.'!AB5),"",'In Process Calc.'!AB5)</f>
        <v>5.0432276657060356E-2</v>
      </c>
      <c r="CM5" s="246">
        <f>IF(ISBLANK('In Process Calc.'!AC5),"",'In Process Calc.'!AC5)</f>
        <v>0.78786999999999996</v>
      </c>
      <c r="CN5" s="246">
        <f>IF(ISBLANK('In Process Calc.'!AD5),"",'In Process Calc.'!AD5)</f>
        <v>3.4959743325866842E-2</v>
      </c>
      <c r="CO5" s="246">
        <f>IF(ISBLANK('In Process Calc.'!AE5),"",'In Process Calc.'!AE5)</f>
        <v>9.7281334144010537E-2</v>
      </c>
      <c r="CP5" s="246">
        <f>IF(ISBLANK('In Process Calc.'!AF5),"",'In Process Calc.'!AF5)</f>
        <v>0.46626700923018327</v>
      </c>
      <c r="CQ5" s="246">
        <f>IF(ISBLANK('In Process Calc.'!AG5),"",'In Process Calc.'!AG5)</f>
        <v>7.9331766286098171E-2</v>
      </c>
      <c r="CR5" s="246">
        <f>IF(ISBLANK('In Process Calc.'!AH5),"",'In Process Calc.'!AH5)</f>
        <v>2.0993487734417157E-2</v>
      </c>
      <c r="CS5" s="246">
        <f>IF(ISBLANK('In Process Calc.'!AI5),"",'In Process Calc.'!AI5)</f>
        <v>0.10189579998896205</v>
      </c>
      <c r="CT5" s="246">
        <f>IF(ISBLANK('In Process Calc.'!AJ5),"",'In Process Calc.'!AJ5)</f>
        <v>0.16058472044387553</v>
      </c>
      <c r="CU5" s="246">
        <f>IF(ISBLANK('In Process Calc.'!AK5),"",'In Process Calc.'!AK5)</f>
        <v>0</v>
      </c>
      <c r="CV5" s="246">
        <f>IF(ISBLANK('In Process Calc.'!AL5),"",'In Process Calc.'!AL5)</f>
        <v>3.5769662774686251</v>
      </c>
      <c r="CW5" s="246">
        <f>IF(ISBLANK('In Process Calc.'!AM5),"",'In Process Calc.'!AM5)</f>
        <v>4.2312634859095279</v>
      </c>
      <c r="CX5" s="246">
        <f>IF(ISBLANK('In Process Calc.'!AN5),"",'In Process Calc.'!AN5)</f>
        <v>13.193833417373959</v>
      </c>
      <c r="CY5" s="246">
        <f>IF(ISBLANK('In Process Calc.'!AO5),"",'In Process Calc.'!AO5)</f>
        <v>0</v>
      </c>
      <c r="CZ5" s="246">
        <f>IF(ISBLANK('In Process Calc.'!AP5),"",'In Process Calc.'!AP5)</f>
        <v>0</v>
      </c>
      <c r="DA5" s="246">
        <f>IF(ISBLANK('In Process Calc.'!AQ5),"",'In Process Calc.'!AQ5)</f>
        <v>1.9275818957843339E-2</v>
      </c>
      <c r="DB5" s="246">
        <f>IF(ISBLANK('In Process Calc.'!AR5),"",'In Process Calc.'!AR5)</f>
        <v>1.9332079654947491E-2</v>
      </c>
      <c r="DC5" s="246">
        <f>IF(ISBLANK('In Process Calc.'!AS5),"",'In Process Calc.'!AS5)</f>
        <v>5.6260697104150582E-5</v>
      </c>
      <c r="DD5" s="246">
        <f>IF(ISBLANK('In Process Calc.'!AT5),"",'In Process Calc.'!AT5)</f>
        <v>3.7026859295320298</v>
      </c>
      <c r="DE5" s="246">
        <f>IF(ISBLANK('In Process Calc.'!AU5),"",'In Process Calc.'!AU5)</f>
        <v>-3.8920655597625533E-3</v>
      </c>
      <c r="DF5" s="246">
        <f>IF(ISBLANK('In Process Calc.'!AV5),"",'In Process Calc.'!AV5)</f>
        <v>2.4003020445547874E-3</v>
      </c>
      <c r="DG5" s="246">
        <f>IF(ISBLANK('In Process Calc.'!AW5),"",'In Process Calc.'!AW5)</f>
        <v>3.135847960013928E-2</v>
      </c>
      <c r="DH5" s="246">
        <f>IF(ISBLANK('In Process Calc.'!AX5),"",'In Process Calc.'!AX5)</f>
        <v>2.4900201786616505E-4</v>
      </c>
      <c r="DI5" s="246">
        <f>IF(ISBLANK('In Process Calc.'!AY5),"",'In Process Calc.'!AY5)</f>
        <v>4.5708094473681585E-3</v>
      </c>
      <c r="DJ5" s="246">
        <f>IF(ISBLANK('In Process Calc.'!AZ5),"",'In Process Calc.'!AZ5)</f>
        <v>6.912597756365868E-2</v>
      </c>
      <c r="DK5" s="246">
        <f>IF(ISBLANK('In Process Calc.'!BA5),"",'In Process Calc.'!BA5)</f>
        <v>-1.9908281538333649E-3</v>
      </c>
      <c r="DL5" s="246">
        <f>IF(ISBLANK('In Process Calc.'!BB5),"",'In Process Calc.'!BB5)</f>
        <v>-3.9816563076667307E-3</v>
      </c>
      <c r="DM5" s="246">
        <f>IF(ISBLANK('In Process Calc.'!BC5),"",'In Process Calc.'!BC5)</f>
        <v>-7.7435236449889984E-3</v>
      </c>
      <c r="DN5" s="246">
        <f>IF(ISBLANK('In Process Calc.'!BD5),"",'In Process Calc.'!BD5)</f>
        <v>6.5401636234335408E-3</v>
      </c>
      <c r="DO5" s="246">
        <f>IF(ISBLANK('In Process Calc.'!BE5),"",'In Process Calc.'!BE5)</f>
        <v>3.4792746283866713E-3</v>
      </c>
      <c r="DP5" s="246">
        <f>IF(ISBLANK('In Process Calc.'!BF5),"",'In Process Calc.'!BF5)</f>
        <v>2.762583472792747E-2</v>
      </c>
      <c r="DQ5" s="246">
        <f>IF(ISBLANK('In Process Calc.'!BG5),"",'In Process Calc.'!BG5)</f>
        <v>5.7728746627421119E-3</v>
      </c>
      <c r="DR5" s="246">
        <f>IF(ISBLANK('In Process Calc.'!BH5),"",'In Process Calc.'!BH5)</f>
        <v>2.685797420699684E-3</v>
      </c>
      <c r="DS5" s="246">
        <f>IF(ISBLANK('In Process Calc.'!BI5),"",'In Process Calc.'!BI5)</f>
        <v>1.4695038172539616E-3</v>
      </c>
      <c r="DT5" s="246">
        <f>IF(ISBLANK('In Process Calc.'!BJ5),"",'In Process Calc.'!BJ5)</f>
        <v>2.7921080453490968E-2</v>
      </c>
      <c r="DU5" s="246">
        <f>IF(ISBLANK('In Process Calc.'!BK5),"",'In Process Calc.'!BK5)</f>
        <v>1.0186626437057329E-3</v>
      </c>
      <c r="DV5" s="246">
        <f>IF(ISBLANK('In Process Calc.'!BL5),"",'In Process Calc.'!BL5)</f>
        <v>2.8345992159798396E-3</v>
      </c>
      <c r="DW5" s="246">
        <f>IF(ISBLANK('In Process Calc.'!BM5),"",'In Process Calc.'!BM5)</f>
        <v>1.3586163372765747E-2</v>
      </c>
      <c r="DX5" s="246">
        <f>IF(ISBLANK('In Process Calc.'!BN5),"",'In Process Calc.'!BN5)</f>
        <v>2.3115818105863719E-3</v>
      </c>
      <c r="DY5" s="246">
        <f>IF(ISBLANK('In Process Calc.'!BO5),"",'In Process Calc.'!BO5)</f>
        <v>6.1171163405888669E-4</v>
      </c>
      <c r="DZ5" s="246">
        <f>IF(ISBLANK('In Process Calc.'!BP5),"",'In Process Calc.'!BP5)</f>
        <v>2.9690562665677972E-3</v>
      </c>
      <c r="EA5" s="246">
        <f>IF(ISBLANK('In Process Calc.'!BQ5),"",'In Process Calc.'!BQ5)</f>
        <v>4.67914350346702E-3</v>
      </c>
      <c r="EB5" s="246">
        <f>IF(ISBLANK('In Process Calc.'!BR5),"",'In Process Calc.'!BR5)</f>
        <v>0</v>
      </c>
      <c r="EC5" s="246">
        <f>IF(ISBLANK('In Process Calc.'!BS5),"",'In Process Calc.'!BS5)</f>
        <v>9.3342653837370171E-2</v>
      </c>
      <c r="ED5" s="246">
        <f>IF(ISBLANK('In Process Calc.'!BT5),"",'In Process Calc.'!BT5)</f>
        <v>0.12515579985062369</v>
      </c>
      <c r="EE5" s="246">
        <f>IF(ISBLANK('In Process Calc.'!BU5),"",'In Process Calc.'!BU5)</f>
        <v>0.35535695793120958</v>
      </c>
      <c r="EF5" s="246">
        <f>IF(ISBLANK('In Process Calc.'!BV5),"",'In Process Calc.'!BV5)</f>
        <v>0.41238262420797567</v>
      </c>
      <c r="EG5" s="246">
        <f>IF(ISBLANK('In Process Calc.'!BW5),"",'In Process Calc.'!BW5)</f>
        <v>0.39964476021314294</v>
      </c>
      <c r="EH5" s="246">
        <f>IF(ISBLANK('In Process Calc.'!BX5),"",'In Process Calc.'!BX5)</f>
        <v>0</v>
      </c>
      <c r="EI5" s="246">
        <f>IF(ISBLANK('In Process Calc.'!BY5),"",'In Process Calc.'!BY5)</f>
        <v>-2.8799999999999926E-2</v>
      </c>
      <c r="EJ5" s="246">
        <f>IF(ISBLANK('In Process Calc.'!BZ5),"",'In Process Calc.'!BZ5)</f>
        <v>-14.024857142857144</v>
      </c>
      <c r="EK5" s="246">
        <f>IF(ISBLANK('Post Process Calc.'!A5),"",'Post Process Calc.'!A5)</f>
        <v>0.96271488108634951</v>
      </c>
      <c r="EL5" s="246">
        <f>IF(ISBLANK('Post Process Calc.'!B5),"",'Post Process Calc.'!B5)</f>
        <v>1.8741299645405236E-2</v>
      </c>
      <c r="EM5" s="246">
        <f>IF(ISBLANK('Post Process Calc.'!C5),"",'Post Process Calc.'!C5)</f>
        <v>0</v>
      </c>
      <c r="EN5" s="246">
        <f>IF(ISBLANK('Post Process Calc.'!D5),"",'Post Process Calc.'!D5)</f>
        <v>1.3314310128557649</v>
      </c>
      <c r="EO5" s="246">
        <f>IF(ISBLANK('Post Process Calc.'!E5),"",'Post Process Calc.'!E5)</f>
        <v>-5.2226867264697774E-3</v>
      </c>
      <c r="EP5" s="246">
        <f>IF(ISBLANK('Post Process Calc.'!F5),"",'Post Process Calc.'!F5)</f>
        <v>2.1365191619077319E-3</v>
      </c>
      <c r="EQ5" s="246">
        <f>IF(ISBLANK('Post Process Calc.'!G5),"",'Post Process Calc.'!G5)</f>
        <v>3.2835764275935528E-2</v>
      </c>
      <c r="ER5" s="246">
        <f>IF(ISBLANK('Post Process Calc.'!H5),"",'Post Process Calc.'!H5)</f>
        <v>3.4265078770224109E-3</v>
      </c>
      <c r="ES5" s="246">
        <f>IF(ISBLANK('Post Process Calc.'!I5),"",'Post Process Calc.'!I5)</f>
        <v>4.5278728210462428E-3</v>
      </c>
      <c r="ET5" s="246">
        <f>IF(ISBLANK('Post Process Calc.'!J5),"",'Post Process Calc.'!J5)</f>
        <v>6.4644806168454014E-2</v>
      </c>
      <c r="EU5" s="246">
        <f>IF(ISBLANK('Post Process Calc.'!K5),"",'Post Process Calc.'!K5)</f>
        <v>-1.7968953470892898E-3</v>
      </c>
      <c r="EV5" s="246">
        <f>IF(ISBLANK('Post Process Calc.'!L5),"",'Post Process Calc.'!L5)</f>
        <v>-3.3318434768817126E-3</v>
      </c>
      <c r="EW5" s="246">
        <f>IF(ISBLANK('Post Process Calc.'!M5),"",'Post Process Calc.'!M5)</f>
        <v>-7.6824831767605233E-3</v>
      </c>
      <c r="EX5" s="246">
        <f>IF(ISBLANK('Post Process Calc.'!N5),"",'Post Process Calc.'!N5)</f>
        <v>4.0860603065310912E-4</v>
      </c>
      <c r="EY5" s="246">
        <f>IF(ISBLANK('Post Process Calc.'!O5),"",'Post Process Calc.'!O5)</f>
        <v>4.8209540360706028E-3</v>
      </c>
      <c r="EZ5" s="246">
        <f>IF(ISBLANK('Post Process Calc.'!P5),"",'Post Process Calc.'!P5)</f>
        <v>3.8248964802928789E-2</v>
      </c>
      <c r="FA5" s="246">
        <f>IF(ISBLANK('Post Process Calc.'!Q5),"",'Post Process Calc.'!Q5)</f>
        <v>7.526853489063603E-3</v>
      </c>
      <c r="FB5" s="246">
        <f>IF(ISBLANK('Post Process Calc.'!R5),"",'Post Process Calc.'!R5)</f>
        <v>3.3687464082739101E-3</v>
      </c>
      <c r="FC5" s="246">
        <f>IF(ISBLANK('Post Process Calc.'!S5),"",'Post Process Calc.'!S5)</f>
        <v>1.5254904030609323E-3</v>
      </c>
      <c r="FD5" s="246">
        <f>IF(ISBLANK('Post Process Calc.'!T5),"",'Post Process Calc.'!T5)</f>
        <v>2.3021069563500821E-2</v>
      </c>
      <c r="FE5" s="246">
        <f>IF(ISBLANK('Post Process Calc.'!U5),"",'Post Process Calc.'!U5)</f>
        <v>1.9583353334708545E-3</v>
      </c>
      <c r="FF5" s="246">
        <f>IF(ISBLANK('Post Process Calc.'!V5),"",'Post Process Calc.'!V5)</f>
        <v>2.7151283057978712E-3</v>
      </c>
      <c r="FG5" s="246">
        <f>IF(ISBLANK('Post Process Calc.'!W5),"",'Post Process Calc.'!W5)</f>
        <v>1.3653357702437989E-2</v>
      </c>
      <c r="FH5" s="246">
        <f>IF(ISBLANK('Post Process Calc.'!X5),"",'Post Process Calc.'!X5)</f>
        <v>2.7378862720688784E-3</v>
      </c>
      <c r="FI5" s="246">
        <f>IF(ISBLANK('Post Process Calc.'!Y5),"",'Post Process Calc.'!Y5)</f>
        <v>1.0456121296429856E-3</v>
      </c>
      <c r="FJ5" s="246">
        <f>IF(ISBLANK('Post Process Calc.'!Z5),"",'Post Process Calc.'!Z5)</f>
        <v>2.545839516860997E-3</v>
      </c>
      <c r="FK5" s="246">
        <f>IF(ISBLANK('Post Process Calc.'!AA5),"",'Post Process Calc.'!AA5)</f>
        <v>4.3869362778762404E-3</v>
      </c>
      <c r="FL5" s="246">
        <f>IF(ISBLANK('Post Process Calc.'!AB5),"",'Post Process Calc.'!AB5)</f>
        <v>0</v>
      </c>
      <c r="FM5" s="246">
        <f>IF(ISBLANK('Post Process Calc.'!AC5),"",'Post Process Calc.'!AC5)</f>
        <v>9.4647444264647121E-2</v>
      </c>
      <c r="FN5" s="246">
        <f>IF(ISBLANK('Post Process Calc.'!AD5),"",'Post Process Calc.'!AD5)</f>
        <v>0.11074727393113114</v>
      </c>
      <c r="FO5" s="246">
        <f>IF(ISBLANK('Post Process Calc.'!AE5),"",'Post Process Calc.'!AE5)</f>
        <v>0.39799099733381638</v>
      </c>
      <c r="FP5" s="246">
        <f>IF(ISBLANK('Post Process Calc.'!AF5),"",'Post Process Calc.'!AF5)</f>
        <v>0.59167885356880967</v>
      </c>
      <c r="FQ5" s="246">
        <f>IF(ISBLANK('Post Process Calc.'!AG5),"",'Post Process Calc.'!AG5)</f>
        <v>0</v>
      </c>
      <c r="FR5" s="246">
        <f>IF(ISBLANK('Post Process Calc.'!AH5),"",'Post Process Calc.'!AH5)</f>
        <v>-2.7796438006278002E-2</v>
      </c>
      <c r="FS5" s="246">
        <f>IF(ISBLANK('Post Process Calc.'!AI5),"",'Post Process Calc.'!AI5)</f>
        <v>-12.811580596939949</v>
      </c>
    </row>
    <row r="6" spans="1:175" x14ac:dyDescent="0.15">
      <c r="A6" s="241" t="str">
        <f>IF('Measured Data'!B10&lt;&gt;0,'Measured Data'!$B$1,"")</f>
        <v>NIIMBL-FB01-B2</v>
      </c>
      <c r="B6" s="241">
        <f>IF(ISBLANK('Measured Data'!A10),"",'Measured Data'!A10)</f>
        <v>3</v>
      </c>
      <c r="C6" s="248">
        <f>IF(ISBLANK('Measured Data'!B10),"",'Measured Data'!B10)</f>
        <v>43703</v>
      </c>
      <c r="D6" s="249">
        <f>IF(ISBLANK('Measured Data'!C10),"",'Measured Data'!C10)</f>
        <v>0.54236111111111118</v>
      </c>
      <c r="E6" s="241">
        <f>IF(ISBLANK('Measured Data'!D10),"",'Measured Data'!D10)</f>
        <v>11</v>
      </c>
      <c r="F6" s="241" t="e">
        <f>IF(ISBLANK('Measured Data'!#REF!),"",'Measured Data'!#REF!)</f>
        <v>#REF!</v>
      </c>
      <c r="G6" s="241" t="str">
        <f>IF(ISBLANK('Measured Data'!G10),"",'Measured Data'!G10)</f>
        <v/>
      </c>
      <c r="H6" s="246">
        <f>IF(ISBLANK('Measured Data'!H10),"",'Measured Data'!H10)</f>
        <v>1.7651208473205566</v>
      </c>
      <c r="I6" s="246">
        <f>IF(ISBLANK('Measured Data'!I10),"",'Measured Data'!I10)</f>
        <v>6.6382494316468588E-2</v>
      </c>
      <c r="J6" s="246">
        <f>IF(ISBLANK('Measured Data'!J10),"",'Measured Data'!J10)</f>
        <v>1.8315033416370252</v>
      </c>
      <c r="K6" s="246">
        <f>IF(ISBLANK('Measured Data'!K10),"",'Measured Data'!K10)</f>
        <v>96.375518798828125</v>
      </c>
      <c r="L6" s="241">
        <f>IF(ISBLANK('Measured Data'!L10),"",'Measured Data'!L10)</f>
        <v>6.9850000000000003</v>
      </c>
      <c r="M6" s="241">
        <f>IF(ISBLANK('Measured Data'!M10),"",'Measured Data'!M10)</f>
        <v>59.8</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327</v>
      </c>
      <c r="S6" s="241">
        <f>IF(ISBLANK('Measured Data'!S10),"",'Measured Data'!S10)</f>
        <v>92.7</v>
      </c>
      <c r="T6" s="246">
        <f>IF(ISBLANK('Measured Data'!T10),"",'Measured Data'!T10)</f>
        <v>0.53765854753619935</v>
      </c>
      <c r="U6" s="246">
        <f>IF(ISBLANK('Measured Data'!U10),"",'Measured Data'!U10)</f>
        <v>1.4685000000000001</v>
      </c>
      <c r="V6" s="246">
        <f>IF(ISBLANK('Measured Data'!V10),"",'Measured Data'!V10)</f>
        <v>2.0186194368755674</v>
      </c>
      <c r="W6" s="246">
        <f>IF(ISBLANK('Measured Data'!W10),"",'Measured Data'!W10)</f>
        <v>8.6868003906543443</v>
      </c>
      <c r="X6" s="246">
        <f>IF(ISBLANK('Measured Data'!X10),"",'Measured Data'!X10)</f>
        <v>0.72779605263157898</v>
      </c>
      <c r="Y6" s="246">
        <f>IF(ISBLANK('Measured Data'!Y10),"",'Measured Data'!Y10)</f>
        <v>24.666666666666671</v>
      </c>
      <c r="Z6" s="246">
        <f>IF(ISBLANK('Measured Data'!Z10),"",'Measured Data'!Z10)</f>
        <v>0.25</v>
      </c>
      <c r="AA6" s="246">
        <f>IF(ISBLANK('Measured Data'!AA10),"",'Measured Data'!AA10)</f>
        <v>2.64</v>
      </c>
      <c r="AB6" s="246">
        <f>IF(ISBLANK('Measured Data'!AB10),"",'Measured Data'!AB10)</f>
        <v>0.80191820967097382</v>
      </c>
      <c r="AC6" s="246">
        <f>IF(ISBLANK('Measured Data'!AC10),"",'Measured Data'!AC10)</f>
        <v>0.65225265638273056</v>
      </c>
      <c r="AD6" s="246">
        <f>IF(ISBLANK('Measured Data'!AD10),"",'Measured Data'!AD10)</f>
        <v>2.1239612716322331</v>
      </c>
      <c r="AE6" s="246">
        <f>IF(ISBLANK('Measured Data'!AE10),"",'Measured Data'!AE10)</f>
        <v>4.2184724689165183</v>
      </c>
      <c r="AF6" s="246">
        <f>IF(ISBLANK('Measured Data'!AF10),"",'Measured Data'!AF10)</f>
        <v>3.7386597545170392</v>
      </c>
      <c r="AG6" s="246">
        <f>IF(ISBLANK('Measured Data'!AG10),"",'Measured Data'!AG10)</f>
        <v>2.0794856009302962</v>
      </c>
      <c r="AH6" s="246">
        <f>IF(ISBLANK('Measured Data'!AH10),"",'Measured Data'!AH10)</f>
        <v>0.89672273976275052</v>
      </c>
      <c r="AI6" s="246">
        <f>IF(ISBLANK('Measured Data'!AI10),"",'Measured Data'!AI10)</f>
        <v>2.4</v>
      </c>
      <c r="AJ6" s="246">
        <f>IF(ISBLANK('Measured Data'!AJ10),"",'Measured Data'!AJ10)</f>
        <v>1.4873781705914402</v>
      </c>
      <c r="AK6" s="246">
        <f>IF(ISBLANK('Measured Data'!AK10),"",'Measured Data'!AK10)</f>
        <v>2.6587336054894468</v>
      </c>
      <c r="AL6" s="246">
        <f>IF(ISBLANK('Measured Data'!AL10),"",'Measured Data'!AL10)</f>
        <v>4.6674279189266343</v>
      </c>
      <c r="AM6" s="246">
        <f>IF(ISBLANK('Measured Data'!AM10),"",'Measured Data'!AM10)</f>
        <v>2.3262256548018803</v>
      </c>
      <c r="AN6" s="246">
        <f>IF(ISBLANK('Measured Data'!AN10),"",'Measured Data'!AN10)</f>
        <v>0.55133917641874353</v>
      </c>
      <c r="AO6" s="246">
        <f>IF(ISBLANK('Measured Data'!AO10),"",'Measured Data'!AO10)</f>
        <v>0.85048843755174119</v>
      </c>
      <c r="AP6" s="246">
        <f>IF(ISBLANK('Measured Data'!AP10),"",'Measured Data'!AP10)</f>
        <v>2.5206999573196756</v>
      </c>
      <c r="AQ6" s="246">
        <f>IF(ISBLANK('Measured Data'!BO10),"",'Measured Data'!BO10)</f>
        <v>0</v>
      </c>
      <c r="AR6" s="246" t="str">
        <f>IF(ISBLANK('Measured Data'!BP10),"",'Measured Data'!BP10)</f>
        <v/>
      </c>
      <c r="AS6" s="246" t="str">
        <f>IF(ISBLANK('Measured Data'!BQ10),"",'Measured Data'!BQ10)</f>
        <v/>
      </c>
      <c r="AT6" s="246" t="str">
        <f>IF(ISBLANK('Measured Data'!BR10),"",'Measured Data'!BR10)</f>
        <v/>
      </c>
      <c r="AU6" s="246" t="str">
        <f>IF(ISBLANK('Measured Data'!BS10),"",'Measured Data'!BS10)</f>
        <v/>
      </c>
      <c r="AV6" s="246" t="str">
        <f>IF(ISBLANK('Measured Data'!BT10),"",'Measured Data'!BT10)</f>
        <v/>
      </c>
      <c r="AW6" s="246" t="str">
        <f>IF(ISBLANK('Measured Data'!BU10),"",'Measured Data'!BU10)</f>
        <v/>
      </c>
      <c r="AX6" s="246" t="str">
        <f>IF(ISBLANK('Measured Data'!BV10),"",'Measured Data'!BV10)</f>
        <v/>
      </c>
      <c r="AY6" s="246" t="str">
        <f>IF(ISBLANK('Measured Data'!BW10),"",'Measured Data'!BW10)</f>
        <v/>
      </c>
      <c r="AZ6" s="246" t="str">
        <f>IF(ISBLANK('Measured Data'!BX10),"",'Measured Data'!BX10)</f>
        <v/>
      </c>
      <c r="BA6" s="246" t="str">
        <f>IF(ISBLANK('Measured Data'!BY10),"",'Measured Data'!BY10)</f>
        <v/>
      </c>
      <c r="BB6" s="246" t="str">
        <f>IF(ISBLANK('Measured Data'!BZ10),"",'Measured Data'!BZ10)</f>
        <v/>
      </c>
      <c r="BC6" s="246" t="str">
        <f>IF(ISBLANK('Measured Data'!CA10),"",'Measured Data'!CA10)</f>
        <v/>
      </c>
      <c r="BD6" s="246" t="str">
        <f>IF(ISBLANK('Measured Data'!CB10),"",'Measured Data'!CB10)</f>
        <v/>
      </c>
      <c r="BE6" s="246" t="str">
        <f>IF(ISBLANK('Measured Data'!CC10),"",'Measured Data'!CC10)</f>
        <v/>
      </c>
      <c r="BF6" s="246" t="str">
        <f>IF(ISBLANK('Measured Data'!CD10),"",'Measured Data'!CD10)</f>
        <v/>
      </c>
      <c r="BG6" s="246" t="str">
        <f>IF(ISBLANK('Measured Data'!CE10),"",'Measured Data'!CE10)</f>
        <v/>
      </c>
      <c r="BH6" s="246" t="str">
        <f>IF(ISBLANK('Measured Data'!CF10),"",'Measured Data'!CF10)</f>
        <v/>
      </c>
      <c r="BI6" s="246" t="str">
        <f>IF(ISBLANK('Measured Data'!CG10),"",'Measured Data'!CG10)</f>
        <v/>
      </c>
      <c r="BJ6" s="246" t="str">
        <f>IF(ISBLANK('Measured Data'!CH10),"",'Measured Data'!CH10)</f>
        <v/>
      </c>
      <c r="BK6" s="246" t="str">
        <f>IF(ISBLANK('Measured Data'!CI10),"",'Measured Data'!CI10)</f>
        <v/>
      </c>
      <c r="BL6" s="246" t="str">
        <f>IF(ISBLANK('Measured Data'!CJ10),"",'Measured Data'!CJ10)</f>
        <v/>
      </c>
      <c r="BM6" s="246" t="str">
        <f>IF(ISBLANK('Measured Data'!CK10),"",'Measured Data'!CK10)</f>
        <v/>
      </c>
      <c r="BN6" s="241">
        <f>IF(ISBLANK('In Process Calc.'!B6),"",ROUND('In Process Calc.'!B6,2))</f>
        <v>2.98</v>
      </c>
      <c r="BO6" s="241">
        <f>IF(ISBLANK('In Process Calc.'!C6),"",ROUND('In Process Calc.'!C6,2))</f>
        <v>71.52</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72.835498826184931</v>
      </c>
      <c r="BU6" s="246">
        <f>IF(ISBLANK('In Process Calc.'!K6),"",'In Process Calc.'!K6)</f>
        <v>1105.2165456844332</v>
      </c>
      <c r="BV6" s="246">
        <f>IF(ISBLANK('In Process Calc.'!L6),"",'In Process Calc.'!L6)</f>
        <v>0</v>
      </c>
      <c r="BW6" s="246">
        <f>IF(ISBLANK('In Process Calc.'!M6),"",'In Process Calc.'!M6)</f>
        <v>71.65440000000001</v>
      </c>
      <c r="BX6" s="246">
        <f>IF(ISBLANK('In Process Calc.'!N6),"",'In Process Calc.'!N6)</f>
        <v>-0.27084409024581885</v>
      </c>
      <c r="BY6" s="246">
        <f>IF(ISBLANK('In Process Calc.'!O6),"",'In Process Calc.'!O6)</f>
        <v>0.11583570436280138</v>
      </c>
      <c r="BZ6" s="246">
        <f>IF(ISBLANK('In Process Calc.'!P6),"",'In Process Calc.'!P6)</f>
        <v>2.0621510747805023</v>
      </c>
      <c r="CA6" s="246">
        <f>IF(ISBLANK('In Process Calc.'!Q6),"",'In Process Calc.'!Q6)</f>
        <v>0.25038464427916823</v>
      </c>
      <c r="CB6" s="246">
        <f>IF(ISBLANK('In Process Calc.'!R6),"",'In Process Calc.'!R6)</f>
        <v>0.32621628289473703</v>
      </c>
      <c r="CC6" s="246">
        <f>IF(ISBLANK('In Process Calc.'!S6),"",'In Process Calc.'!S6)</f>
        <v>4.2001111111111094</v>
      </c>
      <c r="CD6" s="246">
        <f>IF(ISBLANK('In Process Calc.'!T6),"",'In Process Calc.'!T6)</f>
        <v>-9.2449999999999977E-2</v>
      </c>
      <c r="CE6" s="246">
        <f>IF(ISBLANK('In Process Calc.'!U6),"",'In Process Calc.'!U6)</f>
        <v>-0.22879000000000022</v>
      </c>
      <c r="CF6" s="246">
        <f>IF(ISBLANK('In Process Calc.'!V6),"",'In Process Calc.'!V6)</f>
        <v>-0.48015985080591461</v>
      </c>
      <c r="CG6" s="246">
        <f>IF(ISBLANK('In Process Calc.'!W6),"",'In Process Calc.'!W6)</f>
        <v>5.2572079719196335E-2</v>
      </c>
      <c r="CH6" s="246">
        <f>IF(ISBLANK('In Process Calc.'!X6),"",'In Process Calc.'!X6)</f>
        <v>0.33655104063429164</v>
      </c>
      <c r="CI6" s="246">
        <f>IF(ISBLANK('In Process Calc.'!Y6),"",'In Process Calc.'!Y6)</f>
        <v>1.9227353463587922</v>
      </c>
      <c r="CJ6" s="246">
        <f>IF(ISBLANK('In Process Calc.'!Z6),"",'In Process Calc.'!Z6)</f>
        <v>0.47000304947777705</v>
      </c>
      <c r="CK6" s="246">
        <f>IF(ISBLANK('In Process Calc.'!AA6),"",'In Process Calc.'!AA6)</f>
        <v>0.19471920103974275</v>
      </c>
      <c r="CL6" s="246">
        <f>IF(ISBLANK('In Process Calc.'!AB6),"",'In Process Calc.'!AB6)</f>
        <v>9.6965350847798171E-2</v>
      </c>
      <c r="CM6" s="246">
        <f>IF(ISBLANK('In Process Calc.'!AC6),"",'In Process Calc.'!AC6)</f>
        <v>1.5531999999999999</v>
      </c>
      <c r="CN6" s="246">
        <f>IF(ISBLANK('In Process Calc.'!AD6),"",'In Process Calc.'!AD6)</f>
        <v>0.12475452509231741</v>
      </c>
      <c r="CO6" s="246">
        <f>IF(ISBLANK('In Process Calc.'!AE6),"",'In Process Calc.'!AE6)</f>
        <v>0.15142100234517464</v>
      </c>
      <c r="CP6" s="246">
        <f>IF(ISBLANK('In Process Calc.'!AF6),"",'In Process Calc.'!AF6)</f>
        <v>0.79135693215339198</v>
      </c>
      <c r="CQ6" s="246">
        <f>IF(ISBLANK('In Process Calc.'!AG6),"",'In Process Calc.'!AG6)</f>
        <v>0.15285342511752856</v>
      </c>
      <c r="CR6" s="246">
        <f>IF(ISBLANK('In Process Calc.'!AH6),"",'In Process Calc.'!AH6)</f>
        <v>7.1216275767517059E-2</v>
      </c>
      <c r="CS6" s="246">
        <f>IF(ISBLANK('In Process Calc.'!AI6),"",'In Process Calc.'!AI6)</f>
        <v>0.16764942877642275</v>
      </c>
      <c r="CT6" s="246">
        <f>IF(ISBLANK('In Process Calc.'!AJ6),"",'In Process Calc.'!AJ6)</f>
        <v>0.24275117370892008</v>
      </c>
      <c r="CU6" s="246">
        <f>IF(ISBLANK('In Process Calc.'!AK6),"",'In Process Calc.'!AK6)</f>
        <v>0</v>
      </c>
      <c r="CV6" s="246">
        <f>IF(ISBLANK('In Process Calc.'!AL6),"",'In Process Calc.'!AL6)</f>
        <v>5.9964613569548488</v>
      </c>
      <c r="CW6" s="246">
        <f>IF(ISBLANK('In Process Calc.'!AM6),"",'In Process Calc.'!AM6)</f>
        <v>7.2788172667090292</v>
      </c>
      <c r="CX6" s="246">
        <f>IF(ISBLANK('In Process Calc.'!AN6),"",'In Process Calc.'!AN6)</f>
        <v>25.32772634383668</v>
      </c>
      <c r="CY6" s="246">
        <f>IF(ISBLANK('In Process Calc.'!AO6),"",'In Process Calc.'!AO6)</f>
        <v>0</v>
      </c>
      <c r="CZ6" s="246">
        <f>IF(ISBLANK('In Process Calc.'!AP6),"",'In Process Calc.'!AP6)</f>
        <v>0</v>
      </c>
      <c r="DA6" s="246">
        <f>IF(ISBLANK('In Process Calc.'!AQ6),"",'In Process Calc.'!AQ6)</f>
        <v>1.640814234106688E-2</v>
      </c>
      <c r="DB6" s="246">
        <f>IF(ISBLANK('In Process Calc.'!AR6),"",'In Process Calc.'!AR6)</f>
        <v>1.7079512860035558E-2</v>
      </c>
      <c r="DC6" s="246">
        <f>IF(ISBLANK('In Process Calc.'!AS6),"",'In Process Calc.'!AS6)</f>
        <v>6.7137051896867762E-4</v>
      </c>
      <c r="DD6" s="246">
        <f>IF(ISBLANK('In Process Calc.'!AT6),"",'In Process Calc.'!AT6)</f>
        <v>0.2060657012662393</v>
      </c>
      <c r="DE6" s="246">
        <f>IF(ISBLANK('In Process Calc.'!AU6),"",'In Process Calc.'!AU6)</f>
        <v>-4.2936038838834213E-3</v>
      </c>
      <c r="DF6" s="246">
        <f>IF(ISBLANK('In Process Calc.'!AV6),"",'In Process Calc.'!AV6)</f>
        <v>1.0465423836350835E-3</v>
      </c>
      <c r="DG6" s="246">
        <f>IF(ISBLANK('In Process Calc.'!AW6),"",'In Process Calc.'!AW6)</f>
        <v>3.0838819435657323E-2</v>
      </c>
      <c r="DH6" s="246">
        <f>IF(ISBLANK('In Process Calc.'!AX6),"",'In Process Calc.'!AX6)</f>
        <v>7.5642994935641904E-3</v>
      </c>
      <c r="DI6" s="246">
        <f>IF(ISBLANK('In Process Calc.'!AY6),"",'In Process Calc.'!AY6)</f>
        <v>5.2969535958170867E-3</v>
      </c>
      <c r="DJ6" s="246">
        <f>IF(ISBLANK('In Process Calc.'!AZ6),"",'In Process Calc.'!AZ6)</f>
        <v>5.8954259177965734E-2</v>
      </c>
      <c r="DK6" s="246">
        <f>IF(ISBLANK('In Process Calc.'!BA6),"",'In Process Calc.'!BA6)</f>
        <v>-1.2339263548876577E-3</v>
      </c>
      <c r="DL6" s="246">
        <f>IF(ISBLANK('In Process Calc.'!BB6),"",'In Process Calc.'!BB6)</f>
        <v>-2.7146379807528541E-3</v>
      </c>
      <c r="DM6" s="246">
        <f>IF(ISBLANK('In Process Calc.'!BC6),"",'In Process Calc.'!BC6)</f>
        <v>-6.7063001571088937E-3</v>
      </c>
      <c r="DN6" s="246">
        <f>IF(ISBLANK('In Process Calc.'!BD6),"",'In Process Calc.'!BD6)</f>
        <v>-5.3761487954856416E-3</v>
      </c>
      <c r="DO6" s="246">
        <f>IF(ISBLANK('In Process Calc.'!BE6),"",'In Process Calc.'!BE6)</f>
        <v>6.7919099506662224E-3</v>
      </c>
      <c r="DP6" s="246">
        <f>IF(ISBLANK('In Process Calc.'!BF6),"",'In Process Calc.'!BF6)</f>
        <v>1.369811672832656E-2</v>
      </c>
      <c r="DQ6" s="246">
        <f>IF(ISBLANK('In Process Calc.'!BG6),"",'In Process Calc.'!BG6)</f>
        <v>8.5039980545737835E-3</v>
      </c>
      <c r="DR6" s="246">
        <f>IF(ISBLANK('In Process Calc.'!BH6),"",'In Process Calc.'!BH6)</f>
        <v>3.2074151094966161E-3</v>
      </c>
      <c r="DS6" s="246">
        <f>IF(ISBLANK('In Process Calc.'!BI6),"",'In Process Calc.'!BI6)</f>
        <v>1.4554724110999763E-3</v>
      </c>
      <c r="DT6" s="246">
        <f>IF(ISBLANK('In Process Calc.'!BJ6),"",'In Process Calc.'!BJ6)</f>
        <v>2.3938171284820564E-2</v>
      </c>
      <c r="DU6" s="246">
        <f>IF(ISBLANK('In Process Calc.'!BK6),"",'In Process Calc.'!BK6)</f>
        <v>2.8086222497594186E-3</v>
      </c>
      <c r="DV6" s="246">
        <f>IF(ISBLANK('In Process Calc.'!BL6),"",'In Process Calc.'!BL6)</f>
        <v>1.6933932430491677E-3</v>
      </c>
      <c r="DW6" s="246">
        <f>IF(ISBLANK('In Process Calc.'!BM6),"",'In Process Calc.'!BM6)</f>
        <v>1.0168238874609496E-2</v>
      </c>
      <c r="DX6" s="246">
        <f>IF(ISBLANK('In Process Calc.'!BN6),"",'In Process Calc.'!BN6)</f>
        <v>2.2996276929571837E-3</v>
      </c>
      <c r="DY6" s="246">
        <f>IF(ISBLANK('In Process Calc.'!BO6),"",'In Process Calc.'!BO6)</f>
        <v>1.5708801462605438E-3</v>
      </c>
      <c r="DZ6" s="246">
        <f>IF(ISBLANK('In Process Calc.'!BP6),"",'In Process Calc.'!BP6)</f>
        <v>2.0566574268782653E-3</v>
      </c>
      <c r="EA6" s="246">
        <f>IF(ISBLANK('In Process Calc.'!BQ6),"",'In Process Calc.'!BQ6)</f>
        <v>2.5700216013024974E-3</v>
      </c>
      <c r="EB6" s="246">
        <f>IF(ISBLANK('In Process Calc.'!BR6),"",'In Process Calc.'!BR6)</f>
        <v>0</v>
      </c>
      <c r="EC6" s="246">
        <f>IF(ISBLANK('In Process Calc.'!BS6),"",'In Process Calc.'!BS6)</f>
        <v>6.8809700962588052E-2</v>
      </c>
      <c r="ED6" s="246">
        <f>IF(ISBLANK('In Process Calc.'!BT6),"",'In Process Calc.'!BT6)</f>
        <v>9.7041476131292034E-2</v>
      </c>
      <c r="EE6" s="246">
        <f>IF(ISBLANK('In Process Calc.'!BU6),"",'In Process Calc.'!BU6)</f>
        <v>0.34276896521273115</v>
      </c>
      <c r="EF6" s="246">
        <f>IF(ISBLANK('In Process Calc.'!BV6),"",'In Process Calc.'!BV6)</f>
        <v>0.42106209162971564</v>
      </c>
      <c r="EG6" s="246">
        <f>IF(ISBLANK('In Process Calc.'!BW6),"",'In Process Calc.'!BW6)</f>
        <v>0.23235160477508396</v>
      </c>
      <c r="EH6" s="246">
        <f>IF(ISBLANK('In Process Calc.'!BX6),"",'In Process Calc.'!BX6)</f>
        <v>0</v>
      </c>
      <c r="EI6" s="246">
        <f>IF(ISBLANK('In Process Calc.'!BY6),"",'In Process Calc.'!BY6)</f>
        <v>-2.0930232558139583E-2</v>
      </c>
      <c r="EJ6" s="246">
        <f>IF(ISBLANK('In Process Calc.'!BZ6),"",'In Process Calc.'!BZ6)</f>
        <v>-19.400000000000006</v>
      </c>
      <c r="EK6" s="246">
        <f>IF(ISBLANK('Post Process Calc.'!A6),"",'Post Process Calc.'!A6)</f>
        <v>1.3926803485359192</v>
      </c>
      <c r="EL6" s="246">
        <f>IF(ISBLANK('Post Process Calc.'!B6),"",'Post Process Calc.'!B6)</f>
        <v>1.5086825526061083E-2</v>
      </c>
      <c r="EM6" s="246">
        <f>IF(ISBLANK('Post Process Calc.'!C6),"",'Post Process Calc.'!C6)</f>
        <v>0</v>
      </c>
      <c r="EN6" s="246">
        <f>IF(ISBLANK('Post Process Calc.'!D6),"",'Post Process Calc.'!D6)</f>
        <v>1.2536429765130044</v>
      </c>
      <c r="EO6" s="246">
        <f>IF(ISBLANK('Post Process Calc.'!E6),"",'Post Process Calc.'!E6)</f>
        <v>-1.7554908369802839E-3</v>
      </c>
      <c r="EP6" s="246">
        <f>IF(ISBLANK('Post Process Calc.'!F6),"",'Post Process Calc.'!F6)</f>
        <v>1.7858193173560302E-3</v>
      </c>
      <c r="EQ6" s="246">
        <f>IF(ISBLANK('Post Process Calc.'!G6),"",'Post Process Calc.'!G6)</f>
        <v>2.4060895501733924E-2</v>
      </c>
      <c r="ER6" s="246">
        <f>IF(ISBLANK('Post Process Calc.'!H6),"",'Post Process Calc.'!H6)</f>
        <v>5.0548653942218335E-3</v>
      </c>
      <c r="ES6" s="246">
        <f>IF(ISBLANK('Post Process Calc.'!I6),"",'Post Process Calc.'!I6)</f>
        <v>3.2913458766230066E-3</v>
      </c>
      <c r="ET6" s="246">
        <f>IF(ISBLANK('Post Process Calc.'!J6),"",'Post Process Calc.'!J6)</f>
        <v>4.8471167859939171E-2</v>
      </c>
      <c r="EU6" s="246">
        <f>IF(ISBLANK('Post Process Calc.'!K6),"",'Post Process Calc.'!K6)</f>
        <v>-9.0903043480483256E-4</v>
      </c>
      <c r="EV6" s="246">
        <f>IF(ISBLANK('Post Process Calc.'!L6),"",'Post Process Calc.'!L6)</f>
        <v>-3.2485946721043249E-3</v>
      </c>
      <c r="EW6" s="246">
        <f>IF(ISBLANK('Post Process Calc.'!M6),"",'Post Process Calc.'!M6)</f>
        <v>-6.3128227333338633E-3</v>
      </c>
      <c r="EX6" s="246">
        <f>IF(ISBLANK('Post Process Calc.'!N6),"",'Post Process Calc.'!N6)</f>
        <v>-1.5974670070921035E-4</v>
      </c>
      <c r="EY6" s="246">
        <f>IF(ISBLANK('Post Process Calc.'!O6),"",'Post Process Calc.'!O6)</f>
        <v>3.5924604432584764E-3</v>
      </c>
      <c r="EZ6" s="246">
        <f>IF(ISBLANK('Post Process Calc.'!P6),"",'Post Process Calc.'!P6)</f>
        <v>-6.4593613598199937E-4</v>
      </c>
      <c r="FA6" s="246">
        <f>IF(ISBLANK('Post Process Calc.'!Q6),"",'Post Process Calc.'!Q6)</f>
        <v>6.5497040719449569E-3</v>
      </c>
      <c r="FB6" s="246">
        <f>IF(ISBLANK('Post Process Calc.'!R6),"",'Post Process Calc.'!R6)</f>
        <v>2.9869378231984537E-3</v>
      </c>
      <c r="FC6" s="246">
        <f>IF(ISBLANK('Post Process Calc.'!S6),"",'Post Process Calc.'!S6)</f>
        <v>1.1267886003565222E-3</v>
      </c>
      <c r="FD6" s="246">
        <f>IF(ISBLANK('Post Process Calc.'!T6),"",'Post Process Calc.'!T6)</f>
        <v>1.7610763849626707E-2</v>
      </c>
      <c r="FE6" s="246">
        <f>IF(ISBLANK('Post Process Calc.'!U6),"",'Post Process Calc.'!U6)</f>
        <v>1.6996414545707563E-3</v>
      </c>
      <c r="FF6" s="246">
        <f>IF(ISBLANK('Post Process Calc.'!V6),"",'Post Process Calc.'!V6)</f>
        <v>2.3964595320449806E-3</v>
      </c>
      <c r="FG6" s="246">
        <f>IF(ISBLANK('Post Process Calc.'!W6),"",'Post Process Calc.'!W6)</f>
        <v>1.125588320163926E-2</v>
      </c>
      <c r="FH6" s="246">
        <f>IF(ISBLANK('Post Process Calc.'!X6),"",'Post Process Calc.'!X6)</f>
        <v>2.4951206529021564E-3</v>
      </c>
      <c r="FI6" s="246">
        <f>IF(ISBLANK('Post Process Calc.'!Y6),"",'Post Process Calc.'!Y6)</f>
        <v>8.6471524022938874E-4</v>
      </c>
      <c r="FJ6" s="246">
        <f>IF(ISBLANK('Post Process Calc.'!Z6),"",'Post Process Calc.'!Z6)</f>
        <v>1.5074197042561615E-3</v>
      </c>
      <c r="FK6" s="246">
        <f>IF(ISBLANK('Post Process Calc.'!AA6),"",'Post Process Calc.'!AA6)</f>
        <v>3.8891761203135025E-3</v>
      </c>
      <c r="FL6" s="246">
        <f>IF(ISBLANK('Post Process Calc.'!AB6),"",'Post Process Calc.'!AB6)</f>
        <v>0</v>
      </c>
      <c r="FM6" s="246">
        <f>IF(ISBLANK('Post Process Calc.'!AC6),"",'Post Process Calc.'!AC6)</f>
        <v>7.275860875332639E-2</v>
      </c>
      <c r="FN6" s="246">
        <f>IF(ISBLANK('Post Process Calc.'!AD6),"",'Post Process Calc.'!AD6)</f>
        <v>8.7780191783184094E-2</v>
      </c>
      <c r="FO6" s="246">
        <f>IF(ISBLANK('Post Process Calc.'!AE6),"",'Post Process Calc.'!AE6)</f>
        <v>0.30809838330521588</v>
      </c>
      <c r="FP6" s="246">
        <f>IF(ISBLANK('Post Process Calc.'!AF6),"",'Post Process Calc.'!AF6)</f>
        <v>-1.3326192961730919E-2</v>
      </c>
      <c r="FQ6" s="246">
        <f>IF(ISBLANK('Post Process Calc.'!AG6),"",'Post Process Calc.'!AG6)</f>
        <v>0</v>
      </c>
      <c r="FR6" s="246">
        <f>IF(ISBLANK('Post Process Calc.'!AH6),"",'Post Process Calc.'!AH6)</f>
        <v>-1.875404441319713E-2</v>
      </c>
      <c r="FS6" s="246">
        <f>IF(ISBLANK('Post Process Calc.'!AI6),"",'Post Process Calc.'!AI6)</f>
        <v>-19.373128968347149</v>
      </c>
    </row>
    <row r="7" spans="1:175" x14ac:dyDescent="0.15">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3.99</v>
      </c>
      <c r="BO7" s="241">
        <f>IF(ISBLANK('In Process Calc.'!C7),"",ROUND('In Process Calc.'!C7,2))</f>
        <v>95.82</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115.7279354162594</v>
      </c>
      <c r="BU7" s="246">
        <f>IF(ISBLANK('In Process Calc.'!K7),"",'In Process Calc.'!K7)</f>
        <v>1655.9157491245273</v>
      </c>
      <c r="BV7" s="246">
        <f>IF(ISBLANK('In Process Calc.'!L7),"",'In Process Calc.'!L7)</f>
        <v>0</v>
      </c>
      <c r="BW7" s="246">
        <f>IF(ISBLANK('In Process Calc.'!M7),"",'In Process Calc.'!M7)</f>
        <v>103.45620000000001</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6.2791666666666641</v>
      </c>
      <c r="CD7" s="246">
        <f>IF(ISBLANK('In Process Calc.'!T7),"",'In Process Calc.'!T7)</f>
        <v>-0.14304999999999995</v>
      </c>
      <c r="CE7" s="246">
        <f>IF(ISBLANK('In Process Calc.'!U7),"",'In Process Calc.'!U7)</f>
        <v>-0.11932999999999995</v>
      </c>
      <c r="CF7" s="246" t="str">
        <f>IF(ISBLANK('In Process Calc.'!V7),"",'In Process Calc.'!V7)</f>
        <v/>
      </c>
      <c r="CG7" s="246" t="str">
        <f>IF(ISBLANK('In Process Calc.'!W7),"",'In Process Calc.'!W7)</f>
        <v/>
      </c>
      <c r="CH7" s="246" t="str">
        <f>IF(ISBLANK('In Process Calc.'!X7),"",'In Process Calc.'!X7)</f>
        <v/>
      </c>
      <c r="CI7" s="246">
        <f>IF(ISBLANK('In Process Calc.'!Y7),"",'In Process Calc.'!Y7)</f>
        <v>2.177952930728241</v>
      </c>
      <c r="CJ7" s="246" t="str">
        <f>IF(ISBLANK('In Process Calc.'!Z7),"",'In Process Calc.'!Z7)</f>
        <v/>
      </c>
      <c r="CK7" s="246" t="str">
        <f>IF(ISBLANK('In Process Calc.'!AA7),"",'In Process Calc.'!AA7)</f>
        <v/>
      </c>
      <c r="CL7" s="246" t="str">
        <f>IF(ISBLANK('In Process Calc.'!AB7),"",'In Process Calc.'!AB7)</f>
        <v/>
      </c>
      <c r="CM7" s="246">
        <f>IF(ISBLANK('In Process Calc.'!AC7),"",'In Process Calc.'!AC7)</f>
        <v>2.29223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1.3746409936325482E-2</v>
      </c>
      <c r="DB7" s="246">
        <f>IF(ISBLANK('In Process Calc.'!AR7),"",'In Process Calc.'!AR7)</f>
        <v>1.4188292690640368E-2</v>
      </c>
      <c r="DC7" s="246">
        <f>IF(ISBLANK('In Process Calc.'!AS7),"",'In Process Calc.'!AS7)</f>
        <v>4.4188275431488551E-4</v>
      </c>
      <c r="DD7" s="246">
        <f>IF(ISBLANK('In Process Calc.'!AT7),"",'In Process Calc.'!AT7)</f>
        <v>0.79382824013942965</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5.0835496107454067E-2</v>
      </c>
      <c r="DK7" s="246">
        <f>IF(ISBLANK('In Process Calc.'!BA7),"",'In Process Calc.'!BA7)</f>
        <v>-1.2372329811791991E-3</v>
      </c>
      <c r="DL7" s="246">
        <f>IF(ISBLANK('In Process Calc.'!BB7),"",'In Process Calc.'!BB7)</f>
        <v>2.6764332434758005E-3</v>
      </c>
      <c r="DM7" s="246" t="str">
        <f>IF(ISBLANK('In Process Calc.'!BC7),"",'In Process Calc.'!BC7)</f>
        <v/>
      </c>
      <c r="DN7" s="246" t="str">
        <f>IF(ISBLANK('In Process Calc.'!BD7),"",'In Process Calc.'!BD7)</f>
        <v/>
      </c>
      <c r="DO7" s="246" t="str">
        <f>IF(ISBLANK('In Process Calc.'!BE7),"",'In Process Calc.'!BE7)</f>
        <v/>
      </c>
      <c r="DP7" s="246">
        <f>IF(ISBLANK('In Process Calc.'!BF7),"",'In Process Calc.'!BF7)</f>
        <v>6.2403876039282026E-3</v>
      </c>
      <c r="DQ7" s="246" t="str">
        <f>IF(ISBLANK('In Process Calc.'!BG7),"",'In Process Calc.'!BG7)</f>
        <v/>
      </c>
      <c r="DR7" s="246" t="str">
        <f>IF(ISBLANK('In Process Calc.'!BH7),"",'In Process Calc.'!BH7)</f>
        <v/>
      </c>
      <c r="DS7" s="246" t="str">
        <f>IF(ISBLANK('In Process Calc.'!BI7),"",'In Process Calc.'!BI7)</f>
        <v/>
      </c>
      <c r="DT7" s="246">
        <f>IF(ISBLANK('In Process Calc.'!BJ7),"",'In Process Calc.'!BJ7)</f>
        <v>1.8070203361281897E-2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0.12275650051171956</v>
      </c>
      <c r="EH7" s="246">
        <f>IF(ISBLANK('In Process Calc.'!BX7),"",'In Process Calc.'!BX7)</f>
        <v>0</v>
      </c>
      <c r="EI7" s="246">
        <f>IF(ISBLANK('In Process Calc.'!BY7),"",'In Process Calc.'!BY7)</f>
        <v>-2.4337973973225024E-2</v>
      </c>
      <c r="EJ7" s="246">
        <f>IF(ISBLANK('In Process Calc.'!BZ7),"",'In Process Calc.'!BZ7)</f>
        <v>-14.605335968379455</v>
      </c>
      <c r="EK7" s="246">
        <f>IF(ISBLANK('Post Process Calc.'!A7),"",'Post Process Calc.'!A7)</f>
        <v>1.9239632226554872</v>
      </c>
      <c r="EL7" s="246">
        <f>IF(ISBLANK('Post Process Calc.'!B7),"",'Post Process Calc.'!B7)</f>
        <v>1.1440420511649499E-2</v>
      </c>
      <c r="EM7" s="246">
        <f>IF(ISBLANK('Post Process Calc.'!C7),"",'Post Process Calc.'!C7)</f>
        <v>0</v>
      </c>
      <c r="EN7" s="246">
        <f>IF(ISBLANK('Post Process Calc.'!D7),"",'Post Process Calc.'!D7)</f>
        <v>1.0849676608577195</v>
      </c>
      <c r="EO7" s="246">
        <f>IF(ISBLANK('Post Process Calc.'!E7),"",'Post Process Calc.'!E7)</f>
        <v>-2.8365361191041495E-4</v>
      </c>
      <c r="EP7" s="246">
        <f>IF(ISBLANK('Post Process Calc.'!F7),"",'Post Process Calc.'!F7)</f>
        <v>1.4396512264927359E-3</v>
      </c>
      <c r="EQ7" s="246">
        <f>IF(ISBLANK('Post Process Calc.'!G7),"",'Post Process Calc.'!G7)</f>
        <v>1.6289307376181172E-2</v>
      </c>
      <c r="ER7" s="246">
        <f>IF(ISBLANK('Post Process Calc.'!H7),"",'Post Process Calc.'!H7)</f>
        <v>5.7179473268157942E-3</v>
      </c>
      <c r="ES7" s="246">
        <f>IF(ISBLANK('Post Process Calc.'!I7),"",'Post Process Calc.'!I7)</f>
        <v>2.4059911834957361E-3</v>
      </c>
      <c r="ET7" s="246">
        <f>IF(ISBLANK('Post Process Calc.'!J7),"",'Post Process Calc.'!J7)</f>
        <v>3.9729881702903175E-2</v>
      </c>
      <c r="EU7" s="246">
        <f>IF(ISBLANK('Post Process Calc.'!K7),"",'Post Process Calc.'!K7)</f>
        <v>-4.7179481185715419E-4</v>
      </c>
      <c r="EV7" s="246">
        <f>IF(ISBLANK('Post Process Calc.'!L7),"",'Post Process Calc.'!L7)</f>
        <v>-2.5857366858327117E-3</v>
      </c>
      <c r="EW7" s="246">
        <f>IF(ISBLANK('Post Process Calc.'!M7),"",'Post Process Calc.'!M7)</f>
        <v>-5.0177378286001516E-3</v>
      </c>
      <c r="EX7" s="246">
        <f>IF(ISBLANK('Post Process Calc.'!N7),"",'Post Process Calc.'!N7)</f>
        <v>-3.151901983127869E-4</v>
      </c>
      <c r="EY7" s="246">
        <f>IF(ISBLANK('Post Process Calc.'!O7),"",'Post Process Calc.'!O7)</f>
        <v>2.7251539513466851E-3</v>
      </c>
      <c r="EZ7" s="246">
        <f>IF(ISBLANK('Post Process Calc.'!P7),"",'Post Process Calc.'!P7)</f>
        <v>-1.5235464898585214E-2</v>
      </c>
      <c r="FA7" s="246">
        <f>IF(ISBLANK('Post Process Calc.'!Q7),"",'Post Process Calc.'!Q7)</f>
        <v>5.3818141548029269E-3</v>
      </c>
      <c r="FB7" s="246">
        <f>IF(ISBLANK('Post Process Calc.'!R7),"",'Post Process Calc.'!R7)</f>
        <v>2.4775916312555317E-3</v>
      </c>
      <c r="FC7" s="246">
        <f>IF(ISBLANK('Post Process Calc.'!S7),"",'Post Process Calc.'!S7)</f>
        <v>8.4537044086720322E-4</v>
      </c>
      <c r="FD7" s="246">
        <f>IF(ISBLANK('Post Process Calc.'!T7),"",'Post Process Calc.'!T7)</f>
        <v>1.3461527852349345E-2</v>
      </c>
      <c r="FE7" s="246">
        <f>IF(ISBLANK('Post Process Calc.'!U7),"",'Post Process Calc.'!U7)</f>
        <v>1.3886038219519988E-3</v>
      </c>
      <c r="FF7" s="246">
        <f>IF(ISBLANK('Post Process Calc.'!V7),"",'Post Process Calc.'!V7)</f>
        <v>1.9819005483136046E-3</v>
      </c>
      <c r="FG7" s="246">
        <f>IF(ISBLANK('Post Process Calc.'!W7),"",'Post Process Calc.'!W7)</f>
        <v>8.9440902884515006E-3</v>
      </c>
      <c r="FH7" s="246">
        <f>IF(ISBLANK('Post Process Calc.'!X7),"",'Post Process Calc.'!X7)</f>
        <v>2.1068972381055435E-3</v>
      </c>
      <c r="FI7" s="246">
        <f>IF(ISBLANK('Post Process Calc.'!Y7),"",'Post Process Calc.'!Y7)</f>
        <v>6.9137350513944699E-4</v>
      </c>
      <c r="FJ7" s="246">
        <f>IF(ISBLANK('Post Process Calc.'!Z7),"",'Post Process Calc.'!Z7)</f>
        <v>9.3062057104744019E-4</v>
      </c>
      <c r="FK7" s="246">
        <f>IF(ISBLANK('Post Process Calc.'!AA7),"",'Post Process Calc.'!AA7)</f>
        <v>3.2338111963771221E-3</v>
      </c>
      <c r="FL7" s="246">
        <f>IF(ISBLANK('Post Process Calc.'!AB7),"",'Post Process Calc.'!AB7)</f>
        <v>0</v>
      </c>
      <c r="FM7" s="246">
        <f>IF(ISBLANK('Post Process Calc.'!AC7),"",'Post Process Calc.'!AC7)</f>
        <v>5.5819470579612784E-2</v>
      </c>
      <c r="FN7" s="246">
        <f>IF(ISBLANK('Post Process Calc.'!AD7),"",'Post Process Calc.'!AD7)</f>
        <v>6.8592486798949054E-2</v>
      </c>
      <c r="FO7" s="246">
        <f>IF(ISBLANK('Post Process Calc.'!AE7),"",'Post Process Calc.'!AE7)</f>
        <v>0.23766738162040241</v>
      </c>
      <c r="FP7" s="246">
        <f>IF(ISBLANK('Post Process Calc.'!AF7),"",'Post Process Calc.'!AF7)</f>
        <v>-0.38347622105987583</v>
      </c>
      <c r="FQ7" s="246">
        <f>IF(ISBLANK('Post Process Calc.'!AG7),"",'Post Process Calc.'!AG7)</f>
        <v>0</v>
      </c>
      <c r="FR7" s="246">
        <f>IF(ISBLANK('Post Process Calc.'!AH7),"",'Post Process Calc.'!AH7)</f>
        <v>-1.1875062085137767E-2</v>
      </c>
      <c r="FS7" s="246">
        <f>IF(ISBLANK('Post Process Calc.'!AI7),"",'Post Process Calc.'!AI7)</f>
        <v>-28.532589833618403</v>
      </c>
    </row>
    <row r="8" spans="1:175" x14ac:dyDescent="0.15">
      <c r="A8" s="241" t="str">
        <f>IF('Measured Data'!B11&lt;&gt;0,'Measured Data'!$B$1,"")</f>
        <v>NIIMBL-FB01-B2</v>
      </c>
      <c r="B8" s="241">
        <f>IF(ISBLANK('Measured Data'!A11),"",'Measured Data'!A11)</f>
        <v>4</v>
      </c>
      <c r="C8" s="248">
        <f>IF(ISBLANK('Measured Data'!B11),"",'Measured Data'!B11)</f>
        <v>43704</v>
      </c>
      <c r="D8" s="249">
        <f>IF(ISBLANK('Measured Data'!C11),"",'Measured Data'!C11)</f>
        <v>0.55486111111111114</v>
      </c>
      <c r="E8" s="241">
        <f>IF(ISBLANK('Measured Data'!D11),"",'Measured Data'!D11)</f>
        <v>10</v>
      </c>
      <c r="F8" s="241" t="str">
        <f>IF(ISBLANK('Measured Data'!E12),"",'Measured Data'!E12)</f>
        <v/>
      </c>
      <c r="G8" s="241" t="str">
        <f>IF(ISBLANK('Measured Data'!G11),"",'Measured Data'!G11)</f>
        <v/>
      </c>
      <c r="H8" s="246">
        <f>IF(ISBLANK('Measured Data'!H11),"",'Measured Data'!H11)</f>
        <v>2.3549121452331545</v>
      </c>
      <c r="I8" s="246">
        <f>IF(ISBLANK('Measured Data'!I11),"",'Measured Data'!I11)</f>
        <v>8.4881252165795118E-2</v>
      </c>
      <c r="J8" s="246">
        <f>IF(ISBLANK('Measured Data'!J11),"",'Measured Data'!J11)</f>
        <v>2.4397933973989496</v>
      </c>
      <c r="K8" s="246">
        <f>IF(ISBLANK('Measured Data'!K11),"",'Measured Data'!K11)</f>
        <v>96.520965576171875</v>
      </c>
      <c r="L8" s="241">
        <f>IF(ISBLANK('Measured Data'!L11),"",'Measured Data'!L11)</f>
        <v>6.976</v>
      </c>
      <c r="M8" s="241">
        <f>IF(ISBLANK('Measured Data'!M11),"",'Measured Data'!M11)</f>
        <v>54.3</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322</v>
      </c>
      <c r="S8" s="241">
        <f>IF(ISBLANK('Measured Data'!S11),"",'Measured Data'!S11)</f>
        <v>127.2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20.944444444444446</v>
      </c>
      <c r="Z8" s="246">
        <f>IF(ISBLANK('Measured Data'!Z11),"",'Measured Data'!Z11)</f>
        <v>0.3</v>
      </c>
      <c r="AA8" s="246">
        <f>IF(ISBLANK('Measured Data'!AA11),"",'Measured Data'!AA11)</f>
        <v>2.38</v>
      </c>
      <c r="AB8" s="246" t="str">
        <f>IF(ISBLANK('Measured Data'!AB11),"",'Measured Data'!AB11)</f>
        <v/>
      </c>
      <c r="AC8" s="246" t="str">
        <f>IF(ISBLANK('Measured Data'!AC11),"",'Measured Data'!AC11)</f>
        <v/>
      </c>
      <c r="AD8" s="246" t="str">
        <f>IF(ISBLANK('Measured Data'!AD11),"",'Measured Data'!AD11)</f>
        <v/>
      </c>
      <c r="AE8" s="246">
        <f>IF(ISBLANK('Measured Data'!AE11),"",'Measured Data'!AE11)</f>
        <v>4.3294849023090585</v>
      </c>
      <c r="AF8" s="246" t="str">
        <f>IF(ISBLANK('Measured Data'!AF11),"",'Measured Data'!AF11)</f>
        <v/>
      </c>
      <c r="AG8" s="246" t="str">
        <f>IF(ISBLANK('Measured Data'!AG11),"",'Measured Data'!AG11)</f>
        <v/>
      </c>
      <c r="AH8" s="246" t="str">
        <f>IF(ISBLANK('Measured Data'!AH11),"",'Measured Data'!AH11)</f>
        <v/>
      </c>
      <c r="AI8" s="246">
        <f>IF(ISBLANK('Measured Data'!AI11),"",'Measured Data'!AI11)</f>
        <v>3.19</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f>IF(ISBLANK('Measured Data'!BO11),"",'Measured Data'!BO11)</f>
        <v>0</v>
      </c>
      <c r="AR8" s="246" t="str">
        <f>IF(ISBLANK('Measured Data'!BP11),"",'Measured Data'!BP11)</f>
        <v/>
      </c>
      <c r="AS8" s="246" t="str">
        <f>IF(ISBLANK('Measured Data'!BQ11),"",'Measured Data'!BQ11)</f>
        <v/>
      </c>
      <c r="AT8" s="246" t="str">
        <f>IF(ISBLANK('Measured Data'!BR11),"",'Measured Data'!BR11)</f>
        <v/>
      </c>
      <c r="AU8" s="246" t="str">
        <f>IF(ISBLANK('Measured Data'!BS11),"",'Measured Data'!BS11)</f>
        <v/>
      </c>
      <c r="AV8" s="246" t="str">
        <f>IF(ISBLANK('Measured Data'!BT11),"",'Measured Data'!BT11)</f>
        <v/>
      </c>
      <c r="AW8" s="246" t="str">
        <f>IF(ISBLANK('Measured Data'!BU11),"",'Measured Data'!BU11)</f>
        <v/>
      </c>
      <c r="AX8" s="246" t="str">
        <f>IF(ISBLANK('Measured Data'!BV11),"",'Measured Data'!BV11)</f>
        <v/>
      </c>
      <c r="AY8" s="246" t="str">
        <f>IF(ISBLANK('Measured Data'!BW11),"",'Measured Data'!BW11)</f>
        <v/>
      </c>
      <c r="AZ8" s="246" t="str">
        <f>IF(ISBLANK('Measured Data'!BX11),"",'Measured Data'!BX11)</f>
        <v/>
      </c>
      <c r="BA8" s="246" t="str">
        <f>IF(ISBLANK('Measured Data'!BY11),"",'Measured Data'!BY11)</f>
        <v/>
      </c>
      <c r="BB8" s="246" t="str">
        <f>IF(ISBLANK('Measured Data'!BZ11),"",'Measured Data'!BZ11)</f>
        <v/>
      </c>
      <c r="BC8" s="246" t="str">
        <f>IF(ISBLANK('Measured Data'!CA11),"",'Measured Data'!CA11)</f>
        <v/>
      </c>
      <c r="BD8" s="246" t="str">
        <f>IF(ISBLANK('Measured Data'!CB11),"",'Measured Data'!CB11)</f>
        <v/>
      </c>
      <c r="BE8" s="246" t="str">
        <f>IF(ISBLANK('Measured Data'!CC11),"",'Measured Data'!CC11)</f>
        <v/>
      </c>
      <c r="BF8" s="246" t="str">
        <f>IF(ISBLANK('Measured Data'!CD11),"",'Measured Data'!CD11)</f>
        <v/>
      </c>
      <c r="BG8" s="246" t="str">
        <f>IF(ISBLANK('Measured Data'!CE11),"",'Measured Data'!CE11)</f>
        <v/>
      </c>
      <c r="BH8" s="246" t="str">
        <f>IF(ISBLANK('Measured Data'!CF11),"",'Measured Data'!CF11)</f>
        <v/>
      </c>
      <c r="BI8" s="246" t="str">
        <f>IF(ISBLANK('Measured Data'!CG11),"",'Measured Data'!CG11)</f>
        <v/>
      </c>
      <c r="BJ8" s="246" t="str">
        <f>IF(ISBLANK('Measured Data'!CH11),"",'Measured Data'!CH11)</f>
        <v/>
      </c>
      <c r="BK8" s="246" t="str">
        <f>IF(ISBLANK('Measured Data'!CI11),"",'Measured Data'!CI11)</f>
        <v/>
      </c>
      <c r="BL8" s="246" t="str">
        <f>IF(ISBLANK('Measured Data'!CJ11),"",'Measured Data'!CJ11)</f>
        <v/>
      </c>
      <c r="BM8" s="246" t="str">
        <f>IF(ISBLANK('Measured Data'!CK11),"",'Measured Data'!CK11)</f>
        <v/>
      </c>
      <c r="BN8" s="241">
        <f>IF(ISBLANK('In Process Calc.'!B8),"",ROUND('In Process Calc.'!B8,2))</f>
        <v>4.78</v>
      </c>
      <c r="BO8" s="241">
        <f>IF(ISBLANK('In Process Calc.'!C8),"",ROUND('In Process Calc.'!C8,2))</f>
        <v>114.67</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160.11802935384952</v>
      </c>
      <c r="BU8" s="246">
        <f>IF(ISBLANK('In Process Calc.'!K8),"",'In Process Calc.'!K8)</f>
        <v>1968.5397818603517</v>
      </c>
      <c r="BV8" s="246">
        <f>IF(ISBLANK('In Process Calc.'!L8),"",'In Process Calc.'!L8)</f>
        <v>0</v>
      </c>
      <c r="BW8" s="246">
        <f>IF(ISBLANK('In Process Calc.'!M8),"",'In Process Calc.'!M8)</f>
        <v>151.99724999999998</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7.8931666666666658</v>
      </c>
      <c r="CD8" s="246">
        <f>IF(ISBLANK('In Process Calc.'!T8),"",'In Process Calc.'!T8)</f>
        <v>-0.15918999999999997</v>
      </c>
      <c r="CE8" s="246">
        <f>IF(ISBLANK('In Process Calc.'!U8),"",'In Process Calc.'!U8)</f>
        <v>-0.50669000000000008</v>
      </c>
      <c r="CF8" s="246" t="str">
        <f>IF(ISBLANK('In Process Calc.'!V8),"",'In Process Calc.'!V8)</f>
        <v/>
      </c>
      <c r="CG8" s="246" t="str">
        <f>IF(ISBLANK('In Process Calc.'!W8),"",'In Process Calc.'!W8)</f>
        <v/>
      </c>
      <c r="CH8" s="246" t="str">
        <f>IF(ISBLANK('In Process Calc.'!X8),"",'In Process Calc.'!X8)</f>
        <v/>
      </c>
      <c r="CI8" s="246">
        <f>IF(ISBLANK('In Process Calc.'!Y8),"",'In Process Calc.'!Y8)</f>
        <v>1.3716696269982231</v>
      </c>
      <c r="CJ8" s="246" t="str">
        <f>IF(ISBLANK('In Process Calc.'!Z8),"",'In Process Calc.'!Z8)</f>
        <v/>
      </c>
      <c r="CK8" s="246" t="str">
        <f>IF(ISBLANK('In Process Calc.'!AA8),"",'In Process Calc.'!AA8)</f>
        <v/>
      </c>
      <c r="CL8" s="246" t="str">
        <f>IF(ISBLANK('In Process Calc.'!AB8),"",'In Process Calc.'!AB8)</f>
        <v/>
      </c>
      <c r="CM8" s="246">
        <f>IF(ISBLANK('In Process Calc.'!AC8),"",'In Process Calc.'!AC8)</f>
        <v>2.7602899999999999</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8.0637033687606784E-3</v>
      </c>
      <c r="DB8" s="246">
        <f>IF(ISBLANK('In Process Calc.'!AR8),"",'In Process Calc.'!AR8)</f>
        <v>8.2222549040039342E-3</v>
      </c>
      <c r="DC8" s="246">
        <f>IF(ISBLANK('In Process Calc.'!AS8),"",'In Process Calc.'!AS8)</f>
        <v>1.5855153524325498E-4</v>
      </c>
      <c r="DD8" s="246">
        <f>IF(ISBLANK('In Process Calc.'!AT8),"",'In Process Calc.'!AT8)</f>
        <v>1.2520490666785722</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4.163089166013547E-2</v>
      </c>
      <c r="DK8" s="246">
        <f>IF(ISBLANK('In Process Calc.'!BA8),"",'In Process Calc.'!BA8)</f>
        <v>-4.1630891660135466E-4</v>
      </c>
      <c r="DL8" s="246">
        <f>IF(ISBLANK('In Process Calc.'!BB8),"",'In Process Calc.'!BB8)</f>
        <v>-9.9914139984325061E-3</v>
      </c>
      <c r="DM8" s="246" t="str">
        <f>IF(ISBLANK('In Process Calc.'!BC8),"",'In Process Calc.'!BC8)</f>
        <v/>
      </c>
      <c r="DN8" s="246" t="str">
        <f>IF(ISBLANK('In Process Calc.'!BD8),"",'In Process Calc.'!BD8)</f>
        <v/>
      </c>
      <c r="DO8" s="246" t="str">
        <f>IF(ISBLANK('In Process Calc.'!BE8),"",'In Process Calc.'!BE8)</f>
        <v/>
      </c>
      <c r="DP8" s="246">
        <f>IF(ISBLANK('In Process Calc.'!BF8),"",'In Process Calc.'!BF8)</f>
        <v>-2.0796959643717746E-2</v>
      </c>
      <c r="DQ8" s="246" t="str">
        <f>IF(ISBLANK('In Process Calc.'!BG8),"",'In Process Calc.'!BG8)</f>
        <v/>
      </c>
      <c r="DR8" s="246" t="str">
        <f>IF(ISBLANK('In Process Calc.'!BH8),"",'In Process Calc.'!BH8)</f>
        <v/>
      </c>
      <c r="DS8" s="246" t="str">
        <f>IF(ISBLANK('In Process Calc.'!BI8),"",'In Process Calc.'!BI8)</f>
        <v/>
      </c>
      <c r="DT8" s="246">
        <f>IF(ISBLANK('In Process Calc.'!BJ8),"",'In Process Calc.'!BJ8)</f>
        <v>1.2072958581439272E-2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-0.4995559502664294</v>
      </c>
      <c r="EH8" s="246">
        <f>IF(ISBLANK('In Process Calc.'!BX8),"",'In Process Calc.'!BX8)</f>
        <v>0</v>
      </c>
      <c r="EI8" s="246">
        <f>IF(ISBLANK('In Process Calc.'!BY8),"",'In Process Calc.'!BY8)</f>
        <v>-9.9999999999999985E-3</v>
      </c>
      <c r="EJ8" s="246">
        <f>IF(ISBLANK('In Process Calc.'!BZ8),"",'In Process Calc.'!BZ8)</f>
        <v>-28.999999999999968</v>
      </c>
      <c r="EK8" s="246">
        <f>IF(ISBLANK('Post Process Calc.'!A8),"",'Post Process Calc.'!A8)</f>
        <v>2.21303813393898</v>
      </c>
      <c r="EL8" s="246">
        <f>IF(ISBLANK('Post Process Calc.'!B8),"",'Post Process Calc.'!B8)</f>
        <v>8.68466825198351E-3</v>
      </c>
      <c r="EM8" s="246">
        <f>IF(ISBLANK('Post Process Calc.'!C8),"",'Post Process Calc.'!C8)</f>
        <v>0</v>
      </c>
      <c r="EN8" s="246">
        <f>IF(ISBLANK('Post Process Calc.'!D8),"",'Post Process Calc.'!D8)</f>
        <v>1.0464851404495585</v>
      </c>
      <c r="EO8" s="246">
        <f>IF(ISBLANK('Post Process Calc.'!E8),"",'Post Process Calc.'!E8)</f>
        <v>3.2696632377366623E-4</v>
      </c>
      <c r="EP8" s="246">
        <f>IF(ISBLANK('Post Process Calc.'!F8),"",'Post Process Calc.'!F8)</f>
        <v>1.325726803680027E-3</v>
      </c>
      <c r="EQ8" s="246">
        <f>IF(ISBLANK('Post Process Calc.'!G8),"",'Post Process Calc.'!G8)</f>
        <v>1.2597429752107515E-2</v>
      </c>
      <c r="ER8" s="246">
        <f>IF(ISBLANK('Post Process Calc.'!H8),"",'Post Process Calc.'!H8)</f>
        <v>6.4569865114108742E-3</v>
      </c>
      <c r="ES8" s="246">
        <f>IF(ISBLANK('Post Process Calc.'!I8),"",'Post Process Calc.'!I8)</f>
        <v>2.0650458305662926E-3</v>
      </c>
      <c r="ET8" s="246">
        <f>IF(ISBLANK('Post Process Calc.'!J8),"",'Post Process Calc.'!J8)</f>
        <v>3.8600734301927966E-2</v>
      </c>
      <c r="EU8" s="246">
        <f>IF(ISBLANK('Post Process Calc.'!K8),"",'Post Process Calc.'!K8)</f>
        <v>-2.9617655151596277E-4</v>
      </c>
      <c r="EV8" s="246">
        <f>IF(ISBLANK('Post Process Calc.'!L8),"",'Post Process Calc.'!L8)</f>
        <v>-2.2342555460984617E-3</v>
      </c>
      <c r="EW8" s="246">
        <f>IF(ISBLANK('Post Process Calc.'!M8),"",'Post Process Calc.'!M8)</f>
        <v>-4.5676065988582825E-3</v>
      </c>
      <c r="EX8" s="246">
        <f>IF(ISBLANK('Post Process Calc.'!N8),"",'Post Process Calc.'!N8)</f>
        <v>-3.6683991991513754E-4</v>
      </c>
      <c r="EY8" s="246">
        <f>IF(ISBLANK('Post Process Calc.'!O8),"",'Post Process Calc.'!O8)</f>
        <v>2.4328625173824303E-3</v>
      </c>
      <c r="EZ8" s="246">
        <f>IF(ISBLANK('Post Process Calc.'!P8),"",'Post Process Calc.'!P8)</f>
        <v>-1.8272811178360698E-2</v>
      </c>
      <c r="FA8" s="246">
        <f>IF(ISBLANK('Post Process Calc.'!Q8),"",'Post Process Calc.'!Q8)</f>
        <v>5.0020548247391734E-3</v>
      </c>
      <c r="FB8" s="246">
        <f>IF(ISBLANK('Post Process Calc.'!R8),"",'Post Process Calc.'!R8)</f>
        <v>2.3147442786264172E-3</v>
      </c>
      <c r="FC8" s="246">
        <f>IF(ISBLANK('Post Process Calc.'!S8),"",'Post Process Calc.'!S8)</f>
        <v>7.4657931414133039E-4</v>
      </c>
      <c r="FD8" s="246">
        <f>IF(ISBLANK('Post Process Calc.'!T8),"",'Post Process Calc.'!T8)</f>
        <v>1.1995461011079239E-2</v>
      </c>
      <c r="FE8" s="246">
        <f>IF(ISBLANK('Post Process Calc.'!U8),"",'Post Process Calc.'!U8)</f>
        <v>1.2825298461868341E-3</v>
      </c>
      <c r="FF8" s="246">
        <f>IF(ISBLANK('Post Process Calc.'!V8),"",'Post Process Calc.'!V8)</f>
        <v>1.8477039940518671E-3</v>
      </c>
      <c r="FG8" s="246">
        <f>IF(ISBLANK('Post Process Calc.'!W8),"",'Post Process Calc.'!W8)</f>
        <v>8.1279857368386256E-3</v>
      </c>
      <c r="FH8" s="246">
        <f>IF(ISBLANK('Post Process Calc.'!X8),"",'Post Process Calc.'!X8)</f>
        <v>1.9936165856972721E-3</v>
      </c>
      <c r="FI8" s="246">
        <f>IF(ISBLANK('Post Process Calc.'!Y8),"",'Post Process Calc.'!Y8)</f>
        <v>6.3256781336561683E-4</v>
      </c>
      <c r="FJ8" s="246">
        <f>IF(ISBLANK('Post Process Calc.'!Z8),"",'Post Process Calc.'!Z8)</f>
        <v>6.9882955789953656E-4</v>
      </c>
      <c r="FK8" s="246">
        <f>IF(ISBLANK('Post Process Calc.'!AA8),"",'Post Process Calc.'!AA8)</f>
        <v>3.0305183663869389E-3</v>
      </c>
      <c r="FL8" s="246">
        <f>IF(ISBLANK('Post Process Calc.'!AB8),"",'Post Process Calc.'!AB8)</f>
        <v>0</v>
      </c>
      <c r="FM8" s="246">
        <f>IF(ISBLANK('Post Process Calc.'!AC8),"",'Post Process Calc.'!AC8)</f>
        <v>4.9875232654579604E-2</v>
      </c>
      <c r="FN8" s="246">
        <f>IF(ISBLANK('Post Process Calc.'!AD8),"",'Post Process Calc.'!AD8)</f>
        <v>6.1972369469214195E-2</v>
      </c>
      <c r="FO8" s="246">
        <f>IF(ISBLANK('Post Process Calc.'!AE8),"",'Post Process Calc.'!AE8)</f>
        <v>0.21325547983433718</v>
      </c>
      <c r="FP8" s="246">
        <f>IF(ISBLANK('Post Process Calc.'!AF8),"",'Post Process Calc.'!AF8)</f>
        <v>-0.47337988535228559</v>
      </c>
      <c r="FQ8" s="246">
        <f>IF(ISBLANK('Post Process Calc.'!AG8),"",'Post Process Calc.'!AG8)</f>
        <v>0</v>
      </c>
      <c r="FR8" s="246">
        <f>IF(ISBLANK('Post Process Calc.'!AH8),"",'Post Process Calc.'!AH8)</f>
        <v>-7.6728216929585671E-3</v>
      </c>
      <c r="FS8" s="246">
        <f>IF(ISBLANK('Post Process Calc.'!AI8),"",'Post Process Calc.'!AI8)</f>
        <v>-40.501048950975886</v>
      </c>
    </row>
    <row r="9" spans="1:175" x14ac:dyDescent="0.15">
      <c r="A9" s="241" t="str">
        <f>IF('Measured Data'!B12&lt;&gt;0,'Measured Data'!$B$1,"")</f>
        <v>NIIMBL-FB01-B2</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40</v>
      </c>
      <c r="G9" s="241" t="str">
        <f>IF(ISBLANK('Measured Data'!G12),"",'Measured Data'!G12)</f>
        <v/>
      </c>
      <c r="H9" s="246">
        <f>IF(ISBLANK('Measured Data'!H12),"",'Measured Data'!H12)</f>
        <v>2.7423025203704836</v>
      </c>
      <c r="I9" s="246">
        <f>IF(ISBLANK('Measured Data'!I12),"",'Measured Data'!I12)</f>
        <v>9.2498265826594483E-2</v>
      </c>
      <c r="J9" s="246">
        <f>IF(ISBLANK('Measured Data'!J12),"",'Measured Data'!J12)</f>
        <v>2.8348007861970781</v>
      </c>
      <c r="K9" s="246">
        <f>IF(ISBLANK('Measured Data'!K12),"",'Measured Data'!K12)</f>
        <v>96.737045288085938</v>
      </c>
      <c r="L9" s="241">
        <f>IF(ISBLANK('Measured Data'!L12),"",'Measured Data'!L12)</f>
        <v>6.9870000000000001</v>
      </c>
      <c r="M9" s="241">
        <f>IF(ISBLANK('Measured Data'!M12),"",'Measured Data'!M12)</f>
        <v>57.2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323</v>
      </c>
      <c r="S9" s="241">
        <f>IF(ISBLANK('Measured Data'!S12),"",'Measured Data'!S12)</f>
        <v>187.35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18.944444444444443</v>
      </c>
      <c r="Z9" s="246">
        <f>IF(ISBLANK('Measured Data'!Z12),"",'Measured Data'!Z12)</f>
        <v>0.32</v>
      </c>
      <c r="AA9" s="246">
        <f>IF(ISBLANK('Measured Data'!AA12),"",'Measured Data'!AA12)</f>
        <v>2.86</v>
      </c>
      <c r="AB9" s="246" t="str">
        <f>IF(ISBLANK('Measured Data'!AB12),"",'Measured Data'!AB12)</f>
        <v/>
      </c>
      <c r="AC9" s="246" t="str">
        <f>IF(ISBLANK('Measured Data'!AC12),"",'Measured Data'!AC12)</f>
        <v/>
      </c>
      <c r="AD9" s="246" t="str">
        <f>IF(ISBLANK('Measured Data'!AD12),"",'Measured Data'!AD12)</f>
        <v/>
      </c>
      <c r="AE9" s="246">
        <f>IF(ISBLANK('Measured Data'!AE12),"",'Measured Data'!AE12)</f>
        <v>3.3303730017761985</v>
      </c>
      <c r="AF9" s="246" t="str">
        <f>IF(ISBLANK('Measured Data'!AF12),"",'Measured Data'!AF12)</f>
        <v/>
      </c>
      <c r="AG9" s="246" t="str">
        <f>IF(ISBLANK('Measured Data'!AG12),"",'Measured Data'!AG12)</f>
        <v/>
      </c>
      <c r="AH9" s="246" t="str">
        <f>IF(ISBLANK('Measured Data'!AH12),"",'Measured Data'!AH12)</f>
        <v/>
      </c>
      <c r="AI9" s="246">
        <f>IF(ISBLANK('Measured Data'!AI12),"",'Measured Data'!AI12)</f>
        <v>3.77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f>IF(ISBLANK('Measured Data'!BO12),"",'Measured Data'!BO12)</f>
        <v>0</v>
      </c>
      <c r="AR9" s="246" t="str">
        <f>IF(ISBLANK('Measured Data'!BP12),"",'Measured Data'!BP12)</f>
        <v/>
      </c>
      <c r="AS9" s="246" t="str">
        <f>IF(ISBLANK('Measured Data'!BQ12),"",'Measured Data'!BQ12)</f>
        <v/>
      </c>
      <c r="AT9" s="246" t="str">
        <f>IF(ISBLANK('Measured Data'!BR12),"",'Measured Data'!BR12)</f>
        <v/>
      </c>
      <c r="AU9" s="246" t="str">
        <f>IF(ISBLANK('Measured Data'!BS12),"",'Measured Data'!BS12)</f>
        <v/>
      </c>
      <c r="AV9" s="246" t="str">
        <f>IF(ISBLANK('Measured Data'!BT12),"",'Measured Data'!BT12)</f>
        <v/>
      </c>
      <c r="AW9" s="246" t="str">
        <f>IF(ISBLANK('Measured Data'!BU12),"",'Measured Data'!BU12)</f>
        <v/>
      </c>
      <c r="AX9" s="246" t="str">
        <f>IF(ISBLANK('Measured Data'!BV12),"",'Measured Data'!BV12)</f>
        <v/>
      </c>
      <c r="AY9" s="246" t="str">
        <f>IF(ISBLANK('Measured Data'!BW12),"",'Measured Data'!BW12)</f>
        <v/>
      </c>
      <c r="AZ9" s="246" t="str">
        <f>IF(ISBLANK('Measured Data'!BX12),"",'Measured Data'!BX12)</f>
        <v/>
      </c>
      <c r="BA9" s="246" t="str">
        <f>IF(ISBLANK('Measured Data'!BY12),"",'Measured Data'!BY12)</f>
        <v/>
      </c>
      <c r="BB9" s="246" t="str">
        <f>IF(ISBLANK('Measured Data'!BZ12),"",'Measured Data'!BZ12)</f>
        <v/>
      </c>
      <c r="BC9" s="246" t="str">
        <f>IF(ISBLANK('Measured Data'!CA12),"",'Measured Data'!CA12)</f>
        <v/>
      </c>
      <c r="BD9" s="246" t="str">
        <f>IF(ISBLANK('Measured Data'!CB12),"",'Measured Data'!CB12)</f>
        <v/>
      </c>
      <c r="BE9" s="246" t="str">
        <f>IF(ISBLANK('Measured Data'!CC12),"",'Measured Data'!CC12)</f>
        <v/>
      </c>
      <c r="BF9" s="246" t="str">
        <f>IF(ISBLANK('Measured Data'!CD12),"",'Measured Data'!CD12)</f>
        <v/>
      </c>
      <c r="BG9" s="246" t="str">
        <f>IF(ISBLANK('Measured Data'!CE12),"",'Measured Data'!CE12)</f>
        <v/>
      </c>
      <c r="BH9" s="246" t="str">
        <f>IF(ISBLANK('Measured Data'!CF12),"",'Measured Data'!CF12)</f>
        <v/>
      </c>
      <c r="BI9" s="246" t="str">
        <f>IF(ISBLANK('Measured Data'!CG12),"",'Measured Data'!CG12)</f>
        <v/>
      </c>
      <c r="BJ9" s="246" t="str">
        <f>IF(ISBLANK('Measured Data'!CH12),"",'Measured Data'!CH12)</f>
        <v/>
      </c>
      <c r="BK9" s="246" t="str">
        <f>IF(ISBLANK('Measured Data'!CI12),"",'Measured Data'!CI12)</f>
        <v/>
      </c>
      <c r="BL9" s="246" t="str">
        <f>IF(ISBLANK('Measured Data'!CJ12),"",'Measured Data'!CJ12)</f>
        <v/>
      </c>
      <c r="BM9" s="246" t="str">
        <f>IF(ISBLANK('Measured Data'!CK12),"",'Measured Data'!CK12)</f>
        <v/>
      </c>
      <c r="BN9" s="241">
        <f>IF(ISBLANK('In Process Calc.'!B9),"",ROUND('In Process Calc.'!B9,2))</f>
        <v>6.03</v>
      </c>
      <c r="BO9" s="241">
        <f>IF(ISBLANK('In Process Calc.'!C9),"",ROUND('In Process Calc.'!C9,2))</f>
        <v>144.62</v>
      </c>
      <c r="BP9" s="241">
        <f>IF(ISBLANK('In Process Calc.'!D9),"",'In Process Calc.'!D9)</f>
        <v>797</v>
      </c>
      <c r="BQ9" s="241">
        <f>IF(ISBLANK('In Process Calc.'!E9),"",'In Process Calc.'!E9)</f>
        <v>40</v>
      </c>
      <c r="BR9" s="241">
        <f>IF(ISBLANK('In Process Calc.'!G9),"",'In Process Calc.'!G9)</f>
        <v>0</v>
      </c>
      <c r="BS9" s="241">
        <f>IF(ISBLANK('In Process Calc.'!I9),"",'In Process Calc.'!I9)</f>
        <v>737</v>
      </c>
      <c r="BT9" s="246">
        <f>IF(ISBLANK('In Process Calc.'!J9),"",'In Process Calc.'!J9)</f>
        <v>236.44881897129369</v>
      </c>
      <c r="BU9" s="246">
        <f>IF(ISBLANK('In Process Calc.'!K9),"",'In Process Calc.'!K9)</f>
        <v>2589.5094178237914</v>
      </c>
      <c r="BV9" s="246">
        <f>IF(ISBLANK('In Process Calc.'!L9),"",'In Process Calc.'!L9)</f>
        <v>0</v>
      </c>
      <c r="BW9" s="246">
        <f>IF(ISBLANK('In Process Calc.'!M9),"",'In Process Calc.'!M9)</f>
        <v>245.96355</v>
      </c>
      <c r="BX9" s="246">
        <f>IF(ISBLANK('In Process Calc.'!N9),"",'In Process Calc.'!N9)</f>
        <v>-0.56874621169603778</v>
      </c>
      <c r="BY9" s="246">
        <f>IF(ISBLANK('In Process Calc.'!O9),"",'In Process Calc.'!O9)</f>
        <v>0.36655671469575168</v>
      </c>
      <c r="BZ9" s="246">
        <f>IF(ISBLANK('In Process Calc.'!P9),"",'In Process Calc.'!P9)</f>
        <v>4.0534445958219791</v>
      </c>
      <c r="CA9" s="246">
        <f>IF(ISBLANK('In Process Calc.'!Q9),"",'In Process Calc.'!Q9)</f>
        <v>1.1736616332356697</v>
      </c>
      <c r="CB9" s="246">
        <f>IF(ISBLANK('In Process Calc.'!R9),"",'In Process Calc.'!R9)</f>
        <v>0.6277129934210528</v>
      </c>
      <c r="CC9" s="246">
        <f>IF(ISBLANK('In Process Calc.'!S9),"",'In Process Calc.'!S9)</f>
        <v>10.99261111111111</v>
      </c>
      <c r="CD9" s="246">
        <f>IF(ISBLANK('In Process Calc.'!T9),"",'In Process Calc.'!T9)</f>
        <v>-0.18309999999999996</v>
      </c>
      <c r="CE9" s="246">
        <f>IF(ISBLANK('In Process Calc.'!U9),"",'In Process Calc.'!U9)</f>
        <v>-0.54654000000000003</v>
      </c>
      <c r="CF9" s="246">
        <f>IF(ISBLANK('In Process Calc.'!V9),"",'In Process Calc.'!V9)</f>
        <v>-1.1989143466098307</v>
      </c>
      <c r="CG9" s="246">
        <f>IF(ISBLANK('In Process Calc.'!W9),"",'In Process Calc.'!W9)</f>
        <v>-3.7322129024856321E-2</v>
      </c>
      <c r="CH9" s="246">
        <f>IF(ISBLANK('In Process Calc.'!X9),"",'In Process Calc.'!X9)</f>
        <v>0.71569871159563991</v>
      </c>
      <c r="CI9" s="246">
        <f>IF(ISBLANK('In Process Calc.'!Y9),"",'In Process Calc.'!Y9)</f>
        <v>-0.57482238010657238</v>
      </c>
      <c r="CJ9" s="246">
        <f>IF(ISBLANK('In Process Calc.'!Z9),"",'In Process Calc.'!Z9)</f>
        <v>1.2574635968590377</v>
      </c>
      <c r="CK9" s="246">
        <f>IF(ISBLANK('In Process Calc.'!AA9),"",'In Process Calc.'!AA9)</f>
        <v>0.58343320336548321</v>
      </c>
      <c r="CL9" s="246">
        <f>IF(ISBLANK('In Process Calc.'!AB9),"",'In Process Calc.'!AB9)</f>
        <v>0.23103612358420991</v>
      </c>
      <c r="CM9" s="246">
        <f>IF(ISBLANK('In Process Calc.'!AC9),"",'In Process Calc.'!AC9)</f>
        <v>3.0790899999999999</v>
      </c>
      <c r="CN9" s="246">
        <f>IF(ISBLANK('In Process Calc.'!AD9),"",'In Process Calc.'!AD9)</f>
        <v>0.32546401113868861</v>
      </c>
      <c r="CO9" s="246">
        <f>IF(ISBLANK('In Process Calc.'!AE9),"",'In Process Calc.'!AE9)</f>
        <v>0.47470685312255634</v>
      </c>
      <c r="CP9" s="246">
        <f>IF(ISBLANK('In Process Calc.'!AF9),"",'In Process Calc.'!AF9)</f>
        <v>2.2232115329717379</v>
      </c>
      <c r="CQ9" s="246">
        <f>IF(ISBLANK('In Process Calc.'!AG9),"",'In Process Calc.'!AG9)</f>
        <v>0.4960879785090665</v>
      </c>
      <c r="CR9" s="246">
        <f>IF(ISBLANK('In Process Calc.'!AH9),"",'In Process Calc.'!AH9)</f>
        <v>0.16565587817656563</v>
      </c>
      <c r="CS9" s="246">
        <f>IF(ISBLANK('In Process Calc.'!AI9),"",'In Process Calc.'!AI9)</f>
        <v>0.34843589602075187</v>
      </c>
      <c r="CT9" s="246">
        <f>IF(ISBLANK('In Process Calc.'!AJ9),"",'In Process Calc.'!AJ9)</f>
        <v>0.77068288518992767</v>
      </c>
      <c r="CU9" s="246">
        <f>IF(ISBLANK('In Process Calc.'!AK9),"",'In Process Calc.'!AK9)</f>
        <v>0</v>
      </c>
      <c r="CV9" s="246">
        <f>IF(ISBLANK('In Process Calc.'!AL9),"",'In Process Calc.'!AL9)</f>
        <v>14.471712477200017</v>
      </c>
      <c r="CW9" s="246">
        <f>IF(ISBLANK('In Process Calc.'!AM9),"",'In Process Calc.'!AM9)</f>
        <v>16.982056265503978</v>
      </c>
      <c r="CX9" s="246">
        <f>IF(ISBLANK('In Process Calc.'!AN9),"",'In Process Calc.'!AN9)</f>
        <v>61.573323050383834</v>
      </c>
      <c r="CY9" s="246">
        <f>IF(ISBLANK('In Process Calc.'!AO9),"",'In Process Calc.'!AO9)</f>
        <v>0</v>
      </c>
      <c r="CZ9" s="246">
        <f>IF(ISBLANK('In Process Calc.'!AP9),"",'In Process Calc.'!AP9)</f>
        <v>0</v>
      </c>
      <c r="DA9" s="246">
        <f>IF(ISBLANK('In Process Calc.'!AQ9),"",'In Process Calc.'!AQ9)</f>
        <v>8.3063756982662239E-3</v>
      </c>
      <c r="DB9" s="246">
        <f>IF(ISBLANK('In Process Calc.'!AR9),"",'In Process Calc.'!AR9)</f>
        <v>8.5267937768488209E-3</v>
      </c>
      <c r="DC9" s="246">
        <f>IF(ISBLANK('In Process Calc.'!AS9),"",'In Process Calc.'!AS9)</f>
        <v>2.2041807858259776E-4</v>
      </c>
      <c r="DD9" s="246">
        <f>IF(ISBLANK('In Process Calc.'!AT9),"",'In Process Calc.'!AT9)</f>
        <v>1.2569364838024828</v>
      </c>
      <c r="DE9" s="246">
        <f>IF(ISBLANK('In Process Calc.'!AU9),"",'In Process Calc.'!AU9)</f>
        <v>-1.6326543563688414E-3</v>
      </c>
      <c r="DF9" s="246">
        <f>IF(ISBLANK('In Process Calc.'!AV9),"",'In Process Calc.'!AV9)</f>
        <v>1.3740779950158618E-3</v>
      </c>
      <c r="DG9" s="246">
        <f>IF(ISBLANK('In Process Calc.'!AW9),"",'In Process Calc.'!AW9)</f>
        <v>1.0913296038681256E-2</v>
      </c>
      <c r="DH9" s="246">
        <f>IF(ISBLANK('In Process Calc.'!AX9),"",'In Process Calc.'!AX9)</f>
        <v>5.0600250539230632E-3</v>
      </c>
      <c r="DI9" s="246">
        <f>IF(ISBLANK('In Process Calc.'!AY9),"",'In Process Calc.'!AY9)</f>
        <v>1.6523545232755954E-3</v>
      </c>
      <c r="DJ9" s="246">
        <f>IF(ISBLANK('In Process Calc.'!AZ9),"",'In Process Calc.'!AZ9)</f>
        <v>4.145959563951266E-2</v>
      </c>
      <c r="DK9" s="246">
        <f>IF(ISBLANK('In Process Calc.'!BA9),"",'In Process Calc.'!BA9)</f>
        <v>-3.1983116636195467E-4</v>
      </c>
      <c r="DL9" s="246">
        <f>IF(ISBLANK('In Process Calc.'!BB9),"",'In Process Calc.'!BB9)</f>
        <v>-5.3305194393659056E-4</v>
      </c>
      <c r="DM9" s="246">
        <f>IF(ISBLANK('In Process Calc.'!BC9),"",'In Process Calc.'!BC9)</f>
        <v>-3.9391383083186545E-3</v>
      </c>
      <c r="DN9" s="246">
        <f>IF(ISBLANK('In Process Calc.'!BD9),"",'In Process Calc.'!BD9)</f>
        <v>-4.9266574807804112E-4</v>
      </c>
      <c r="DO9" s="246">
        <f>IF(ISBLANK('In Process Calc.'!BE9),"",'In Process Calc.'!BE9)</f>
        <v>2.0779210758510376E-3</v>
      </c>
      <c r="DP9" s="246">
        <f>IF(ISBLANK('In Process Calc.'!BF9),"",'In Process Calc.'!BF9)</f>
        <v>-2.6037173105250909E-2</v>
      </c>
      <c r="DQ9" s="246">
        <f>IF(ISBLANK('In Process Calc.'!BG9),"",'In Process Calc.'!BG9)</f>
        <v>4.3156822344598408E-3</v>
      </c>
      <c r="DR9" s="246">
        <f>IF(ISBLANK('In Process Calc.'!BH9),"",'In Process Calc.'!BH9)</f>
        <v>2.1303494120458594E-3</v>
      </c>
      <c r="DS9" s="246">
        <f>IF(ISBLANK('In Process Calc.'!BI9),"",'In Process Calc.'!BI9)</f>
        <v>7.3477567096284497E-4</v>
      </c>
      <c r="DT9" s="246">
        <f>IF(ISBLANK('In Process Calc.'!BJ9),"",'In Process Calc.'!BJ9)</f>
        <v>4.2644155514927305E-3</v>
      </c>
      <c r="DU9" s="246">
        <f>IF(ISBLANK('In Process Calc.'!BK9),"",'In Process Calc.'!BK9)</f>
        <v>1.0999895373786984E-3</v>
      </c>
      <c r="DV9" s="246">
        <f>IF(ISBLANK('In Process Calc.'!BL9),"",'In Process Calc.'!BL9)</f>
        <v>1.7717700365967352E-3</v>
      </c>
      <c r="DW9" s="246">
        <f>IF(ISBLANK('In Process Calc.'!BM9),"",'In Process Calc.'!BM9)</f>
        <v>7.8472876941344215E-3</v>
      </c>
      <c r="DX9" s="246">
        <f>IF(ISBLANK('In Process Calc.'!BN9),"",'In Process Calc.'!BN9)</f>
        <v>1.8810990204534389E-3</v>
      </c>
      <c r="DY9" s="246">
        <f>IF(ISBLANK('In Process Calc.'!BO9),"",'In Process Calc.'!BO9)</f>
        <v>5.1757680521466183E-4</v>
      </c>
      <c r="DZ9" s="246">
        <f>IF(ISBLANK('In Process Calc.'!BP9),"",'In Process Calc.'!BP9)</f>
        <v>9.9080131380772972E-4</v>
      </c>
      <c r="EA9" s="246">
        <f>IF(ISBLANK('In Process Calc.'!BQ9),"",'In Process Calc.'!BQ9)</f>
        <v>2.8933328988016574E-3</v>
      </c>
      <c r="EB9" s="246">
        <f>IF(ISBLANK('In Process Calc.'!BR9),"",'In Process Calc.'!BR9)</f>
        <v>0</v>
      </c>
      <c r="EC9" s="246">
        <f>IF(ISBLANK('In Process Calc.'!BS9),"",'In Process Calc.'!BS9)</f>
        <v>4.9939299009302565E-2</v>
      </c>
      <c r="ED9" s="246">
        <f>IF(ISBLANK('In Process Calc.'!BT9),"",'In Process Calc.'!BT9)</f>
        <v>5.5836368917164141E-2</v>
      </c>
      <c r="EE9" s="246">
        <f>IF(ISBLANK('In Process Calc.'!BU9),"",'In Process Calc.'!BU9)</f>
        <v>0.1921520231661614</v>
      </c>
      <c r="EF9" s="246">
        <f>IF(ISBLANK('In Process Calc.'!BV9),"",'In Process Calc.'!BV9)</f>
        <v>0.21214867289186617</v>
      </c>
      <c r="EG9" s="246">
        <f>IF(ISBLANK('In Process Calc.'!BW9),"",'In Process Calc.'!BW9)</f>
        <v>-0.62801319462065464</v>
      </c>
      <c r="EH9" s="246">
        <f>IF(ISBLANK('In Process Calc.'!BX9),"",'In Process Calc.'!BX9)</f>
        <v>0</v>
      </c>
      <c r="EI9" s="246">
        <f>IF(ISBLANK('In Process Calc.'!BY9),"",'In Process Calc.'!BY9)</f>
        <v>-7.7142857142857109E-3</v>
      </c>
      <c r="EJ9" s="246">
        <f>IF(ISBLANK('In Process Calc.'!BZ9),"",'In Process Calc.'!BZ9)</f>
        <v>-13.333333333333337</v>
      </c>
      <c r="EK9" s="246">
        <f>IF(ISBLANK('Post Process Calc.'!A9),"",'Post Process Calc.'!A9)</f>
        <v>2.8065847446987156</v>
      </c>
      <c r="EL9" s="246">
        <f>IF(ISBLANK('Post Process Calc.'!B9),"",'Post Process Calc.'!B9)</f>
        <v>5.0840942364463269E-3</v>
      </c>
      <c r="EM9" s="246">
        <f>IF(ISBLANK('Post Process Calc.'!C9),"",'Post Process Calc.'!C9)</f>
        <v>0</v>
      </c>
      <c r="EN9" s="246">
        <f>IF(ISBLANK('Post Process Calc.'!D9),"",'Post Process Calc.'!D9)</f>
        <v>0.93117973186957848</v>
      </c>
      <c r="EO9" s="246">
        <f>IF(ISBLANK('Post Process Calc.'!E9),"",'Post Process Calc.'!E9)</f>
        <v>8.4590018015534574E-4</v>
      </c>
      <c r="EP9" s="246">
        <f>IF(ISBLANK('Post Process Calc.'!F9),"",'Post Process Calc.'!F9)</f>
        <v>1.1028254989184456E-3</v>
      </c>
      <c r="EQ9" s="246">
        <f>IF(ISBLANK('Post Process Calc.'!G9),"",'Post Process Calc.'!G9)</f>
        <v>7.2539988749861757E-3</v>
      </c>
      <c r="ER9" s="246">
        <f>IF(ISBLANK('Post Process Calc.'!H9),"",'Post Process Calc.'!H9)</f>
        <v>6.9207423631668322E-3</v>
      </c>
      <c r="ES9" s="246">
        <f>IF(ISBLANK('Post Process Calc.'!I9),"",'Post Process Calc.'!I9)</f>
        <v>1.534659541961453E-3</v>
      </c>
      <c r="ET9" s="246">
        <f>IF(ISBLANK('Post Process Calc.'!J9),"",'Post Process Calc.'!J9)</f>
        <v>3.6350079558714853E-2</v>
      </c>
      <c r="EU9" s="246">
        <f>IF(ISBLANK('Post Process Calc.'!K9),"",'Post Process Calc.'!K9)</f>
        <v>-1.0715236479264537E-4</v>
      </c>
      <c r="EV9" s="246">
        <f>IF(ISBLANK('Post Process Calc.'!L9),"",'Post Process Calc.'!L9)</f>
        <v>-1.5362530323016379E-3</v>
      </c>
      <c r="EW9" s="246">
        <f>IF(ISBLANK('Post Process Calc.'!M9),"",'Post Process Calc.'!M9)</f>
        <v>-3.7215254764297401E-3</v>
      </c>
      <c r="EX9" s="246">
        <f>IF(ISBLANK('Post Process Calc.'!N9),"",'Post Process Calc.'!N9)</f>
        <v>-3.4638279133923546E-4</v>
      </c>
      <c r="EY9" s="246">
        <f>IF(ISBLANK('Post Process Calc.'!O9),"",'Post Process Calc.'!O9)</f>
        <v>1.9691847536045981E-3</v>
      </c>
      <c r="EZ9" s="246">
        <f>IF(ISBLANK('Post Process Calc.'!P9),"",'Post Process Calc.'!P9)</f>
        <v>-1.3019329565485857E-2</v>
      </c>
      <c r="FA9" s="246">
        <f>IF(ISBLANK('Post Process Calc.'!Q9),"",'Post Process Calc.'!Q9)</f>
        <v>4.1948893181837392E-3</v>
      </c>
      <c r="FB9" s="246">
        <f>IF(ISBLANK('Post Process Calc.'!R9),"",'Post Process Calc.'!R9)</f>
        <v>1.9530246059305623E-3</v>
      </c>
      <c r="FC9" s="246">
        <f>IF(ISBLANK('Post Process Calc.'!S9),"",'Post Process Calc.'!S9)</f>
        <v>5.9133903728893612E-4</v>
      </c>
      <c r="FD9" s="246">
        <f>IF(ISBLANK('Post Process Calc.'!T9),"",'Post Process Calc.'!T9)</f>
        <v>9.5569876860237442E-3</v>
      </c>
      <c r="FE9" s="246">
        <f>IF(ISBLANK('Post Process Calc.'!U9),"",'Post Process Calc.'!U9)</f>
        <v>1.0610913977220594E-3</v>
      </c>
      <c r="FF9" s="246">
        <f>IF(ISBLANK('Post Process Calc.'!V9),"",'Post Process Calc.'!V9)</f>
        <v>1.5536155447905819E-3</v>
      </c>
      <c r="FG9" s="246">
        <f>IF(ISBLANK('Post Process Calc.'!W9),"",'Post Process Calc.'!W9)</f>
        <v>6.5883448112050609E-3</v>
      </c>
      <c r="FH9" s="246">
        <f>IF(ISBLANK('Post Process Calc.'!X9),"",'Post Process Calc.'!X9)</f>
        <v>1.7169022391868806E-3</v>
      </c>
      <c r="FI9" s="246">
        <f>IF(ISBLANK('Post Process Calc.'!Y9),"",'Post Process Calc.'!Y9)</f>
        <v>5.2036617419015988E-4</v>
      </c>
      <c r="FJ9" s="246">
        <f>IF(ISBLANK('Post Process Calc.'!Z9),"",'Post Process Calc.'!Z9)</f>
        <v>4.101568930127929E-4</v>
      </c>
      <c r="FK9" s="246">
        <f>IF(ISBLANK('Post Process Calc.'!AA9),"",'Post Process Calc.'!AA9)</f>
        <v>2.5746217194708419E-3</v>
      </c>
      <c r="FL9" s="246">
        <f>IF(ISBLANK('Post Process Calc.'!AB9),"",'Post Process Calc.'!AB9)</f>
        <v>0</v>
      </c>
      <c r="FM9" s="246">
        <f>IF(ISBLANK('Post Process Calc.'!AC9),"",'Post Process Calc.'!AC9)</f>
        <v>3.9911580160207898E-2</v>
      </c>
      <c r="FN9" s="246">
        <f>IF(ISBLANK('Post Process Calc.'!AD9),"",'Post Process Calc.'!AD9)</f>
        <v>5.0285247215090818E-2</v>
      </c>
      <c r="FO9" s="246">
        <f>IF(ISBLANK('Post Process Calc.'!AE9),"",'Post Process Calc.'!AE9)</f>
        <v>0.17186791379498076</v>
      </c>
      <c r="FP9" s="246">
        <f>IF(ISBLANK('Post Process Calc.'!AF9),"",'Post Process Calc.'!AF9)</f>
        <v>-0.3581650913433696</v>
      </c>
      <c r="FQ9" s="246">
        <f>IF(ISBLANK('Post Process Calc.'!AG9),"",'Post Process Calc.'!AG9)</f>
        <v>0</v>
      </c>
      <c r="FR9" s="246">
        <f>IF(ISBLANK('Post Process Calc.'!AH9),"",'Post Process Calc.'!AH9)</f>
        <v>-2.9477890033106084E-3</v>
      </c>
      <c r="FS9" s="246">
        <f>IF(ISBLANK('Post Process Calc.'!AI9),"",'Post Process Calc.'!AI9)</f>
        <v>-89.190637131694061</v>
      </c>
    </row>
    <row r="10" spans="1:175" x14ac:dyDescent="0.15">
      <c r="A10" s="241" t="str">
        <f>IF('Measured Data'!B13&lt;&gt;0,'Measured Data'!$B$1,"")</f>
        <v>NIIMBL-FB01-B2</v>
      </c>
      <c r="B10" s="241">
        <f>IF(ISBLANK('Measured Data'!A13),"",'Measured Data'!A13)</f>
        <v>6</v>
      </c>
      <c r="C10" s="248">
        <f>IF(ISBLANK('Measured Data'!B13),"",'Measured Data'!B13)</f>
        <v>43706</v>
      </c>
      <c r="D10" s="249">
        <f>IF(ISBLANK('Measured Data'!C13),"",'Measured Data'!C13)</f>
        <v>0.58819444444444446</v>
      </c>
      <c r="E10" s="241">
        <f>IF(ISBLANK('Measured Data'!D13),"",'Measured Data'!D13)</f>
        <v>60</v>
      </c>
      <c r="F10" s="241" t="e">
        <f>IF(ISBLANK('Measured Data'!#REF!),"",'Measured Data'!#REF!)</f>
        <v>#REF!</v>
      </c>
      <c r="G10" s="241" t="str">
        <f>IF(ISBLANK('Measured Data'!G13),"",'Measured Data'!G13)</f>
        <v/>
      </c>
      <c r="H10" s="246">
        <f>IF(ISBLANK('Measured Data'!H13),"",'Measured Data'!H13)</f>
        <v>3.5214363170623781</v>
      </c>
      <c r="I10" s="246">
        <f>IF(ISBLANK('Measured Data'!I13),"",'Measured Data'!I13)</f>
        <v>0.11317336898397246</v>
      </c>
      <c r="J10" s="246">
        <f>IF(ISBLANK('Measured Data'!J13),"",'Measured Data'!J13)</f>
        <v>3.6346096860463506</v>
      </c>
      <c r="K10" s="246">
        <f>IF(ISBLANK('Measured Data'!K13),"",'Measured Data'!K13)</f>
        <v>96.88623046875</v>
      </c>
      <c r="L10" s="241">
        <f>IF(ISBLANK('Measured Data'!L13),"",'Measured Data'!L13)</f>
        <v>7.0149999999999997</v>
      </c>
      <c r="M10" s="241">
        <f>IF(ISBLANK('Measured Data'!M13),"",'Measured Data'!M13)</f>
        <v>41.8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325</v>
      </c>
      <c r="S10" s="241">
        <f>IF(ISBLANK('Measured Data'!S13),"",'Measured Data'!S13)</f>
        <v>305.25</v>
      </c>
      <c r="T10" s="246">
        <f>IF(ISBLANK('Measured Data'!T13),"",'Measured Data'!T13)</f>
        <v>1.2941968795599954</v>
      </c>
      <c r="U10" s="246">
        <f>IF(ISBLANK('Measured Data'!U13),"",'Measured Data'!U13)</f>
        <v>1.5774971297359359</v>
      </c>
      <c r="V10" s="246">
        <f>IF(ISBLANK('Measured Data'!V13),"",'Measured Data'!V13)</f>
        <v>0.13321223130487433</v>
      </c>
      <c r="W10" s="246">
        <f>IF(ISBLANK('Measured Data'!W13),"",'Measured Data'!W13)</f>
        <v>7.3300277965592358</v>
      </c>
      <c r="X10" s="246">
        <f>IF(ISBLANK('Measured Data'!X13),"",'Measured Data'!X13)</f>
        <v>0.36184210526315791</v>
      </c>
      <c r="Y10" s="246">
        <f>IF(ISBLANK('Measured Data'!Y13),"",'Measured Data'!Y13)</f>
        <v>15.055555555555555</v>
      </c>
      <c r="Z10" s="246">
        <f>IF(ISBLANK('Measured Data'!Z13),"",'Measured Data'!Z13)</f>
        <v>0.35</v>
      </c>
      <c r="AA10" s="246">
        <f>IF(ISBLANK('Measured Data'!AA13),"",'Measured Data'!AA13)</f>
        <v>2.91</v>
      </c>
      <c r="AB10" s="246">
        <f>IF(ISBLANK('Measured Data'!AB13),"",'Measured Data'!AB13)</f>
        <v>2.0953776475289727</v>
      </c>
      <c r="AC10" s="246">
        <f>IF(ISBLANK('Measured Data'!AC13),"",'Measured Data'!AC13)</f>
        <v>0.51561474812864072</v>
      </c>
      <c r="AD10" s="246">
        <f>IF(ISBLANK('Measured Data'!AD13),"",'Measured Data'!AD13)</f>
        <v>1.9890218800030495</v>
      </c>
      <c r="AE10" s="246">
        <f>IF(ISBLANK('Measured Data'!AE13),"",'Measured Data'!AE13)</f>
        <v>0.88809946714031973</v>
      </c>
      <c r="AF10" s="246">
        <f>IF(ISBLANK('Measured Data'!AF13),"",'Measured Data'!AF13)</f>
        <v>2.9023404741937946</v>
      </c>
      <c r="AG10" s="246">
        <f>IF(ISBLANK('Measured Data'!AG13),"",'Measured Data'!AG13)</f>
        <v>1.7771393392160888</v>
      </c>
      <c r="AH10" s="246">
        <f>IF(ISBLANK('Measured Data'!AH13),"",'Measured Data'!AH13)</f>
        <v>0.90342470343810743</v>
      </c>
      <c r="AI10" s="246">
        <f>IF(ISBLANK('Measured Data'!AI13),"",'Measured Data'!AI13)</f>
        <v>4.17</v>
      </c>
      <c r="AJ10" s="246">
        <f>IF(ISBLANK('Measured Data'!AJ13),"",'Measured Data'!AJ13)</f>
        <v>1.3045583873115805</v>
      </c>
      <c r="AK10" s="246">
        <f>IF(ISBLANK('Measured Data'!AK13),"",'Measured Data'!AK13)</f>
        <v>2.5684009380700079</v>
      </c>
      <c r="AL10" s="246">
        <f>IF(ISBLANK('Measured Data'!AL13),"",'Measured Data'!AL13)</f>
        <v>3.0935388714435241</v>
      </c>
      <c r="AM10" s="246">
        <f>IF(ISBLANK('Measured Data'!AM13),"",'Measured Data'!AM13)</f>
        <v>2.2624244459368703</v>
      </c>
      <c r="AN10" s="246">
        <f>IF(ISBLANK('Measured Data'!AN13),"",'Measured Data'!AN13)</f>
        <v>0.47789257210008323</v>
      </c>
      <c r="AO10" s="246">
        <f>IF(ISBLANK('Measured Data'!AO13),"",'Measured Data'!AO13)</f>
        <v>0.5932998509851537</v>
      </c>
      <c r="AP10" s="246">
        <f>IF(ISBLANK('Measured Data'!AP13),"",'Measured Data'!AP13)</f>
        <v>2.0887750746905676</v>
      </c>
      <c r="AQ10" s="246">
        <f>IF(ISBLANK('Measured Data'!BO13),"",'Measured Data'!BO13)</f>
        <v>0</v>
      </c>
      <c r="AR10" s="246" t="str">
        <f>IF(ISBLANK('Measured Data'!BP13),"",'Measured Data'!BP13)</f>
        <v/>
      </c>
      <c r="AS10" s="246" t="str">
        <f>IF(ISBLANK('Measured Data'!BQ13),"",'Measured Data'!BQ13)</f>
        <v/>
      </c>
      <c r="AT10" s="246" t="str">
        <f>IF(ISBLANK('Measured Data'!BR13),"",'Measured Data'!BR13)</f>
        <v/>
      </c>
      <c r="AU10" s="246" t="str">
        <f>IF(ISBLANK('Measured Data'!BS13),"",'Measured Data'!BS13)</f>
        <v/>
      </c>
      <c r="AV10" s="246" t="str">
        <f>IF(ISBLANK('Measured Data'!BT13),"",'Measured Data'!BT13)</f>
        <v/>
      </c>
      <c r="AW10" s="246" t="str">
        <f>IF(ISBLANK('Measured Data'!BU13),"",'Measured Data'!BU13)</f>
        <v/>
      </c>
      <c r="AX10" s="246" t="str">
        <f>IF(ISBLANK('Measured Data'!BV13),"",'Measured Data'!BV13)</f>
        <v/>
      </c>
      <c r="AY10" s="246" t="str">
        <f>IF(ISBLANK('Measured Data'!BW13),"",'Measured Data'!BW13)</f>
        <v/>
      </c>
      <c r="AZ10" s="246" t="str">
        <f>IF(ISBLANK('Measured Data'!BX13),"",'Measured Data'!BX13)</f>
        <v/>
      </c>
      <c r="BA10" s="246" t="str">
        <f>IF(ISBLANK('Measured Data'!BY13),"",'Measured Data'!BY13)</f>
        <v/>
      </c>
      <c r="BB10" s="246" t="str">
        <f>IF(ISBLANK('Measured Data'!BZ13),"",'Measured Data'!BZ13)</f>
        <v/>
      </c>
      <c r="BC10" s="246" t="str">
        <f>IF(ISBLANK('Measured Data'!CA13),"",'Measured Data'!CA13)</f>
        <v/>
      </c>
      <c r="BD10" s="246" t="str">
        <f>IF(ISBLANK('Measured Data'!CB13),"",'Measured Data'!CB13)</f>
        <v/>
      </c>
      <c r="BE10" s="246" t="str">
        <f>IF(ISBLANK('Measured Data'!CC13),"",'Measured Data'!CC13)</f>
        <v/>
      </c>
      <c r="BF10" s="246" t="str">
        <f>IF(ISBLANK('Measured Data'!CD13),"",'Measured Data'!CD13)</f>
        <v/>
      </c>
      <c r="BG10" s="246" t="str">
        <f>IF(ISBLANK('Measured Data'!CE13),"",'Measured Data'!CE13)</f>
        <v/>
      </c>
      <c r="BH10" s="246" t="str">
        <f>IF(ISBLANK('Measured Data'!CF13),"",'Measured Data'!CF13)</f>
        <v/>
      </c>
      <c r="BI10" s="246" t="str">
        <f>IF(ISBLANK('Measured Data'!CG13),"",'Measured Data'!CG13)</f>
        <v/>
      </c>
      <c r="BJ10" s="246" t="str">
        <f>IF(ISBLANK('Measured Data'!CH13),"",'Measured Data'!CH13)</f>
        <v/>
      </c>
      <c r="BK10" s="246" t="str">
        <f>IF(ISBLANK('Measured Data'!CI13),"",'Measured Data'!CI13)</f>
        <v/>
      </c>
      <c r="BL10" s="246" t="str">
        <f>IF(ISBLANK('Measured Data'!CJ13),"",'Measured Data'!CJ13)</f>
        <v/>
      </c>
      <c r="BM10" s="246" t="str">
        <f>IF(ISBLANK('Measured Data'!CK13),"",'Measured Data'!CK13)</f>
        <v/>
      </c>
      <c r="BN10" s="241">
        <f>IF(ISBLANK('In Process Calc.'!B10),"",ROUND('In Process Calc.'!B10,2))</f>
        <v>6.88</v>
      </c>
      <c r="BO10" s="241">
        <f>IF(ISBLANK('In Process Calc.'!C10),"",ROUND('In Process Calc.'!C10,2))</f>
        <v>165.22</v>
      </c>
      <c r="BP10" s="241">
        <f>IF(ISBLANK('In Process Calc.'!D10),"",'In Process Calc.'!D10)</f>
        <v>782.6</v>
      </c>
      <c r="BQ10" s="241">
        <f>IF(ISBLANK('In Process Calc.'!E10),"",'In Process Calc.'!E10)</f>
        <v>0</v>
      </c>
      <c r="BR10" s="241">
        <f>IF(ISBLANK('In Process Calc.'!G10),"",'In Process Calc.'!G10)</f>
        <v>0</v>
      </c>
      <c r="BS10" s="241">
        <f>IF(ISBLANK('In Process Calc.'!I10),"",'In Process Calc.'!I10)</f>
        <v>771.6</v>
      </c>
      <c r="BT10" s="246">
        <f>IF(ISBLANK('In Process Calc.'!J10),"",'In Process Calc.'!J10)</f>
        <v>300.96532899659695</v>
      </c>
      <c r="BU10" s="246">
        <f>IF(ISBLANK('In Process Calc.'!K10),"",'In Process Calc.'!K10)</f>
        <v>2973.2078400235746</v>
      </c>
      <c r="BV10" s="246">
        <f>IF(ISBLANK('In Process Calc.'!L10),"",'In Process Calc.'!L10)</f>
        <v>0</v>
      </c>
      <c r="BW10" s="246">
        <f>IF(ISBLANK('In Process Calc.'!M10),"",'In Process Calc.'!M10)</f>
        <v>301.83031</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12.393166666666671</v>
      </c>
      <c r="CD10" s="246">
        <f>IF(ISBLANK('In Process Calc.'!T10),"",'In Process Calc.'!T10)</f>
        <v>-0.19905999999999993</v>
      </c>
      <c r="CE10" s="246">
        <f>IF(ISBLANK('In Process Calc.'!U10),"",'In Process Calc.'!U10)</f>
        <v>-0.74184400000000017</v>
      </c>
      <c r="CF10" s="246" t="str">
        <f>IF(ISBLANK('In Process Calc.'!V10),"",'In Process Calc.'!V10)</f>
        <v/>
      </c>
      <c r="CG10" s="246" t="str">
        <f>IF(ISBLANK('In Process Calc.'!W10),"",'In Process Calc.'!W10)</f>
        <v/>
      </c>
      <c r="CH10" s="246" t="str">
        <f>IF(ISBLANK('In Process Calc.'!X10),"",'In Process Calc.'!X10)</f>
        <v/>
      </c>
      <c r="CI10" s="246">
        <f>IF(ISBLANK('In Process Calc.'!Y10),"",'In Process Calc.'!Y10)</f>
        <v>-0.62120337477797549</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3.8327139999999997</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6.6828666765621969E-3</v>
      </c>
      <c r="DB10" s="246">
        <f>IF(ISBLANK('In Process Calc.'!AR10),"",'In Process Calc.'!AR10)</f>
        <v>6.7579142937551949E-3</v>
      </c>
      <c r="DC10" s="246">
        <f>IF(ISBLANK('In Process Calc.'!AS10),"",'In Process Calc.'!AS10)</f>
        <v>7.5047617192998181E-5</v>
      </c>
      <c r="DD10" s="246">
        <f>IF(ISBLANK('In Process Calc.'!AT10),"",'In Process Calc.'!AT10)</f>
        <v>0.97303008594886231</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2.3710423291672326E-2</v>
      </c>
      <c r="DK10" s="246">
        <f>IF(ISBLANK('In Process Calc.'!BA10),"",'In Process Calc.'!BA10)</f>
        <v>-2.7019160663354171E-4</v>
      </c>
      <c r="DL10" s="246">
        <f>IF(ISBLANK('In Process Calc.'!BB10),"",'In Process Calc.'!BB10)</f>
        <v>-3.3063597457366764E-3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-7.8519771099800522E-4</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1.2758325774285496E-2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-3.3116140582516954E-2</v>
      </c>
      <c r="EH10" s="246">
        <f>IF(ISBLANK('In Process Calc.'!BX10),"",'In Process Calc.'!BX10)</f>
        <v>0</v>
      </c>
      <c r="EI10" s="246">
        <f>IF(ISBLANK('In Process Calc.'!BY10),"",'In Process Calc.'!BY10)</f>
        <v>-1.1395477984926551E-2</v>
      </c>
      <c r="EJ10" s="246">
        <f>IF(ISBLANK('In Process Calc.'!BZ10),"",'In Process Calc.'!BZ10)</f>
        <v>-47.219548872180518</v>
      </c>
      <c r="EK10" s="246">
        <f>IF(ISBLANK('Post Process Calc.'!A10),"",'Post Process Calc.'!A10)</f>
        <v>2.9789969878747562</v>
      </c>
      <c r="EL10" s="246">
        <f>IF(ISBLANK('Post Process Calc.'!B10),"",'Post Process Calc.'!B10)</f>
        <v>3.3325540252296402E-3</v>
      </c>
      <c r="EM10" s="246">
        <f>IF(ISBLANK('Post Process Calc.'!C10),"",'Post Process Calc.'!C10)</f>
        <v>0</v>
      </c>
      <c r="EN10" s="246">
        <f>IF(ISBLANK('Post Process Calc.'!D10),"",'Post Process Calc.'!D10)</f>
        <v>0.93031836106035593</v>
      </c>
      <c r="EO10" s="246">
        <f>IF(ISBLANK('Post Process Calc.'!E10),"",'Post Process Calc.'!E10)</f>
        <v>1.0904203132709467E-3</v>
      </c>
      <c r="EP10" s="246">
        <f>IF(ISBLANK('Post Process Calc.'!F10),"",'Post Process Calc.'!F10)</f>
        <v>1.0524744728417142E-3</v>
      </c>
      <c r="EQ10" s="246">
        <f>IF(ISBLANK('Post Process Calc.'!G10),"",'Post Process Calc.'!G10)</f>
        <v>4.8820155066273269E-3</v>
      </c>
      <c r="ER10" s="246">
        <f>IF(ISBLANK('Post Process Calc.'!H10),"",'Post Process Calc.'!H10)</f>
        <v>7.5753209367221998E-3</v>
      </c>
      <c r="ES10" s="246">
        <f>IF(ISBLANK('Post Process Calc.'!I10),"",'Post Process Calc.'!I10)</f>
        <v>1.344700213368626E-3</v>
      </c>
      <c r="ET10" s="246">
        <f>IF(ISBLANK('Post Process Calc.'!J10),"",'Post Process Calc.'!J10)</f>
        <v>3.8319302700952407E-2</v>
      </c>
      <c r="EU10" s="246">
        <f>IF(ISBLANK('Post Process Calc.'!K10),"",'Post Process Calc.'!K10)</f>
        <v>-3.0075865387768955E-5</v>
      </c>
      <c r="EV10" s="246">
        <f>IF(ISBLANK('Post Process Calc.'!L10),"",'Post Process Calc.'!L10)</f>
        <v>-1.1836634111020879E-3</v>
      </c>
      <c r="EW10" s="246">
        <f>IF(ISBLANK('Post Process Calc.'!M10),"",'Post Process Calc.'!M10)</f>
        <v>-3.4916546165178939E-3</v>
      </c>
      <c r="EX10" s="246">
        <f>IF(ISBLANK('Post Process Calc.'!N10),"",'Post Process Calc.'!N10)</f>
        <v>-3.2363677192687716E-4</v>
      </c>
      <c r="EY10" s="246">
        <f>IF(ISBLANK('Post Process Calc.'!O10),"",'Post Process Calc.'!O10)</f>
        <v>1.8687267067656256E-3</v>
      </c>
      <c r="EZ10" s="246">
        <f>IF(ISBLANK('Post Process Calc.'!P10),"",'Post Process Calc.'!P10)</f>
        <v>-7.6686622706964589E-3</v>
      </c>
      <c r="FA10" s="246">
        <f>IF(ISBLANK('Post Process Calc.'!Q10),"",'Post Process Calc.'!Q10)</f>
        <v>4.0109986189965415E-3</v>
      </c>
      <c r="FB10" s="246">
        <f>IF(ISBLANK('Post Process Calc.'!R10),"",'Post Process Calc.'!R10)</f>
        <v>1.8733920602053197E-3</v>
      </c>
      <c r="FC10" s="246">
        <f>IF(ISBLANK('Post Process Calc.'!S10),"",'Post Process Calc.'!S10)</f>
        <v>5.5082553371799765E-4</v>
      </c>
      <c r="FD10" s="246">
        <f>IF(ISBLANK('Post Process Calc.'!T10),"",'Post Process Calc.'!T10)</f>
        <v>8.8878075615244252E-3</v>
      </c>
      <c r="FE10" s="246">
        <f>IF(ISBLANK('Post Process Calc.'!U10),"",'Post Process Calc.'!U10)</f>
        <v>1.0020393212895151E-3</v>
      </c>
      <c r="FF10" s="246">
        <f>IF(ISBLANK('Post Process Calc.'!V10),"",'Post Process Calc.'!V10)</f>
        <v>1.4863747430197308E-3</v>
      </c>
      <c r="FG10" s="246">
        <f>IF(ISBLANK('Post Process Calc.'!W10),"",'Post Process Calc.'!W10)</f>
        <v>6.1473821209294304E-3</v>
      </c>
      <c r="FH10" s="246">
        <f>IF(ISBLANK('Post Process Calc.'!X10),"",'Post Process Calc.'!X10)</f>
        <v>1.6725210702639754E-3</v>
      </c>
      <c r="FI10" s="246">
        <f>IF(ISBLANK('Post Process Calc.'!Y10),"",'Post Process Calc.'!Y10)</f>
        <v>4.922200646103735E-4</v>
      </c>
      <c r="FJ10" s="246">
        <f>IF(ISBLANK('Post Process Calc.'!Z10),"",'Post Process Calc.'!Z10)</f>
        <v>2.9325996672783275E-4</v>
      </c>
      <c r="FK10" s="246">
        <f>IF(ISBLANK('Post Process Calc.'!AA10),"",'Post Process Calc.'!AA10)</f>
        <v>2.4854142053451927E-3</v>
      </c>
      <c r="FL10" s="246">
        <f>IF(ISBLANK('Post Process Calc.'!AB10),"",'Post Process Calc.'!AB10)</f>
        <v>0</v>
      </c>
      <c r="FM10" s="246">
        <f>IF(ISBLANK('Post Process Calc.'!AC10),"",'Post Process Calc.'!AC10)</f>
        <v>3.723942768939368E-2</v>
      </c>
      <c r="FN10" s="246">
        <f>IF(ISBLANK('Post Process Calc.'!AD10),"",'Post Process Calc.'!AD10)</f>
        <v>4.7279398718659618E-2</v>
      </c>
      <c r="FO10" s="246">
        <f>IF(ISBLANK('Post Process Calc.'!AE10),"",'Post Process Calc.'!AE10)</f>
        <v>0.16124041969009198</v>
      </c>
      <c r="FP10" s="246">
        <f>IF(ISBLANK('Post Process Calc.'!AF10),"",'Post Process Calc.'!AF10)</f>
        <v>-0.2001253083998801</v>
      </c>
      <c r="FQ10" s="246">
        <f>IF(ISBLANK('Post Process Calc.'!AG10),"",'Post Process Calc.'!AG10)</f>
        <v>0</v>
      </c>
      <c r="FR10" s="246">
        <f>IF(ISBLANK('Post Process Calc.'!AH10),"",'Post Process Calc.'!AH10)</f>
        <v>-7.8487506994800906E-4</v>
      </c>
      <c r="FS10" s="246">
        <f>IF(ISBLANK('Post Process Calc.'!AI10),"",'Post Process Calc.'!AI10)</f>
        <v>-295.51294524475622</v>
      </c>
    </row>
    <row r="11" spans="1:175" x14ac:dyDescent="0.15">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7.85</v>
      </c>
      <c r="BO11" s="241">
        <f>IF(ISBLANK('In Process Calc.'!C11),"",ROUND('In Process Calc.'!C11,2))</f>
        <v>188.32</v>
      </c>
      <c r="BP11" s="241">
        <f>IF(ISBLANK('In Process Calc.'!D11),"",'In Process Calc.'!D11)</f>
        <v>771.6</v>
      </c>
      <c r="BQ11" s="241">
        <f>IF(ISBLANK('In Process Calc.'!E11),"",'In Process Calc.'!E11)</f>
        <v>0</v>
      </c>
      <c r="BR11" s="241">
        <f>IF(ISBLANK('In Process Calc.'!G11),"",'In Process Calc.'!G11)</f>
        <v>0</v>
      </c>
      <c r="BS11" s="241">
        <f>IF(ISBLANK('In Process Calc.'!I11),"",'In Process Calc.'!I11)</f>
        <v>734.6</v>
      </c>
      <c r="BT11" s="246">
        <f>IF(ISBLANK('In Process Calc.'!J11),"",'In Process Calc.'!J11)</f>
        <v>382.31050792086086</v>
      </c>
      <c r="BU11" s="246">
        <f>IF(ISBLANK('In Process Calc.'!K11),"",'In Process Calc.'!K11)</f>
        <v>3167.1637920957178</v>
      </c>
      <c r="BV11" s="246">
        <f>IF(ISBLANK('In Process Calc.'!L11),"",'In Process Calc.'!L11)</f>
        <v>0</v>
      </c>
      <c r="BW11" s="246">
        <f>IF(ISBLANK('In Process Calc.'!M11),"",'In Process Calc.'!M11)</f>
        <v>376.86840999999998</v>
      </c>
      <c r="BX11" s="246">
        <f>IF(ISBLANK('In Process Calc.'!N11),"",'In Process Calc.'!N11)</f>
        <v>-0.18766640475923213</v>
      </c>
      <c r="BY11" s="246">
        <f>IF(ISBLANK('In Process Calc.'!O11),"",'In Process Calc.'!O11)</f>
        <v>0.46356038863375398</v>
      </c>
      <c r="BZ11" s="246">
        <f>IF(ISBLANK('In Process Calc.'!P11),"",'In Process Calc.'!P11)</f>
        <v>4.8149995458673924</v>
      </c>
      <c r="CA11" s="246">
        <f>IF(ISBLANK('In Process Calc.'!Q11),"",'In Process Calc.'!Q11)</f>
        <v>2.0988164675832013</v>
      </c>
      <c r="CB11" s="246">
        <f>IF(ISBLANK('In Process Calc.'!R11),"",'In Process Calc.'!R11)</f>
        <v>0.77492615131578968</v>
      </c>
      <c r="CC11" s="246">
        <f>IF(ISBLANK('In Process Calc.'!S11),"",'In Process Calc.'!S11)</f>
        <v>15.393833333333339</v>
      </c>
      <c r="CD11" s="246">
        <f>IF(ISBLANK('In Process Calc.'!T11),"",'In Process Calc.'!T11)</f>
        <v>-0.18362799999999996</v>
      </c>
      <c r="CE11" s="246">
        <f>IF(ISBLANK('In Process Calc.'!U11),"",'In Process Calc.'!U11)</f>
        <v>-0.70326399999999978</v>
      </c>
      <c r="CF11" s="246">
        <f>IF(ISBLANK('In Process Calc.'!V11),"",'In Process Calc.'!V11)</f>
        <v>-1.7087233248967628</v>
      </c>
      <c r="CG11" s="246">
        <f>IF(ISBLANK('In Process Calc.'!W11),"",'In Process Calc.'!W11)</f>
        <v>-5.211576066707635E-4</v>
      </c>
      <c r="CH11" s="246">
        <f>IF(ISBLANK('In Process Calc.'!X11),"",'In Process Calc.'!X11)</f>
        <v>0.91864298238926656</v>
      </c>
      <c r="CI11" s="246">
        <f>IF(ISBLANK('In Process Calc.'!Y11),"",'In Process Calc.'!Y11)</f>
        <v>-0.62120337477797549</v>
      </c>
      <c r="CJ11" s="246">
        <f>IF(ISBLANK('In Process Calc.'!Z11),"",'In Process Calc.'!Z11)</f>
        <v>1.7551182435008008</v>
      </c>
      <c r="CK11" s="246">
        <f>IF(ISBLANK('In Process Calc.'!AA11),"",'In Process Calc.'!AA11)</f>
        <v>0.80405622819618294</v>
      </c>
      <c r="CL11" s="246">
        <f>IF(ISBLANK('In Process Calc.'!AB11),"",'In Process Calc.'!AB11)</f>
        <v>0.28016285771731086</v>
      </c>
      <c r="CM11" s="246">
        <f>IF(ISBLANK('In Process Calc.'!AC11),"",'In Process Calc.'!AC11)</f>
        <v>4.5117219999999998</v>
      </c>
      <c r="CN11" s="246">
        <f>IF(ISBLANK('In Process Calc.'!AD11),"",'In Process Calc.'!AD11)</f>
        <v>0.4403702403293176</v>
      </c>
      <c r="CO11" s="246">
        <f>IF(ISBLANK('In Process Calc.'!AE11),"",'In Process Calc.'!AE11)</f>
        <v>0.63488439155736909</v>
      </c>
      <c r="CP11" s="246">
        <f>IF(ISBLANK('In Process Calc.'!AF11),"",'In Process Calc.'!AF11)</f>
        <v>2.9133856694262055</v>
      </c>
      <c r="CQ11" s="246">
        <f>IF(ISBLANK('In Process Calc.'!AG11),"",'In Process Calc.'!AG11)</f>
        <v>0.67745802552048329</v>
      </c>
      <c r="CR11" s="246">
        <f>IF(ISBLANK('In Process Calc.'!AH11),"",'In Process Calc.'!AH11)</f>
        <v>0.22308289673407439</v>
      </c>
      <c r="CS11" s="246">
        <f>IF(ISBLANK('In Process Calc.'!AI11),"",'In Process Calc.'!AI11)</f>
        <v>0.24793498537446895</v>
      </c>
      <c r="CT11" s="246">
        <f>IF(ISBLANK('In Process Calc.'!AJ11),"",'In Process Calc.'!AJ11)</f>
        <v>1.0558752027315408</v>
      </c>
      <c r="CU11" s="246">
        <f>IF(ISBLANK('In Process Calc.'!AK11),"",'In Process Calc.'!AK11)</f>
        <v>0</v>
      </c>
      <c r="CV11" s="246">
        <f>IF(ISBLANK('In Process Calc.'!AL11),"",'In Process Calc.'!AL11)</f>
        <v>18.630825062415859</v>
      </c>
      <c r="CW11" s="246">
        <f>IF(ISBLANK('In Process Calc.'!AM11),"",'In Process Calc.'!AM11)</f>
        <v>22.954880657656627</v>
      </c>
      <c r="CX11" s="246">
        <f>IF(ISBLANK('In Process Calc.'!AN11),"",'In Process Calc.'!AN11)</f>
        <v>78.614313902661848</v>
      </c>
      <c r="CY11" s="246">
        <f>IF(ISBLANK('In Process Calc.'!AO11),"",'In Process Calc.'!AO11)</f>
        <v>0</v>
      </c>
      <c r="CZ11" s="246">
        <f>IF(ISBLANK('In Process Calc.'!AP11),"",'In Process Calc.'!AP11)</f>
        <v>0</v>
      </c>
      <c r="DA11" s="246">
        <f>IF(ISBLANK('In Process Calc.'!AQ11),"",'In Process Calc.'!AQ11)</f>
        <v>2.767329074879614E-3</v>
      </c>
      <c r="DB11" s="246">
        <f>IF(ISBLANK('In Process Calc.'!AR11),"",'In Process Calc.'!AR11)</f>
        <v>2.9350496319150454E-3</v>
      </c>
      <c r="DC11" s="246">
        <f>IF(ISBLANK('In Process Calc.'!AS11),"",'In Process Calc.'!AS11)</f>
        <v>1.6772055703543137E-4</v>
      </c>
      <c r="DD11" s="246">
        <f>IF(ISBLANK('In Process Calc.'!AT11),"",'In Process Calc.'!AT11)</f>
        <v>1.0706302829855165</v>
      </c>
      <c r="DE11" s="246">
        <f>IF(ISBLANK('In Process Calc.'!AU11),"",'In Process Calc.'!AU11)</f>
        <v>2.8741152152577413E-3</v>
      </c>
      <c r="DF11" s="246">
        <f>IF(ISBLANK('In Process Calc.'!AV11),"",'In Process Calc.'!AV11)</f>
        <v>7.3160458813643328E-4</v>
      </c>
      <c r="DG11" s="246">
        <f>IF(ISBLANK('In Process Calc.'!AW11),"",'In Process Calc.'!AW11)</f>
        <v>5.7436700379753756E-3</v>
      </c>
      <c r="DH11" s="246">
        <f>IF(ISBLANK('In Process Calc.'!AX11),"",'In Process Calc.'!AX11)</f>
        <v>6.9775452214093222E-3</v>
      </c>
      <c r="DI11" s="246">
        <f>IF(ISBLANK('In Process Calc.'!AY11),"",'In Process Calc.'!AY11)</f>
        <v>1.1102860064730936E-3</v>
      </c>
      <c r="DJ11" s="246">
        <f>IF(ISBLANK('In Process Calc.'!AZ11),"",'In Process Calc.'!AZ11)</f>
        <v>4.2812979039695047E-2</v>
      </c>
      <c r="DK11" s="246">
        <f>IF(ISBLANK('In Process Calc.'!BA11),"",'In Process Calc.'!BA11)</f>
        <v>2.2018103506128838E-4</v>
      </c>
      <c r="DL11" s="246">
        <f>IF(ISBLANK('In Process Calc.'!BB11),"",'In Process Calc.'!BB11)</f>
        <v>5.504525876532274E-4</v>
      </c>
      <c r="DM11" s="246">
        <f>IF(ISBLANK('In Process Calc.'!BC11),"",'In Process Calc.'!BC11)</f>
        <v>-3.8449944465634126E-3</v>
      </c>
      <c r="DN11" s="246">
        <f>IF(ISBLANK('In Process Calc.'!BD11),"",'In Process Calc.'!BD11)</f>
        <v>2.7755401877489722E-4</v>
      </c>
      <c r="DO11" s="246">
        <f>IF(ISBLANK('In Process Calc.'!BE11),"",'In Process Calc.'!BE11)</f>
        <v>1.5306117141863558E-3</v>
      </c>
      <c r="DP11" s="246">
        <f>IF(ISBLANK('In Process Calc.'!BF11),"",'In Process Calc.'!BF11)</f>
        <v>0</v>
      </c>
      <c r="DQ11" s="246">
        <f>IF(ISBLANK('In Process Calc.'!BG11),"",'In Process Calc.'!BG11)</f>
        <v>3.753326116526544E-3</v>
      </c>
      <c r="DR11" s="246">
        <f>IF(ISBLANK('In Process Calc.'!BH11),"",'In Process Calc.'!BH11)</f>
        <v>1.663945401880747E-3</v>
      </c>
      <c r="DS11" s="246">
        <f>IF(ISBLANK('In Process Calc.'!BI11),"",'In Process Calc.'!BI11)</f>
        <v>3.7051528702826739E-4</v>
      </c>
      <c r="DT11" s="246">
        <f>IF(ISBLANK('In Process Calc.'!BJ11),"",'In Process Calc.'!BJ11)</f>
        <v>9.6879655426967051E-3</v>
      </c>
      <c r="DU11" s="246">
        <f>IF(ISBLANK('In Process Calc.'!BK11),"",'In Process Calc.'!BK11)</f>
        <v>8.6662619124147351E-4</v>
      </c>
      <c r="DV11" s="246">
        <f>IF(ISBLANK('In Process Calc.'!BL11),"",'In Process Calc.'!BL11)</f>
        <v>1.2080637493194957E-3</v>
      </c>
      <c r="DW11" s="246">
        <f>IF(ISBLANK('In Process Calc.'!BM11),"",'In Process Calc.'!BM11)</f>
        <v>5.2053138231228924E-3</v>
      </c>
      <c r="DX11" s="246">
        <f>IF(ISBLANK('In Process Calc.'!BN11),"",'In Process Calc.'!BN11)</f>
        <v>1.3678982780474858E-3</v>
      </c>
      <c r="DY11" s="246">
        <f>IF(ISBLANK('In Process Calc.'!BO11),"",'In Process Calc.'!BO11)</f>
        <v>4.3311627852901451E-4</v>
      </c>
      <c r="DZ11" s="246">
        <f>IF(ISBLANK('In Process Calc.'!BP11),"",'In Process Calc.'!BP11)</f>
        <v>-7.5798085119645436E-4</v>
      </c>
      <c r="EA11" s="246">
        <f>IF(ISBLANK('In Process Calc.'!BQ11),"",'In Process Calc.'!BQ11)</f>
        <v>2.1509289240741482E-3</v>
      </c>
      <c r="EB11" s="246">
        <f>IF(ISBLANK('In Process Calc.'!BR11),"",'In Process Calc.'!BR11)</f>
        <v>0</v>
      </c>
      <c r="EC11" s="246">
        <f>IF(ISBLANK('In Process Calc.'!BS11),"",'In Process Calc.'!BS11)</f>
        <v>3.312253191111774E-2</v>
      </c>
      <c r="ED11" s="246">
        <f>IF(ISBLANK('In Process Calc.'!BT11),"",'In Process Calc.'!BT11)</f>
        <v>3.9936382238556709E-2</v>
      </c>
      <c r="EE11" s="246">
        <f>IF(ISBLANK('In Process Calc.'!BU11),"",'In Process Calc.'!BU11)</f>
        <v>0.15251970053781558</v>
      </c>
      <c r="EF11" s="246">
        <f>IF(ISBLANK('In Process Calc.'!BV11),"",'In Process Calc.'!BV11)</f>
        <v>0.16703151709171055</v>
      </c>
      <c r="EG11" s="246">
        <f>IF(ISBLANK('In Process Calc.'!BW11),"",'In Process Calc.'!BW11)</f>
        <v>0</v>
      </c>
      <c r="EH11" s="246">
        <f>IF(ISBLANK('In Process Calc.'!BX11),"",'In Process Calc.'!BX11)</f>
        <v>0</v>
      </c>
      <c r="EI11" s="246">
        <f>IF(ISBLANK('In Process Calc.'!BY11),"",'In Process Calc.'!BY11)</f>
        <v>5.1428571428571331E-3</v>
      </c>
      <c r="EJ11" s="246">
        <f>IF(ISBLANK('In Process Calc.'!BZ11),"",'In Process Calc.'!BZ11)</f>
        <v>44.000000000000071</v>
      </c>
      <c r="EK11" s="246">
        <f>IF(ISBLANK('Post Process Calc.'!A11),"",'Post Process Calc.'!A11)</f>
        <v>3.1310810170404051</v>
      </c>
      <c r="EL11" s="246">
        <f>IF(ISBLANK('Post Process Calc.'!B11),"",'Post Process Calc.'!B11)</f>
        <v>2.0027065403606398E-3</v>
      </c>
      <c r="EM11" s="246">
        <f>IF(ISBLANK('Post Process Calc.'!C11),"",'Post Process Calc.'!C11)</f>
        <v>0</v>
      </c>
      <c r="EN11" s="246">
        <f>IF(ISBLANK('Post Process Calc.'!D11),"",'Post Process Calc.'!D11)</f>
        <v>0.9272633644493663</v>
      </c>
      <c r="EO11" s="246">
        <f>IF(ISBLANK('Post Process Calc.'!E11),"",'Post Process Calc.'!E11)</f>
        <v>1.2697671701159632E-3</v>
      </c>
      <c r="EP11" s="246">
        <f>IF(ISBLANK('Post Process Calc.'!F11),"",'Post Process Calc.'!F11)</f>
        <v>9.9381313685567487E-4</v>
      </c>
      <c r="EQ11" s="246">
        <f>IF(ISBLANK('Post Process Calc.'!G11),"",'Post Process Calc.'!G11)</f>
        <v>2.6244290089926566E-3</v>
      </c>
      <c r="ER11" s="246">
        <f>IF(ISBLANK('Post Process Calc.'!H11),"",'Post Process Calc.'!H11)</f>
        <v>8.1066541515326124E-3</v>
      </c>
      <c r="ES11" s="246">
        <f>IF(ISBLANK('Post Process Calc.'!I11),"",'Post Process Calc.'!I11)</f>
        <v>1.134176531650185E-3</v>
      </c>
      <c r="ET11" s="246">
        <f>IF(ISBLANK('Post Process Calc.'!J11),"",'Post Process Calc.'!J11)</f>
        <v>4.0720238727690802E-2</v>
      </c>
      <c r="EU11" s="246">
        <f>IF(ISBLANK('Post Process Calc.'!K11),"",'Post Process Calc.'!K11)</f>
        <v>3.6832425625593163E-5</v>
      </c>
      <c r="EV11" s="246">
        <f>IF(ISBLANK('Post Process Calc.'!L11),"",'Post Process Calc.'!L11)</f>
        <v>-7.5822306596623078E-4</v>
      </c>
      <c r="EW11" s="246">
        <f>IF(ISBLANK('Post Process Calc.'!M11),"",'Post Process Calc.'!M11)</f>
        <v>-3.2215888651324857E-3</v>
      </c>
      <c r="EX11" s="246">
        <f>IF(ISBLANK('Post Process Calc.'!N11),"",'Post Process Calc.'!N11)</f>
        <v>-2.684076763227868E-4</v>
      </c>
      <c r="EY11" s="246">
        <f>IF(ISBLANK('Post Process Calc.'!O11),"",'Post Process Calc.'!O11)</f>
        <v>1.7744521357621074E-3</v>
      </c>
      <c r="EZ11" s="246">
        <f>IF(ISBLANK('Post Process Calc.'!P11),"",'Post Process Calc.'!P11)</f>
        <v>-1.4180297620699793E-3</v>
      </c>
      <c r="FA11" s="246">
        <f>IF(ISBLANK('Post Process Calc.'!Q11),"",'Post Process Calc.'!Q11)</f>
        <v>3.7834970372286197E-3</v>
      </c>
      <c r="FB11" s="246">
        <f>IF(ISBLANK('Post Process Calc.'!R11),"",'Post Process Calc.'!R11)</f>
        <v>1.7724494844700142E-3</v>
      </c>
      <c r="FC11" s="246">
        <f>IF(ISBLANK('Post Process Calc.'!S11),"",'Post Process Calc.'!S11)</f>
        <v>5.0997686773186573E-4</v>
      </c>
      <c r="FD11" s="246">
        <f>IF(ISBLANK('Post Process Calc.'!T11),"",'Post Process Calc.'!T11)</f>
        <v>8.1664445284798833E-3</v>
      </c>
      <c r="FE11" s="246">
        <f>IF(ISBLANK('Post Process Calc.'!U11),"",'Post Process Calc.'!U11)</f>
        <v>9.2830043596097171E-4</v>
      </c>
      <c r="FF11" s="246">
        <f>IF(ISBLANK('Post Process Calc.'!V11),"",'Post Process Calc.'!V11)</f>
        <v>1.4015087981408627E-3</v>
      </c>
      <c r="FG11" s="246">
        <f>IF(ISBLANK('Post Process Calc.'!W11),"",'Post Process Calc.'!W11)</f>
        <v>5.622962241857021E-3</v>
      </c>
      <c r="FH11" s="246">
        <f>IF(ISBLANK('Post Process Calc.'!X11),"",'Post Process Calc.'!X11)</f>
        <v>1.6140581435880133E-3</v>
      </c>
      <c r="FI11" s="246">
        <f>IF(ISBLANK('Post Process Calc.'!Y11),"",'Post Process Calc.'!Y11)</f>
        <v>4.5933634222656699E-4</v>
      </c>
      <c r="FJ11" s="246">
        <f>IF(ISBLANK('Post Process Calc.'!Z11),"",'Post Process Calc.'!Z11)</f>
        <v>1.779036927222061E-4</v>
      </c>
      <c r="FK11" s="246">
        <f>IF(ISBLANK('Post Process Calc.'!AA11),"",'Post Process Calc.'!AA11)</f>
        <v>2.3730754479469986E-3</v>
      </c>
      <c r="FL11" s="246">
        <f>IF(ISBLANK('Post Process Calc.'!AB11),"",'Post Process Calc.'!AB11)</f>
        <v>0</v>
      </c>
      <c r="FM11" s="246">
        <f>IF(ISBLANK('Post Process Calc.'!AC11),"",'Post Process Calc.'!AC11)</f>
        <v>3.4360942432853064E-2</v>
      </c>
      <c r="FN11" s="246">
        <f>IF(ISBLANK('Post Process Calc.'!AD11),"",'Post Process Calc.'!AD11)</f>
        <v>4.394477221890139E-2</v>
      </c>
      <c r="FO11" s="246">
        <f>IF(ISBLANK('Post Process Calc.'!AE11),"",'Post Process Calc.'!AE11)</f>
        <v>0.14983615770251446</v>
      </c>
      <c r="FP11" s="246">
        <f>IF(ISBLANK('Post Process Calc.'!AF11),"",'Post Process Calc.'!AF11)</f>
        <v>-3.4823709447108005E-2</v>
      </c>
      <c r="FQ11" s="246">
        <f>IF(ISBLANK('Post Process Calc.'!AG11),"",'Post Process Calc.'!AG11)</f>
        <v>0</v>
      </c>
      <c r="FR11" s="246">
        <f>IF(ISBLANK('Post Process Calc.'!AH11),"",'Post Process Calc.'!AH11)</f>
        <v>9.0452381362258994E-4</v>
      </c>
      <c r="FS11" s="246">
        <f>IF(ISBLANK('Post Process Calc.'!AI11),"",'Post Process Calc.'!AI11)</f>
        <v>221.71889007509176</v>
      </c>
    </row>
    <row r="12" spans="1:175" x14ac:dyDescent="0.15">
      <c r="A12" s="241" t="str">
        <f>IF('Measured Data'!B14&lt;&gt;0,'Measured Data'!$B$1,"")</f>
        <v>NIIMBL-FB01-B2</v>
      </c>
      <c r="B12" s="241">
        <f>IF(ISBLANK('Measured Data'!A14),"",'Measured Data'!A14)</f>
        <v>7</v>
      </c>
      <c r="C12" s="248">
        <f>IF(ISBLANK('Measured Data'!B14),"",'Measured Data'!B14)</f>
        <v>43707</v>
      </c>
      <c r="D12" s="249">
        <f>IF(ISBLANK('Measured Data'!C14),"",'Measured Data'!C14)</f>
        <v>0.4465277777777778</v>
      </c>
      <c r="E12" s="241">
        <f>IF(ISBLANK('Measured Data'!D14),"",'Measured Data'!D14)</f>
        <v>11</v>
      </c>
      <c r="F12" s="241" t="e">
        <f>IF(ISBLANK('Measured Data'!#REF!),"",'Measured Data'!#REF!)</f>
        <v>#REF!</v>
      </c>
      <c r="G12" s="241" t="str">
        <f>IF(ISBLANK('Measured Data'!G14),"",'Measured Data'!G14)</f>
        <v/>
      </c>
      <c r="H12" s="246">
        <f>IF(ISBLANK('Measured Data'!H14),"",'Measured Data'!H14)</f>
        <v>3.8065384460449221</v>
      </c>
      <c r="I12" s="246">
        <f>IF(ISBLANK('Measured Data'!I14),"",'Measured Data'!I14)</f>
        <v>0.11208490954389472</v>
      </c>
      <c r="J12" s="246">
        <f>IF(ISBLANK('Measured Data'!J14),"",'Measured Data'!J14)</f>
        <v>3.9186233555888168</v>
      </c>
      <c r="K12" s="246">
        <f>IF(ISBLANK('Measured Data'!K14),"",'Measured Data'!K14)</f>
        <v>97.139686584472656</v>
      </c>
      <c r="L12" s="241">
        <f>IF(ISBLANK('Measured Data'!L14),"",'Measured Data'!L14)</f>
        <v>6.9870000000000001</v>
      </c>
      <c r="M12" s="241">
        <f>IF(ISBLANK('Measured Data'!M14),"",'Measured Data'!M14)</f>
        <v>54.4</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339</v>
      </c>
      <c r="S12" s="241">
        <f>IF(ISBLANK('Measured Data'!S14),"",'Measured Data'!S14)</f>
        <v>358.85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30.277777777777779</v>
      </c>
      <c r="Z12" s="246">
        <f>IF(ISBLANK('Measured Data'!Z14),"",'Measured Data'!Z14)</f>
        <v>0.35</v>
      </c>
      <c r="AA12" s="246">
        <f>IF(ISBLANK('Measured Data'!AA14),"",'Measured Data'!AA14)</f>
        <v>2.99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4.8899999999999997</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f>IF(ISBLANK('Measured Data'!BO14),"",'Measured Data'!BO14)</f>
        <v>0</v>
      </c>
      <c r="AR12" s="246" t="str">
        <f>IF(ISBLANK('Measured Data'!BP14),"",'Measured Data'!BP14)</f>
        <v/>
      </c>
      <c r="AS12" s="246" t="str">
        <f>IF(ISBLANK('Measured Data'!BQ14),"",'Measured Data'!BQ14)</f>
        <v/>
      </c>
      <c r="AT12" s="246" t="str">
        <f>IF(ISBLANK('Measured Data'!BR14),"",'Measured Data'!BR14)</f>
        <v/>
      </c>
      <c r="AU12" s="246" t="str">
        <f>IF(ISBLANK('Measured Data'!BS14),"",'Measured Data'!BS14)</f>
        <v/>
      </c>
      <c r="AV12" s="246" t="str">
        <f>IF(ISBLANK('Measured Data'!BT14),"",'Measured Data'!BT14)</f>
        <v/>
      </c>
      <c r="AW12" s="246" t="str">
        <f>IF(ISBLANK('Measured Data'!BU14),"",'Measured Data'!BU14)</f>
        <v/>
      </c>
      <c r="AX12" s="246" t="str">
        <f>IF(ISBLANK('Measured Data'!BV14),"",'Measured Data'!BV14)</f>
        <v/>
      </c>
      <c r="AY12" s="246" t="str">
        <f>IF(ISBLANK('Measured Data'!BW14),"",'Measured Data'!BW14)</f>
        <v/>
      </c>
      <c r="AZ12" s="246" t="str">
        <f>IF(ISBLANK('Measured Data'!BX14),"",'Measured Data'!BX14)</f>
        <v/>
      </c>
      <c r="BA12" s="246" t="str">
        <f>IF(ISBLANK('Measured Data'!BY14),"",'Measured Data'!BY14)</f>
        <v/>
      </c>
      <c r="BB12" s="246" t="str">
        <f>IF(ISBLANK('Measured Data'!BZ14),"",'Measured Data'!BZ14)</f>
        <v/>
      </c>
      <c r="BC12" s="246" t="str">
        <f>IF(ISBLANK('Measured Data'!CA14),"",'Measured Data'!CA14)</f>
        <v/>
      </c>
      <c r="BD12" s="246" t="str">
        <f>IF(ISBLANK('Measured Data'!CB14),"",'Measured Data'!CB14)</f>
        <v/>
      </c>
      <c r="BE12" s="246" t="str">
        <f>IF(ISBLANK('Measured Data'!CC14),"",'Measured Data'!CC14)</f>
        <v/>
      </c>
      <c r="BF12" s="246" t="str">
        <f>IF(ISBLANK('Measured Data'!CD14),"",'Measured Data'!CD14)</f>
        <v/>
      </c>
      <c r="BG12" s="246" t="str">
        <f>IF(ISBLANK('Measured Data'!CE14),"",'Measured Data'!CE14)</f>
        <v/>
      </c>
      <c r="BH12" s="246" t="str">
        <f>IF(ISBLANK('Measured Data'!CF14),"",'Measured Data'!CF14)</f>
        <v/>
      </c>
      <c r="BI12" s="246" t="str">
        <f>IF(ISBLANK('Measured Data'!CG14),"",'Measured Data'!CG14)</f>
        <v/>
      </c>
      <c r="BJ12" s="246" t="str">
        <f>IF(ISBLANK('Measured Data'!CH14),"",'Measured Data'!CH14)</f>
        <v/>
      </c>
      <c r="BK12" s="246" t="str">
        <f>IF(ISBLANK('Measured Data'!CI14),"",'Measured Data'!CI14)</f>
        <v/>
      </c>
      <c r="BL12" s="246" t="str">
        <f>IF(ISBLANK('Measured Data'!CJ14),"",'Measured Data'!CJ14)</f>
        <v/>
      </c>
      <c r="BM12" s="246" t="str">
        <f>IF(ISBLANK('Measured Data'!CK14),"",'Measured Data'!CK14)</f>
        <v/>
      </c>
      <c r="BN12" s="241">
        <f>IF(ISBLANK('In Process Calc.'!B12),"",ROUND('In Process Calc.'!B12,2))</f>
        <v>8.85</v>
      </c>
      <c r="BO12" s="241">
        <f>IF(ISBLANK('In Process Calc.'!C12),"",ROUND('In Process Calc.'!C12,2))</f>
        <v>212.51</v>
      </c>
      <c r="BP12" s="241">
        <f>IF(ISBLANK('In Process Calc.'!D12),"",'In Process Calc.'!D12)</f>
        <v>734.6</v>
      </c>
      <c r="BQ12" s="241">
        <f>IF(ISBLANK('In Process Calc.'!E12),"",'In Process Calc.'!E12)</f>
        <v>37</v>
      </c>
      <c r="BR12" s="241">
        <f>IF(ISBLANK('In Process Calc.'!G12),"",'In Process Calc.'!G12)</f>
        <v>0</v>
      </c>
      <c r="BS12" s="241">
        <f>IF(ISBLANK('In Process Calc.'!I12),"",'In Process Calc.'!I12)</f>
        <v>715.6</v>
      </c>
      <c r="BT12" s="246">
        <f>IF(ISBLANK('In Process Calc.'!J12),"",'In Process Calc.'!J12)</f>
        <v>474.36529600799452</v>
      </c>
      <c r="BU12" s="246">
        <f>IF(ISBLANK('In Process Calc.'!K12),"",'In Process Calc.'!K12)</f>
        <v>3144.7813082318876</v>
      </c>
      <c r="BV12" s="246">
        <f>IF(ISBLANK('In Process Calc.'!L12),"",'In Process Calc.'!L12)</f>
        <v>0</v>
      </c>
      <c r="BW12" s="246">
        <f>IF(ISBLANK('In Process Calc.'!M12),"",'In Process Calc.'!M12)</f>
        <v>442.79875999999996</v>
      </c>
      <c r="BX12" s="246">
        <f>IF(ISBLANK('In Process Calc.'!N12),"",'In Process Calc.'!N12)</f>
        <v>4.6508474576271303E-2</v>
      </c>
      <c r="BY12" s="246">
        <f>IF(ISBLANK('In Process Calc.'!O12),"",'In Process Calc.'!O12)</f>
        <v>0.55928610619977026</v>
      </c>
      <c r="BZ12" s="246">
        <f>IF(ISBLANK('In Process Calc.'!P12),"",'In Process Calc.'!P12)</f>
        <v>4.8149995458673924</v>
      </c>
      <c r="CA12" s="246">
        <f>IF(ISBLANK('In Process Calc.'!Q12),"",'In Process Calc.'!Q12)</f>
        <v>2.8300500338066259</v>
      </c>
      <c r="CB12" s="246">
        <f>IF(ISBLANK('In Process Calc.'!R12),"",'In Process Calc.'!R12)</f>
        <v>0.91447598684210551</v>
      </c>
      <c r="CC12" s="246">
        <f>IF(ISBLANK('In Process Calc.'!S12),"",'In Process Calc.'!S12)</f>
        <v>18.495477777777779</v>
      </c>
      <c r="CD12" s="246">
        <f>IF(ISBLANK('In Process Calc.'!T12),"",'In Process Calc.'!T12)</f>
        <v>-0.14689799999999997</v>
      </c>
      <c r="CE12" s="246">
        <f>IF(ISBLANK('In Process Calc.'!U12),"",'In Process Calc.'!U12)</f>
        <v>-0.67387999999999981</v>
      </c>
      <c r="CF12" s="246">
        <f>IF(ISBLANK('In Process Calc.'!V12),"",'In Process Calc.'!V12)</f>
        <v>-1.8643133075795923</v>
      </c>
      <c r="CG12" s="246">
        <f>IF(ISBLANK('In Process Calc.'!W12),"",'In Process Calc.'!W12)</f>
        <v>4.9665946095056444E-2</v>
      </c>
      <c r="CH12" s="246">
        <f>IF(ISBLANK('In Process Calc.'!X12),"",'In Process Calc.'!X12)</f>
        <v>1.0715329724784644</v>
      </c>
      <c r="CI12" s="246">
        <f>IF(ISBLANK('In Process Calc.'!Y12),"",'In Process Calc.'!Y12)</f>
        <v>-1.1920515097690947</v>
      </c>
      <c r="CJ12" s="246">
        <f>IF(ISBLANK('In Process Calc.'!Z12),"",'In Process Calc.'!Z12)</f>
        <v>2.036816650148662</v>
      </c>
      <c r="CK12" s="246">
        <f>IF(ISBLANK('In Process Calc.'!AA12),"",'In Process Calc.'!AA12)</f>
        <v>0.93169040290033489</v>
      </c>
      <c r="CL12" s="246">
        <f>IF(ISBLANK('In Process Calc.'!AB12),"",'In Process Calc.'!AB12)</f>
        <v>0.32890315662489078</v>
      </c>
      <c r="CM12" s="246">
        <f>IF(ISBLANK('In Process Calc.'!AC12),"",'In Process Calc.'!AC12)</f>
        <v>5.1140939999999997</v>
      </c>
      <c r="CN12" s="246">
        <f>IF(ISBLANK('In Process Calc.'!AD12),"",'In Process Calc.'!AD12)</f>
        <v>0.51107754706701347</v>
      </c>
      <c r="CO12" s="246">
        <f>IF(ISBLANK('In Process Calc.'!AE12),"",'In Process Calc.'!AE12)</f>
        <v>0.76122053331017037</v>
      </c>
      <c r="CP12" s="246">
        <f>IF(ISBLANK('In Process Calc.'!AF12),"",'In Process Calc.'!AF12)</f>
        <v>3.3223123037396514</v>
      </c>
      <c r="CQ12" s="246">
        <f>IF(ISBLANK('In Process Calc.'!AG12),"",'In Process Calc.'!AG12)</f>
        <v>0.8162130624580255</v>
      </c>
      <c r="CR12" s="246">
        <f>IF(ISBLANK('In Process Calc.'!AH12),"",'In Process Calc.'!AH12)</f>
        <v>0.26156999461391578</v>
      </c>
      <c r="CS12" s="246">
        <f>IF(ISBLANK('In Process Calc.'!AI12),"",'In Process Calc.'!AI12)</f>
        <v>0.38618687565538956</v>
      </c>
      <c r="CT12" s="246">
        <f>IF(ISBLANK('In Process Calc.'!AJ12),"",'In Process Calc.'!AJ12)</f>
        <v>1.250263593683312</v>
      </c>
      <c r="CU12" s="246">
        <f>IF(ISBLANK('In Process Calc.'!AK12),"",'In Process Calc.'!AK12)</f>
        <v>0</v>
      </c>
      <c r="CV12" s="246">
        <f>IF(ISBLANK('In Process Calc.'!AL12),"",'In Process Calc.'!AL12)</f>
        <v>21.646616019500634</v>
      </c>
      <c r="CW12" s="246">
        <f>IF(ISBLANK('In Process Calc.'!AM12),"",'In Process Calc.'!AM12)</f>
        <v>26.807218494076906</v>
      </c>
      <c r="CX12" s="246">
        <f>IF(ISBLANK('In Process Calc.'!AN12),"",'In Process Calc.'!AN12)</f>
        <v>91.875339992192039</v>
      </c>
      <c r="CY12" s="246">
        <f>IF(ISBLANK('In Process Calc.'!AO12),"",'In Process Calc.'!AO12)</f>
        <v>0</v>
      </c>
      <c r="CZ12" s="246">
        <f>IF(ISBLANK('In Process Calc.'!AP12),"",'In Process Calc.'!AP12)</f>
        <v>0</v>
      </c>
      <c r="DA12" s="246">
        <f>IF(ISBLANK('In Process Calc.'!AQ12),"",'In Process Calc.'!AQ12)</f>
        <v>-3.1165394878604464E-4</v>
      </c>
      <c r="DB12" s="246">
        <f>IF(ISBLANK('In Process Calc.'!AR12),"",'In Process Calc.'!AR12)</f>
        <v>-1.335607909725267E-4</v>
      </c>
      <c r="DC12" s="246">
        <f>IF(ISBLANK('In Process Calc.'!AS12),"",'In Process Calc.'!AS12)</f>
        <v>1.7809315781351794E-4</v>
      </c>
      <c r="DD12" s="246">
        <f>IF(ISBLANK('In Process Calc.'!AT12),"",'In Process Calc.'!AT12)</f>
        <v>0.91801491055916296</v>
      </c>
      <c r="DE12" s="246">
        <f>IF(ISBLANK('In Process Calc.'!AU12),"",'In Process Calc.'!AU12)</f>
        <v>3.2606535671111259E-3</v>
      </c>
      <c r="DF12" s="246">
        <f>IF(ISBLANK('In Process Calc.'!AV12),"",'In Process Calc.'!AV12)</f>
        <v>1.3328859326482896E-3</v>
      </c>
      <c r="DG12" s="246">
        <f>IF(ISBLANK('In Process Calc.'!AW12),"",'In Process Calc.'!AW12)</f>
        <v>0</v>
      </c>
      <c r="DH12" s="246">
        <f>IF(ISBLANK('In Process Calc.'!AX12),"",'In Process Calc.'!AX12)</f>
        <v>1.0181704130107836E-2</v>
      </c>
      <c r="DI12" s="246">
        <f>IF(ISBLANK('In Process Calc.'!AY12),"",'In Process Calc.'!AY12)</f>
        <v>1.9430934278255275E-3</v>
      </c>
      <c r="DJ12" s="246">
        <f>IF(ISBLANK('In Process Calc.'!AZ12),"",'In Process Calc.'!AZ12)</f>
        <v>4.3187330982665625E-2</v>
      </c>
      <c r="DK12" s="246">
        <f>IF(ISBLANK('In Process Calc.'!BA12),"",'In Process Calc.'!BA12)</f>
        <v>5.1142891953156707E-4</v>
      </c>
      <c r="DL12" s="246">
        <f>IF(ISBLANK('In Process Calc.'!BB12),"",'In Process Calc.'!BB12)</f>
        <v>4.0914313562525332E-4</v>
      </c>
      <c r="DM12" s="246">
        <f>IF(ISBLANK('In Process Calc.'!BC12),"",'In Process Calc.'!BC12)</f>
        <v>-2.1664366113099587E-3</v>
      </c>
      <c r="DN12" s="246">
        <f>IF(ISBLANK('In Process Calc.'!BD12),"",'In Process Calc.'!BD12)</f>
        <v>6.9880577785442599E-4</v>
      </c>
      <c r="DO12" s="246">
        <f>IF(ISBLANK('In Process Calc.'!BE12),"",'In Process Calc.'!BE12)</f>
        <v>2.1288418850669878E-3</v>
      </c>
      <c r="DP12" s="246">
        <f>IF(ISBLANK('In Process Calc.'!BF12),"",'In Process Calc.'!BF12)</f>
        <v>-7.9484956410323538E-3</v>
      </c>
      <c r="DQ12" s="246">
        <f>IF(ISBLANK('In Process Calc.'!BG12),"",'In Process Calc.'!BG12)</f>
        <v>3.9223716783468475E-3</v>
      </c>
      <c r="DR12" s="246">
        <f>IF(ISBLANK('In Process Calc.'!BH12),"",'In Process Calc.'!BH12)</f>
        <v>1.7771796369247951E-3</v>
      </c>
      <c r="DS12" s="246">
        <f>IF(ISBLANK('In Process Calc.'!BI12),"",'In Process Calc.'!BI12)</f>
        <v>6.7866045216306077E-4</v>
      </c>
      <c r="DT12" s="246">
        <f>IF(ISBLANK('In Process Calc.'!BJ12),"",'In Process Calc.'!BJ12)</f>
        <v>8.3874342803177022E-3</v>
      </c>
      <c r="DU12" s="246">
        <f>IF(ISBLANK('In Process Calc.'!BK12),"",'In Process Calc.'!BK12)</f>
        <v>9.8452930813631664E-4</v>
      </c>
      <c r="DV12" s="246">
        <f>IF(ISBLANK('In Process Calc.'!BL12),"",'In Process Calc.'!BL12)</f>
        <v>1.7591058119908001E-3</v>
      </c>
      <c r="DW12" s="246">
        <f>IF(ISBLANK('In Process Calc.'!BM12),"",'In Process Calc.'!BM12)</f>
        <v>5.6938989042909331E-3</v>
      </c>
      <c r="DX12" s="246">
        <f>IF(ISBLANK('In Process Calc.'!BN12),"",'In Process Calc.'!BN12)</f>
        <v>1.9320266436300005E-3</v>
      </c>
      <c r="DY12" s="246">
        <f>IF(ISBLANK('In Process Calc.'!BO12),"",'In Process Calc.'!BO12)</f>
        <v>5.3589476952335853E-4</v>
      </c>
      <c r="DZ12" s="246">
        <f>IF(ISBLANK('In Process Calc.'!BP12),"",'In Process Calc.'!BP12)</f>
        <v>1.9250208241102099E-3</v>
      </c>
      <c r="EA12" s="246">
        <f>IF(ISBLANK('In Process Calc.'!BQ12),"",'In Process Calc.'!BQ12)</f>
        <v>2.706666070077436E-3</v>
      </c>
      <c r="EB12" s="246">
        <f>IF(ISBLANK('In Process Calc.'!BR12),"",'In Process Calc.'!BR12)</f>
        <v>0</v>
      </c>
      <c r="EC12" s="246">
        <f>IF(ISBLANK('In Process Calc.'!BS12),"",'In Process Calc.'!BS12)</f>
        <v>3.9512917893447193E-2</v>
      </c>
      <c r="ED12" s="246">
        <f>IF(ISBLANK('In Process Calc.'!BT12),"",'In Process Calc.'!BT12)</f>
        <v>4.4639698606653774E-2</v>
      </c>
      <c r="EE12" s="246">
        <f>IF(ISBLANK('In Process Calc.'!BU12),"",'In Process Calc.'!BU12)</f>
        <v>0.20045932953379159</v>
      </c>
      <c r="EF12" s="246">
        <f>IF(ISBLANK('In Process Calc.'!BV12),"",'In Process Calc.'!BV12)</f>
        <v>0.20479220275641155</v>
      </c>
      <c r="EG12" s="246">
        <f>IF(ISBLANK('In Process Calc.'!BW12),"",'In Process Calc.'!BW12)</f>
        <v>-0.18404692904552708</v>
      </c>
      <c r="EH12" s="246">
        <f>IF(ISBLANK('In Process Calc.'!BX12),"",'In Process Calc.'!BX12)</f>
        <v>0</v>
      </c>
      <c r="EI12" s="246">
        <f>IF(ISBLANK('In Process Calc.'!BY12),"",'In Process Calc.'!BY12)</f>
        <v>1.1842105263157906E-2</v>
      </c>
      <c r="EJ12" s="246">
        <f>IF(ISBLANK('In Process Calc.'!BZ12),"",'In Process Calc.'!BZ12)</f>
        <v>16.400000000000006</v>
      </c>
      <c r="EK12" s="246">
        <f>IF(ISBLANK('Post Process Calc.'!A12),"",'Post Process Calc.'!A12)</f>
        <v>2.958555975335083</v>
      </c>
      <c r="EL12" s="246">
        <f>IF(ISBLANK('Post Process Calc.'!B12),"",'Post Process Calc.'!B12)</f>
        <v>1.1447929178307671E-3</v>
      </c>
      <c r="EM12" s="246">
        <f>IF(ISBLANK('Post Process Calc.'!C12),"",'Post Process Calc.'!C12)</f>
        <v>0</v>
      </c>
      <c r="EN12" s="246">
        <f>IF(ISBLANK('Post Process Calc.'!D12),"",'Post Process Calc.'!D12)</f>
        <v>1.0106985986418011</v>
      </c>
      <c r="EO12" s="246">
        <f>IF(ISBLANK('Post Process Calc.'!E12),"",'Post Process Calc.'!E12)</f>
        <v>1.5043407453646672E-3</v>
      </c>
      <c r="EP12" s="246">
        <f>IF(ISBLANK('Post Process Calc.'!F12),"",'Post Process Calc.'!F12)</f>
        <v>1.0171374346374855E-3</v>
      </c>
      <c r="EQ12" s="246">
        <f>IF(ISBLANK('Post Process Calc.'!G12),"",'Post Process Calc.'!G12)</f>
        <v>9.0247692480007824E-4</v>
      </c>
      <c r="ER12" s="246">
        <f>IF(ISBLANK('Post Process Calc.'!H12),"",'Post Process Calc.'!H12)</f>
        <v>9.1869011233181048E-3</v>
      </c>
      <c r="ES12" s="246">
        <f>IF(ISBLANK('Post Process Calc.'!I12),"",'Post Process Calc.'!I12)</f>
        <v>9.9471242891798579E-4</v>
      </c>
      <c r="ET12" s="246">
        <f>IF(ISBLANK('Post Process Calc.'!J12),"",'Post Process Calc.'!J12)</f>
        <v>4.7379108167798022E-2</v>
      </c>
      <c r="EU12" s="246">
        <f>IF(ISBLANK('Post Process Calc.'!K12),"",'Post Process Calc.'!K12)</f>
        <v>9.9302552745231075E-5</v>
      </c>
      <c r="EV12" s="246">
        <f>IF(ISBLANK('Post Process Calc.'!L12),"",'Post Process Calc.'!L12)</f>
        <v>-3.1499844236973327E-4</v>
      </c>
      <c r="EW12" s="246">
        <f>IF(ISBLANK('Post Process Calc.'!M12),"",'Post Process Calc.'!M12)</f>
        <v>-3.1962239797131472E-3</v>
      </c>
      <c r="EX12" s="246">
        <f>IF(ISBLANK('Post Process Calc.'!N12),"",'Post Process Calc.'!N12)</f>
        <v>-1.9637354419450458E-4</v>
      </c>
      <c r="EY12" s="246">
        <f>IF(ISBLANK('Post Process Calc.'!O12),"",'Post Process Calc.'!O12)</f>
        <v>1.8525602175869847E-3</v>
      </c>
      <c r="EZ12" s="246">
        <f>IF(ISBLANK('Post Process Calc.'!P12),"",'Post Process Calc.'!P12)</f>
        <v>3.2949615883453806E-3</v>
      </c>
      <c r="FA12" s="246">
        <f>IF(ISBLANK('Post Process Calc.'!Q12),"",'Post Process Calc.'!Q12)</f>
        <v>3.8534255786034279E-3</v>
      </c>
      <c r="FB12" s="246">
        <f>IF(ISBLANK('Post Process Calc.'!R12),"",'Post Process Calc.'!R12)</f>
        <v>1.8101428251133431E-3</v>
      </c>
      <c r="FC12" s="246">
        <f>IF(ISBLANK('Post Process Calc.'!S12),"",'Post Process Calc.'!S12)</f>
        <v>5.1524874626012439E-4</v>
      </c>
      <c r="FD12" s="246">
        <f>IF(ISBLANK('Post Process Calc.'!T12),"",'Post Process Calc.'!T12)</f>
        <v>8.1229281755794466E-3</v>
      </c>
      <c r="FE12" s="246">
        <f>IF(ISBLANK('Post Process Calc.'!U12),"",'Post Process Calc.'!U12)</f>
        <v>9.215912410478666E-4</v>
      </c>
      <c r="FF12" s="246">
        <f>IF(ISBLANK('Post Process Calc.'!V12),"",'Post Process Calc.'!V12)</f>
        <v>1.4250092233999911E-3</v>
      </c>
      <c r="FG12" s="246">
        <f>IF(ISBLANK('Post Process Calc.'!W12),"",'Post Process Calc.'!W12)</f>
        <v>5.5062339598964932E-3</v>
      </c>
      <c r="FH12" s="246">
        <f>IF(ISBLANK('Post Process Calc.'!X12),"",'Post Process Calc.'!X12)</f>
        <v>1.6903906407135525E-3</v>
      </c>
      <c r="FI12" s="246">
        <f>IF(ISBLANK('Post Process Calc.'!Y12),"",'Post Process Calc.'!Y12)</f>
        <v>4.628977217453636E-4</v>
      </c>
      <c r="FJ12" s="246">
        <f>IF(ISBLANK('Post Process Calc.'!Z12),"",'Post Process Calc.'!Z12)</f>
        <v>7.4187458332641262E-5</v>
      </c>
      <c r="FK12" s="246">
        <f>IF(ISBLANK('Post Process Calc.'!AA12),"",'Post Process Calc.'!AA12)</f>
        <v>2.4543130386256808E-3</v>
      </c>
      <c r="FL12" s="246">
        <f>IF(ISBLANK('Post Process Calc.'!AB12),"",'Post Process Calc.'!AB12)</f>
        <v>0</v>
      </c>
      <c r="FM12" s="246">
        <f>IF(ISBLANK('Post Process Calc.'!AC12),"",'Post Process Calc.'!AC12)</f>
        <v>3.4360482873827883E-2</v>
      </c>
      <c r="FN12" s="246">
        <f>IF(ISBLANK('Post Process Calc.'!AD12),"",'Post Process Calc.'!AD12)</f>
        <v>4.4234808712129065E-2</v>
      </c>
      <c r="FO12" s="246">
        <f>IF(ISBLANK('Post Process Calc.'!AE12),"",'Post Process Calc.'!AE12)</f>
        <v>0.15120333344907333</v>
      </c>
      <c r="FP12" s="246">
        <f>IF(ISBLANK('Post Process Calc.'!AF12),"",'Post Process Calc.'!AF12)</f>
        <v>6.9544609760823967E-2</v>
      </c>
      <c r="FQ12" s="246">
        <f>IF(ISBLANK('Post Process Calc.'!AG12),"",'Post Process Calc.'!AG12)</f>
        <v>0</v>
      </c>
      <c r="FR12" s="246">
        <f>IF(ISBLANK('Post Process Calc.'!AH12),"",'Post Process Calc.'!AH12)</f>
        <v>2.095914350973868E-3</v>
      </c>
      <c r="FS12" s="246">
        <f>IF(ISBLANK('Post Process Calc.'!AI12),"",'Post Process Calc.'!AI12)</f>
        <v>81.799792160625429</v>
      </c>
    </row>
    <row r="13" spans="1:175" x14ac:dyDescent="0.15">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2.6657932938859563</v>
      </c>
      <c r="EL13" s="246">
        <f>IF(ISBLANK('Post Process Calc.'!B13),"",'Post Process Calc.'!B13)</f>
        <v>6.1668353928154914E-4</v>
      </c>
      <c r="EM13" s="246">
        <f>IF(ISBLANK('Post Process Calc.'!C13),"",'Post Process Calc.'!C13)</f>
        <v>0</v>
      </c>
      <c r="EN13" s="246">
        <f>IF(ISBLANK('Post Process Calc.'!D13),"",'Post Process Calc.'!D13)</f>
        <v>1.1347988860224862</v>
      </c>
      <c r="EO13" s="246">
        <f>IF(ISBLANK('Post Process Calc.'!E13),"",'Post Process Calc.'!E13)</f>
        <v>1.738427571417881E-3</v>
      </c>
      <c r="EP13" s="246">
        <f>IF(ISBLANK('Post Process Calc.'!F13),"",'Post Process Calc.'!F13)</f>
        <v>1.0543077617032248E-3</v>
      </c>
      <c r="EQ13" s="246">
        <f>IF(ISBLANK('Post Process Calc.'!G13),"",'Post Process Calc.'!G13)</f>
        <v>-3.7975737693060515E-4</v>
      </c>
      <c r="ER13" s="246">
        <f>IF(ISBLANK('Post Process Calc.'!H13),"",'Post Process Calc.'!H13)</f>
        <v>1.0267977117480937E-2</v>
      </c>
      <c r="ES13" s="246">
        <f>IF(ISBLANK('Post Process Calc.'!I13),"",'Post Process Calc.'!I13)</f>
        <v>8.0221149246298732E-4</v>
      </c>
      <c r="ET13" s="246">
        <f>IF(ISBLANK('Post Process Calc.'!J13),"",'Post Process Calc.'!J13)</f>
        <v>5.6675289767759852E-2</v>
      </c>
      <c r="EU13" s="246">
        <f>IF(ISBLANK('Post Process Calc.'!K13),"",'Post Process Calc.'!K13)</f>
        <v>1.6671608722459654E-4</v>
      </c>
      <c r="EV13" s="246">
        <f>IF(ISBLANK('Post Process Calc.'!L13),"",'Post Process Calc.'!L13)</f>
        <v>2.9968997973218184E-4</v>
      </c>
      <c r="EW13" s="246">
        <f>IF(ISBLANK('Post Process Calc.'!M13),"",'Post Process Calc.'!M13)</f>
        <v>-3.1640426387771125E-3</v>
      </c>
      <c r="EX13" s="246">
        <f>IF(ISBLANK('Post Process Calc.'!N13),"",'Post Process Calc.'!N13)</f>
        <v>-5.7825680866550094E-5</v>
      </c>
      <c r="EY13" s="246">
        <f>IF(ISBLANK('Post Process Calc.'!O13),"",'Post Process Calc.'!O13)</f>
        <v>1.9985848811805585E-3</v>
      </c>
      <c r="EZ13" s="246">
        <f>IF(ISBLANK('Post Process Calc.'!P13),"",'Post Process Calc.'!P13)</f>
        <v>4.3780470904448091E-3</v>
      </c>
      <c r="FA13" s="246">
        <f>IF(ISBLANK('Post Process Calc.'!Q13),"",'Post Process Calc.'!Q13)</f>
        <v>3.9520604835134353E-3</v>
      </c>
      <c r="FB13" s="246">
        <f>IF(ISBLANK('Post Process Calc.'!R13),"",'Post Process Calc.'!R13)</f>
        <v>1.8615030643205715E-3</v>
      </c>
      <c r="FC13" s="246">
        <f>IF(ISBLANK('Post Process Calc.'!S13),"",'Post Process Calc.'!S13)</f>
        <v>5.314606838709425E-4</v>
      </c>
      <c r="FD13" s="246">
        <f>IF(ISBLANK('Post Process Calc.'!T13),"",'Post Process Calc.'!T13)</f>
        <v>8.1437428068013382E-3</v>
      </c>
      <c r="FE13" s="246">
        <f>IF(ISBLANK('Post Process Calc.'!U13),"",'Post Process Calc.'!U13)</f>
        <v>9.0841594729830727E-4</v>
      </c>
      <c r="FF13" s="246">
        <f>IF(ISBLANK('Post Process Calc.'!V13),"",'Post Process Calc.'!V13)</f>
        <v>1.4561680230671971E-3</v>
      </c>
      <c r="FG13" s="246">
        <f>IF(ISBLANK('Post Process Calc.'!W13),"",'Post Process Calc.'!W13)</f>
        <v>5.3347855282117303E-3</v>
      </c>
      <c r="FH13" s="246">
        <f>IF(ISBLANK('Post Process Calc.'!X13),"",'Post Process Calc.'!X13)</f>
        <v>1.8003890719573636E-3</v>
      </c>
      <c r="FI13" s="246">
        <f>IF(ISBLANK('Post Process Calc.'!Y13),"",'Post Process Calc.'!Y13)</f>
        <v>4.6923959828909495E-4</v>
      </c>
      <c r="FJ13" s="246">
        <f>IF(ISBLANK('Post Process Calc.'!Z13),"",'Post Process Calc.'!Z13)</f>
        <v>-5.6320915639540639E-5</v>
      </c>
      <c r="FK13" s="246">
        <f>IF(ISBLANK('Post Process Calc.'!AA13),"",'Post Process Calc.'!AA13)</f>
        <v>2.5716593170119874E-3</v>
      </c>
      <c r="FL13" s="246">
        <f>IF(ISBLANK('Post Process Calc.'!AB13),"",'Post Process Calc.'!AB13)</f>
        <v>0</v>
      </c>
      <c r="FM13" s="246">
        <f>IF(ISBLANK('Post Process Calc.'!AC13),"",'Post Process Calc.'!AC13)</f>
        <v>3.4707981606550899E-2</v>
      </c>
      <c r="FN13" s="246">
        <f>IF(ISBLANK('Post Process Calc.'!AD13),"",'Post Process Calc.'!AD13)</f>
        <v>4.4962988359647897E-2</v>
      </c>
      <c r="FO13" s="246">
        <f>IF(ISBLANK('Post Process Calc.'!AE13),"",'Post Process Calc.'!AE13)</f>
        <v>0.15470312155038998</v>
      </c>
      <c r="FP13" s="246">
        <f>IF(ISBLANK('Post Process Calc.'!AF13),"",'Post Process Calc.'!AF13)</f>
        <v>7.7247899541138171E-2</v>
      </c>
      <c r="FQ13" s="246">
        <f>IF(ISBLANK('Post Process Calc.'!AG13),"",'Post Process Calc.'!AG13)</f>
        <v>0</v>
      </c>
      <c r="FR13" s="246">
        <f>IF(ISBLANK('Post Process Calc.'!AH13),"",'Post Process Calc.'!AH13)</f>
        <v>2.9416009676837009E-3</v>
      </c>
      <c r="FS13" s="246">
        <f>IF(ISBLANK('Post Process Calc.'!AI13),"",'Post Process Calc.'!AI13)</f>
        <v>48.84797227654613</v>
      </c>
    </row>
    <row r="14" spans="1:175" x14ac:dyDescent="0.15">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2.7761234458886719</v>
      </c>
      <c r="EL14" s="246">
        <f>IF(ISBLANK('Post Process Calc.'!B14),"",'Post Process Calc.'!B14)</f>
        <v>3.567021616434331E-4</v>
      </c>
      <c r="EM14" s="246">
        <f>IF(ISBLANK('Post Process Calc.'!C14),"",'Post Process Calc.'!C14)</f>
        <v>0</v>
      </c>
      <c r="EN14" s="246">
        <f>IF(ISBLANK('Post Process Calc.'!D14),"",'Post Process Calc.'!D14)</f>
        <v>1.082899261515242</v>
      </c>
      <c r="EO14" s="246">
        <f>IF(ISBLANK('Post Process Calc.'!E14),"",'Post Process Calc.'!E14)</f>
        <v>1.6276174161417888E-3</v>
      </c>
      <c r="EP14" s="246">
        <f>IF(ISBLANK('Post Process Calc.'!F14),"",'Post Process Calc.'!F14)</f>
        <v>9.2311729412470202E-4</v>
      </c>
      <c r="EQ14" s="246">
        <f>IF(ISBLANK('Post Process Calc.'!G14),"",'Post Process Calc.'!G14)</f>
        <v>-5.0973428959349108E-4</v>
      </c>
      <c r="ER14" s="246">
        <f>IF(ISBLANK('Post Process Calc.'!H14),"",'Post Process Calc.'!H14)</f>
        <v>9.2623876127384628E-3</v>
      </c>
      <c r="ES14" s="246">
        <f>IF(ISBLANK('Post Process Calc.'!I14),"",'Post Process Calc.'!I14)</f>
        <v>4.7207531392351139E-4</v>
      </c>
      <c r="ET14" s="246">
        <f>IF(ISBLANK('Post Process Calc.'!J14),"",'Post Process Calc.'!J14)</f>
        <v>5.6651077452319828E-2</v>
      </c>
      <c r="EU14" s="246">
        <f>IF(ISBLANK('Post Process Calc.'!K14),"",'Post Process Calc.'!K14)</f>
        <v>1.9485535021403081E-4</v>
      </c>
      <c r="EV14" s="246">
        <f>IF(ISBLANK('Post Process Calc.'!L14),"",'Post Process Calc.'!L14)</f>
        <v>8.5954892692730143E-4</v>
      </c>
      <c r="EW14" s="246">
        <f>IF(ISBLANK('Post Process Calc.'!M14),"",'Post Process Calc.'!M14)</f>
        <v>-2.6132516020876419E-3</v>
      </c>
      <c r="EX14" s="246">
        <f>IF(ISBLANK('Post Process Calc.'!N14),"",'Post Process Calc.'!N14)</f>
        <v>1.2343338604635428E-4</v>
      </c>
      <c r="EY14" s="246">
        <f>IF(ISBLANK('Post Process Calc.'!O14),"",'Post Process Calc.'!O14)</f>
        <v>1.8490897669088365E-3</v>
      </c>
      <c r="EZ14" s="246">
        <f>IF(ISBLANK('Post Process Calc.'!P14),"",'Post Process Calc.'!P14)</f>
        <v>4.5335527123332531E-4</v>
      </c>
      <c r="FA14" s="246">
        <f>IF(ISBLANK('Post Process Calc.'!Q14),"",'Post Process Calc.'!Q14)</f>
        <v>3.4060995836996707E-3</v>
      </c>
      <c r="FB14" s="246">
        <f>IF(ISBLANK('Post Process Calc.'!R14),"",'Post Process Calc.'!R14)</f>
        <v>1.6081621123545302E-3</v>
      </c>
      <c r="FC14" s="246">
        <f>IF(ISBLANK('Post Process Calc.'!S14),"",'Post Process Calc.'!S14)</f>
        <v>4.6749063451496372E-4</v>
      </c>
      <c r="FD14" s="246">
        <f>IF(ISBLANK('Post Process Calc.'!T14),"",'Post Process Calc.'!T14)</f>
        <v>6.8874396847232993E-3</v>
      </c>
      <c r="FE14" s="246">
        <f>IF(ISBLANK('Post Process Calc.'!U14),"",'Post Process Calc.'!U14)</f>
        <v>7.4272145950175696E-4</v>
      </c>
      <c r="FF14" s="246">
        <f>IF(ISBLANK('Post Process Calc.'!V14),"",'Post Process Calc.'!V14)</f>
        <v>1.2481378180489782E-3</v>
      </c>
      <c r="FG14" s="246">
        <f>IF(ISBLANK('Post Process Calc.'!W14),"",'Post Process Calc.'!W14)</f>
        <v>4.274165957906635E-3</v>
      </c>
      <c r="FH14" s="246">
        <f>IF(ISBLANK('Post Process Calc.'!X14),"",'Post Process Calc.'!X14)</f>
        <v>1.6214426803078967E-3</v>
      </c>
      <c r="FI14" s="246">
        <f>IF(ISBLANK('Post Process Calc.'!Y14),"",'Post Process Calc.'!Y14)</f>
        <v>3.9975417518281362E-4</v>
      </c>
      <c r="FJ14" s="246">
        <f>IF(ISBLANK('Post Process Calc.'!Z14),"",'Post Process Calc.'!Z14)</f>
        <v>-1.721781804000783E-4</v>
      </c>
      <c r="FK14" s="246">
        <f>IF(ISBLANK('Post Process Calc.'!AA14),"",'Post Process Calc.'!AA14)</f>
        <v>2.2740234638339244E-3</v>
      </c>
      <c r="FL14" s="246">
        <f>IF(ISBLANK('Post Process Calc.'!AB14),"",'Post Process Calc.'!AB14)</f>
        <v>0</v>
      </c>
      <c r="FM14" s="246">
        <f>IF(ISBLANK('Post Process Calc.'!AC14),"",'Post Process Calc.'!AC14)</f>
        <v>2.9622931213003498E-2</v>
      </c>
      <c r="FN14" s="246">
        <f>IF(ISBLANK('Post Process Calc.'!AD14),"",'Post Process Calc.'!AD14)</f>
        <v>3.8570688998361413E-2</v>
      </c>
      <c r="FO14" s="246">
        <f>IF(ISBLANK('Post Process Calc.'!AE14),"",'Post Process Calc.'!AE14)</f>
        <v>0.13409313502028836</v>
      </c>
      <c r="FP14" s="246">
        <f>IF(ISBLANK('Post Process Calc.'!AF14),"",'Post Process Calc.'!AF14)</f>
        <v>8.002588681828517E-3</v>
      </c>
      <c r="FQ14" s="246">
        <f>IF(ISBLANK('Post Process Calc.'!AG14),"",'Post Process Calc.'!AG14)</f>
        <v>0</v>
      </c>
      <c r="FR14" s="246">
        <f>IF(ISBLANK('Post Process Calc.'!AH14),"",'Post Process Calc.'!AH14)</f>
        <v>3.4395700660420818E-3</v>
      </c>
      <c r="FS14" s="246">
        <f>IF(ISBLANK('Post Process Calc.'!AI14),"",'Post Process Calc.'!AI14)</f>
        <v>35.346423268122102</v>
      </c>
    </row>
    <row r="15" spans="1:175" x14ac:dyDescent="0.15">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2.7651565294385532</v>
      </c>
      <c r="EL15" s="246">
        <f>IF(ISBLANK('Post Process Calc.'!B15),"",'Post Process Calc.'!B15)</f>
        <v>1.8367316940198758E-4</v>
      </c>
      <c r="EM15" s="246">
        <f>IF(ISBLANK('Post Process Calc.'!C15),"",'Post Process Calc.'!C15)</f>
        <v>0</v>
      </c>
      <c r="EN15" s="246">
        <f>IF(ISBLANK('Post Process Calc.'!D15),"",'Post Process Calc.'!D15)</f>
        <v>1.0570253678878432</v>
      </c>
      <c r="EO15" s="246">
        <f>IF(ISBLANK('Post Process Calc.'!E15),"",'Post Process Calc.'!E15)</f>
        <v>1.4608872813392372E-3</v>
      </c>
      <c r="EP15" s="246">
        <f>IF(ISBLANK('Post Process Calc.'!F15),"",'Post Process Calc.'!F15)</f>
        <v>7.8572305679176974E-4</v>
      </c>
      <c r="EQ15" s="246">
        <f>IF(ISBLANK('Post Process Calc.'!G15),"",'Post Process Calc.'!G15)</f>
        <v>9.7199454589558699E-4</v>
      </c>
      <c r="ER15" s="246">
        <f>IF(ISBLANK('Post Process Calc.'!H15),"",'Post Process Calc.'!H15)</f>
        <v>7.598280278363706E-3</v>
      </c>
      <c r="ES15" s="246">
        <f>IF(ISBLANK('Post Process Calc.'!I15),"",'Post Process Calc.'!I15)</f>
        <v>5.7375979721284479E-5</v>
      </c>
      <c r="ET15" s="246">
        <f>IF(ISBLANK('Post Process Calc.'!J15),"",'Post Process Calc.'!J15)</f>
        <v>5.7606892426197445E-2</v>
      </c>
      <c r="EU15" s="246">
        <f>IF(ISBLANK('Post Process Calc.'!K15),"",'Post Process Calc.'!K15)</f>
        <v>2.2211266924536776E-4</v>
      </c>
      <c r="EV15" s="246">
        <f>IF(ISBLANK('Post Process Calc.'!L15),"",'Post Process Calc.'!L15)</f>
        <v>1.554171626329626E-3</v>
      </c>
      <c r="EW15" s="246">
        <f>IF(ISBLANK('Post Process Calc.'!M15),"",'Post Process Calc.'!M15)</f>
        <v>-1.9815259669573753E-3</v>
      </c>
      <c r="EX15" s="246">
        <f>IF(ISBLANK('Post Process Calc.'!N15),"",'Post Process Calc.'!N15)</f>
        <v>3.9553908489485328E-4</v>
      </c>
      <c r="EY15" s="246">
        <f>IF(ISBLANK('Post Process Calc.'!O15),"",'Post Process Calc.'!O15)</f>
        <v>1.7446394882389301E-3</v>
      </c>
      <c r="EZ15" s="246">
        <f>IF(ISBLANK('Post Process Calc.'!P15),"",'Post Process Calc.'!P15)</f>
        <v>-5.6972021299210021E-3</v>
      </c>
      <c r="FA15" s="246">
        <f>IF(ISBLANK('Post Process Calc.'!Q15),"",'Post Process Calc.'!Q15)</f>
        <v>2.8051752850188193E-3</v>
      </c>
      <c r="FB15" s="246">
        <f>IF(ISBLANK('Post Process Calc.'!R15),"",'Post Process Calc.'!R15)</f>
        <v>1.3288309677652514E-3</v>
      </c>
      <c r="FC15" s="246">
        <f>IF(ISBLANK('Post Process Calc.'!S15),"",'Post Process Calc.'!S15)</f>
        <v>4.0641990536560447E-4</v>
      </c>
      <c r="FD15" s="246">
        <f>IF(ISBLANK('Post Process Calc.'!T15),"",'Post Process Calc.'!T15)</f>
        <v>5.5373363593396851E-3</v>
      </c>
      <c r="FE15" s="246">
        <f>IF(ISBLANK('Post Process Calc.'!U15),"",'Post Process Calc.'!U15)</f>
        <v>5.4736914896980743E-4</v>
      </c>
      <c r="FF15" s="246">
        <f>IF(ISBLANK('Post Process Calc.'!V15),"",'Post Process Calc.'!V15)</f>
        <v>1.0158700211979894E-3</v>
      </c>
      <c r="FG15" s="246">
        <f>IF(ISBLANK('Post Process Calc.'!W15),"",'Post Process Calc.'!W15)</f>
        <v>3.0206652960830293E-3</v>
      </c>
      <c r="FH15" s="246">
        <f>IF(ISBLANK('Post Process Calc.'!X15),"",'Post Process Calc.'!X15)</f>
        <v>1.443731532196215E-3</v>
      </c>
      <c r="FI15" s="246">
        <f>IF(ISBLANK('Post Process Calc.'!Y15),"",'Post Process Calc.'!Y15)</f>
        <v>3.2316032901081617E-4</v>
      </c>
      <c r="FJ15" s="246">
        <f>IF(ISBLANK('Post Process Calc.'!Z15),"",'Post Process Calc.'!Z15)</f>
        <v>-3.1796503423653664E-4</v>
      </c>
      <c r="FK15" s="246">
        <f>IF(ISBLANK('Post Process Calc.'!AA15),"",'Post Process Calc.'!AA15)</f>
        <v>1.9629883075152213E-3</v>
      </c>
      <c r="FL15" s="246">
        <f>IF(ISBLANK('Post Process Calc.'!AB15),"",'Post Process Calc.'!AB15)</f>
        <v>0</v>
      </c>
      <c r="FM15" s="246">
        <f>IF(ISBLANK('Post Process Calc.'!AC15),"",'Post Process Calc.'!AC15)</f>
        <v>2.4230617083755398E-2</v>
      </c>
      <c r="FN15" s="246">
        <f>IF(ISBLANK('Post Process Calc.'!AD15),"",'Post Process Calc.'!AD15)</f>
        <v>3.1743677653237934E-2</v>
      </c>
      <c r="FO15" s="246">
        <f>IF(ISBLANK('Post Process Calc.'!AE15),"",'Post Process Calc.'!AE15)</f>
        <v>0.11284859979876181</v>
      </c>
      <c r="FP15" s="246">
        <f>IF(ISBLANK('Post Process Calc.'!AF15),"",'Post Process Calc.'!AF15)</f>
        <v>-9.8897925056796315E-2</v>
      </c>
      <c r="FQ15" s="246">
        <f>IF(ISBLANK('Post Process Calc.'!AG15),"",'Post Process Calc.'!AG15)</f>
        <v>0</v>
      </c>
      <c r="FR15" s="246">
        <f>IF(ISBLANK('Post Process Calc.'!AH15),"",'Post Process Calc.'!AH15)</f>
        <v>3.8556613608332615E-3</v>
      </c>
      <c r="FS15" s="246">
        <f>IF(ISBLANK('Post Process Calc.'!AI15),"",'Post Process Calc.'!AI15)</f>
        <v>24.930303967589495</v>
      </c>
    </row>
    <row r="16" spans="1:175" x14ac:dyDescent="0.15">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2.5192736532441407</v>
      </c>
      <c r="EL16" s="246">
        <f>IF(ISBLANK('Post Process Calc.'!B16),"",'Post Process Calc.'!B16)</f>
        <v>1.1670185363788207E-4</v>
      </c>
      <c r="EM16" s="246">
        <f>IF(ISBLANK('Post Process Calc.'!C16),"",'Post Process Calc.'!C16)</f>
        <v>0</v>
      </c>
      <c r="EN16" s="246">
        <f>IF(ISBLANK('Post Process Calc.'!D16),"",'Post Process Calc.'!D16)</f>
        <v>1.1226327287767184</v>
      </c>
      <c r="EO16" s="246">
        <f>IF(ISBLANK('Post Process Calc.'!E16),"",'Post Process Calc.'!E16)</f>
        <v>1.3900797332017194E-3</v>
      </c>
      <c r="EP16" s="246">
        <f>IF(ISBLANK('Post Process Calc.'!F16),"",'Post Process Calc.'!F16)</f>
        <v>7.3429379440090824E-4</v>
      </c>
      <c r="EQ16" s="246">
        <f>IF(ISBLANK('Post Process Calc.'!G16),"",'Post Process Calc.'!G16)</f>
        <v>3.5626612237059747E-3</v>
      </c>
      <c r="ER16" s="246">
        <f>IF(ISBLANK('Post Process Calc.'!H16),"",'Post Process Calc.'!H16)</f>
        <v>6.2966569716143561E-3</v>
      </c>
      <c r="ES16" s="246">
        <f>IF(ISBLANK('Post Process Calc.'!I16),"",'Post Process Calc.'!I16)</f>
        <v>-2.8683687321827991E-4</v>
      </c>
      <c r="ET16" s="246">
        <f>IF(ISBLANK('Post Process Calc.'!J16),"",'Post Process Calc.'!J16)</f>
        <v>6.2139652032878953E-2</v>
      </c>
      <c r="EU16" s="246">
        <f>IF(ISBLANK('Post Process Calc.'!K16),"",'Post Process Calc.'!K16)</f>
        <v>2.5297799405107305E-4</v>
      </c>
      <c r="EV16" s="246">
        <f>IF(ISBLANK('Post Process Calc.'!L16),"",'Post Process Calc.'!L16)</f>
        <v>2.2017522016030099E-3</v>
      </c>
      <c r="EW16" s="246">
        <f>IF(ISBLANK('Post Process Calc.'!M16),"",'Post Process Calc.'!M16)</f>
        <v>-1.6070919871130954E-3</v>
      </c>
      <c r="EX16" s="246">
        <f>IF(ISBLANK('Post Process Calc.'!N16),"",'Post Process Calc.'!N16)</f>
        <v>6.7504207956419881E-4</v>
      </c>
      <c r="EY16" s="246">
        <f>IF(ISBLANK('Post Process Calc.'!O16),"",'Post Process Calc.'!O16)</f>
        <v>1.8128141340004126E-3</v>
      </c>
      <c r="EZ16" s="246">
        <f>IF(ISBLANK('Post Process Calc.'!P16),"",'Post Process Calc.'!P16)</f>
        <v>-6.3874630483253944E-3</v>
      </c>
      <c r="FA16" s="246">
        <f>IF(ISBLANK('Post Process Calc.'!Q16),"",'Post Process Calc.'!Q16)</f>
        <v>2.5208524288070355E-3</v>
      </c>
      <c r="FB16" s="246">
        <f>IF(ISBLANK('Post Process Calc.'!R16),"",'Post Process Calc.'!R16)</f>
        <v>1.1977881695739464E-3</v>
      </c>
      <c r="FC16" s="246">
        <f>IF(ISBLANK('Post Process Calc.'!S16),"",'Post Process Calc.'!S16)</f>
        <v>3.9142555098641219E-4</v>
      </c>
      <c r="FD16" s="246">
        <f>IF(ISBLANK('Post Process Calc.'!T16),"",'Post Process Calc.'!T16)</f>
        <v>4.8768777003281609E-3</v>
      </c>
      <c r="FE16" s="246">
        <f>IF(ISBLANK('Post Process Calc.'!U16),"",'Post Process Calc.'!U16)</f>
        <v>4.2404396200949965E-4</v>
      </c>
      <c r="FF16" s="246">
        <f>IF(ISBLANK('Post Process Calc.'!V16),"",'Post Process Calc.'!V16)</f>
        <v>8.9955901510101503E-4</v>
      </c>
      <c r="FG16" s="246">
        <f>IF(ISBLANK('Post Process Calc.'!W16),"",'Post Process Calc.'!W16)</f>
        <v>2.198238316930778E-3</v>
      </c>
      <c r="FH16" s="246">
        <f>IF(ISBLANK('Post Process Calc.'!X16),"",'Post Process Calc.'!X16)</f>
        <v>1.4098161063263125E-3</v>
      </c>
      <c r="FI16" s="246">
        <f>IF(ISBLANK('Post Process Calc.'!Y16),"",'Post Process Calc.'!Y16)</f>
        <v>2.8480679417774133E-4</v>
      </c>
      <c r="FJ16" s="246">
        <f>IF(ISBLANK('Post Process Calc.'!Z16),"",'Post Process Calc.'!Z16)</f>
        <v>-4.5911517776102607E-4</v>
      </c>
      <c r="FK16" s="246">
        <f>IF(ISBLANK('Post Process Calc.'!AA16),"",'Post Process Calc.'!AA16)</f>
        <v>1.8579625001346101E-3</v>
      </c>
      <c r="FL16" s="246">
        <f>IF(ISBLANK('Post Process Calc.'!AB16),"",'Post Process Calc.'!AB16)</f>
        <v>0</v>
      </c>
      <c r="FM16" s="246">
        <f>IF(ISBLANK('Post Process Calc.'!AC16),"",'Post Process Calc.'!AC16)</f>
        <v>2.1771144570216026E-2</v>
      </c>
      <c r="FN16" s="246">
        <f>IF(ISBLANK('Post Process Calc.'!AD16),"",'Post Process Calc.'!AD16)</f>
        <v>2.8656592281709449E-2</v>
      </c>
      <c r="FO16" s="246">
        <f>IF(ISBLANK('Post Process Calc.'!AE16),"",'Post Process Calc.'!AE16)</f>
        <v>0.10464311005743546</v>
      </c>
      <c r="FP16" s="246">
        <f>IF(ISBLANK('Post Process Calc.'!AF16),"",'Post Process Calc.'!AF16)</f>
        <v>-0.10279206335023729</v>
      </c>
      <c r="FQ16" s="246">
        <f>IF(ISBLANK('Post Process Calc.'!AG16),"",'Post Process Calc.'!AG16)</f>
        <v>0</v>
      </c>
      <c r="FR16" s="246">
        <f>IF(ISBLANK('Post Process Calc.'!AH16),"",'Post Process Calc.'!AH16)</f>
        <v>4.0711202231582966E-3</v>
      </c>
      <c r="FS16" s="246">
        <f>IF(ISBLANK('Post Process Calc.'!AI16),"",'Post Process Calc.'!AI16)</f>
        <v>19.277873234078935</v>
      </c>
    </row>
    <row r="17" spans="1:175" x14ac:dyDescent="0.15">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2.5779139829879072</v>
      </c>
      <c r="EL17" s="246">
        <f>IF(ISBLANK('Post Process Calc.'!B17),"",'Post Process Calc.'!B17)</f>
        <v>5.7097605336314107E-5</v>
      </c>
      <c r="EM17" s="246">
        <f>IF(ISBLANK('Post Process Calc.'!C17),"",'Post Process Calc.'!C17)</f>
        <v>0</v>
      </c>
      <c r="EN17" s="246">
        <f>IF(ISBLANK('Post Process Calc.'!D17),"",'Post Process Calc.'!D17)</f>
        <v>1.0153397563337931</v>
      </c>
      <c r="EO17" s="246">
        <f>IF(ISBLANK('Post Process Calc.'!E17),"",'Post Process Calc.'!E17)</f>
        <v>8.9609061392904301E-4</v>
      </c>
      <c r="EP17" s="246">
        <f>IF(ISBLANK('Post Process Calc.'!F17),"",'Post Process Calc.'!F17)</f>
        <v>4.8426964412776383E-4</v>
      </c>
      <c r="EQ17" s="246">
        <f>IF(ISBLANK('Post Process Calc.'!G17),"",'Post Process Calc.'!G17)</f>
        <v>9.9784999138657696E-3</v>
      </c>
      <c r="ER17" s="246">
        <f>IF(ISBLANK('Post Process Calc.'!H17),"",'Post Process Calc.'!H17)</f>
        <v>1.5974484912001832E-3</v>
      </c>
      <c r="ES17" s="246">
        <f>IF(ISBLANK('Post Process Calc.'!I17),"",'Post Process Calc.'!I17)</f>
        <v>-8.7984645855470917E-4</v>
      </c>
      <c r="ET17" s="246">
        <f>IF(ISBLANK('Post Process Calc.'!J17),"",'Post Process Calc.'!J17)</f>
        <v>5.5918385319812754E-2</v>
      </c>
      <c r="EU17" s="246">
        <f>IF(ISBLANK('Post Process Calc.'!K17),"",'Post Process Calc.'!K17)</f>
        <v>2.4440628303564019E-4</v>
      </c>
      <c r="EV17" s="246">
        <f>IF(ISBLANK('Post Process Calc.'!L17),"",'Post Process Calc.'!L17)</f>
        <v>2.8444857963806562E-3</v>
      </c>
      <c r="EW17" s="246">
        <f>IF(ISBLANK('Post Process Calc.'!M17),"",'Post Process Calc.'!M17)</f>
        <v>-5.566122962910639E-4</v>
      </c>
      <c r="EX17" s="246">
        <f>IF(ISBLANK('Post Process Calc.'!N17),"",'Post Process Calc.'!N17)</f>
        <v>1.0907726943502731E-3</v>
      </c>
      <c r="EY17" s="246">
        <f>IF(ISBLANK('Post Process Calc.'!O17),"",'Post Process Calc.'!O17)</f>
        <v>1.5848767355593936E-3</v>
      </c>
      <c r="EZ17" s="246">
        <f>IF(ISBLANK('Post Process Calc.'!P17),"",'Post Process Calc.'!P17)</f>
        <v>1.7904453329037597E-2</v>
      </c>
      <c r="FA17" s="246">
        <f>IF(ISBLANK('Post Process Calc.'!Q17),"",'Post Process Calc.'!Q17)</f>
        <v>1.4470491175238723E-3</v>
      </c>
      <c r="FB17" s="246">
        <f>IF(ISBLANK('Post Process Calc.'!R17),"",'Post Process Calc.'!R17)</f>
        <v>6.9406997834325565E-4</v>
      </c>
      <c r="FC17" s="246">
        <f>IF(ISBLANK('Post Process Calc.'!S17),"",'Post Process Calc.'!S17)</f>
        <v>2.8625041156910962E-4</v>
      </c>
      <c r="FD17" s="246">
        <f>IF(ISBLANK('Post Process Calc.'!T17),"",'Post Process Calc.'!T17)</f>
        <v>2.6448456399351759E-3</v>
      </c>
      <c r="FE17" s="246">
        <f>IF(ISBLANK('Post Process Calc.'!U17),"",'Post Process Calc.'!U17)</f>
        <v>9.6926224128422391E-5</v>
      </c>
      <c r="FF17" s="246">
        <f>IF(ISBLANK('Post Process Calc.'!V17),"",'Post Process Calc.'!V17)</f>
        <v>4.8670382429385594E-4</v>
      </c>
      <c r="FG17" s="246">
        <f>IF(ISBLANK('Post Process Calc.'!W17),"",'Post Process Calc.'!W17)</f>
        <v>1.6175518946628148E-4</v>
      </c>
      <c r="FH17" s="246">
        <f>IF(ISBLANK('Post Process Calc.'!X17),"",'Post Process Calc.'!X17)</f>
        <v>1.0494041621046254E-3</v>
      </c>
      <c r="FI17" s="246">
        <f>IF(ISBLANK('Post Process Calc.'!Y17),"",'Post Process Calc.'!Y17)</f>
        <v>1.5250364313007677E-4</v>
      </c>
      <c r="FJ17" s="246">
        <f>IF(ISBLANK('Post Process Calc.'!Z17),"",'Post Process Calc.'!Z17)</f>
        <v>-6.2071157635904298E-4</v>
      </c>
      <c r="FK17" s="246">
        <f>IF(ISBLANK('Post Process Calc.'!AA17),"",'Post Process Calc.'!AA17)</f>
        <v>1.2677320958167596E-3</v>
      </c>
      <c r="FL17" s="246">
        <f>IF(ISBLANK('Post Process Calc.'!AB17),"",'Post Process Calc.'!AB17)</f>
        <v>0</v>
      </c>
      <c r="FM17" s="246">
        <f>IF(ISBLANK('Post Process Calc.'!AC17),"",'Post Process Calc.'!AC17)</f>
        <v>1.2726534240645435E-2</v>
      </c>
      <c r="FN17" s="246">
        <f>IF(ISBLANK('Post Process Calc.'!AD17),"",'Post Process Calc.'!AD17)</f>
        <v>1.6943331150775641E-2</v>
      </c>
      <c r="FO17" s="246">
        <f>IF(ISBLANK('Post Process Calc.'!AE17),"",'Post Process Calc.'!AE17)</f>
        <v>6.7995980043274479E-2</v>
      </c>
      <c r="FP17" s="246">
        <f>IF(ISBLANK('Post Process Calc.'!AF17),"",'Post Process Calc.'!AF17)</f>
        <v>0.32018902596412724</v>
      </c>
      <c r="FQ17" s="246">
        <f>IF(ISBLANK('Post Process Calc.'!AG17),"",'Post Process Calc.'!AG17)</f>
        <v>0</v>
      </c>
      <c r="FR17" s="246">
        <f>IF(ISBLANK('Post Process Calc.'!AH17),"",'Post Process Calc.'!AH17)</f>
        <v>4.3707678903425569E-3</v>
      </c>
      <c r="FS17" s="246">
        <f>IF(ISBLANK('Post Process Calc.'!AI17),"",'Post Process Calc.'!AI17)</f>
        <v>10.821512471303755</v>
      </c>
    </row>
    <row r="18" spans="1:175" x14ac:dyDescent="0.15">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IF('Measured Data'!B15&lt;&gt;0,'Measured Data'!$B$1,"")</f>
        <v>NIIMBL-FB01-B2</v>
      </c>
      <c r="B20" s="241">
        <f>IF(ISBLANK('Measured Data'!A15),"",'Measured Data'!A15)</f>
        <v>8</v>
      </c>
      <c r="C20" s="248">
        <f>IF(ISBLANK('Measured Data'!B15),"",'Measured Data'!B15)</f>
        <v>43708</v>
      </c>
      <c r="D20" s="249">
        <f>IF(ISBLANK('Measured Data'!C15),"",'Measured Data'!C15)</f>
        <v>0.40902777777777777</v>
      </c>
      <c r="E20" s="241">
        <f>IF(ISBLANK('Measured Data'!D15),"",'Measured Data'!D15)</f>
        <v>37</v>
      </c>
      <c r="F20" s="241" t="str">
        <f>IF(ISBLANK('Measured Data'!E15),"",'Measured Data'!E15)</f>
        <v/>
      </c>
      <c r="G20" s="241" t="str">
        <f>IF(ISBLANK('Measured Data'!G15),"",'Measured Data'!G15)</f>
        <v/>
      </c>
      <c r="H20" s="241">
        <f>IF(ISBLANK('Measured Data'!H15),"",'Measured Data'!H15)</f>
        <v>4.0579069686889646</v>
      </c>
      <c r="I20" s="241">
        <f>IF(ISBLANK('Measured Data'!I15),"",'Measured Data'!I15)</f>
        <v>0.12731969640814444</v>
      </c>
      <c r="J20" s="241">
        <f>IF(ISBLANK('Measured Data'!J15),"",'Measured Data'!J15)</f>
        <v>4.1852266650971091</v>
      </c>
      <c r="K20" s="241">
        <f>IF(ISBLANK('Measured Data'!K15),"",'Measured Data'!K15)</f>
        <v>96.957878112792969</v>
      </c>
      <c r="L20" s="241">
        <f>IF(ISBLANK('Measured Data'!L15),"",'Measured Data'!L15)</f>
        <v>7.016</v>
      </c>
      <c r="M20" s="241">
        <f>IF(ISBLANK('Measured Data'!M15),"",'Measured Data'!M15)</f>
        <v>54.6</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333</v>
      </c>
      <c r="S20" s="241">
        <f>IF(ISBLANK('Measured Data'!S15),"",'Measured Data'!S15)</f>
        <v>456.1</v>
      </c>
      <c r="T20" s="241">
        <f>IF(ISBLANK('Measured Data'!T15),"",'Measured Data'!T15)</f>
        <v>1.1493994836682007</v>
      </c>
      <c r="U20" s="241">
        <f>IF(ISBLANK('Measured Data'!U15),"",'Measured Data'!U15)</f>
        <v>1.9345579793340988</v>
      </c>
      <c r="V20" s="241">
        <f>IF(ISBLANK('Measured Data'!V15),"",'Measured Data'!V15)</f>
        <v>0</v>
      </c>
      <c r="W20" s="241">
        <f>IF(ISBLANK('Measured Data'!W15),"",'Measured Data'!W15)</f>
        <v>5.878596649387724</v>
      </c>
      <c r="X20" s="241">
        <f>IF(ISBLANK('Measured Data'!X15),"",'Measured Data'!X15)</f>
        <v>0.20805921052631582</v>
      </c>
      <c r="Y20" s="241">
        <f>IF(ISBLANK('Measured Data'!Y15),"",'Measured Data'!Y15)</f>
        <v>26.388888888888889</v>
      </c>
      <c r="Z20" s="241">
        <f>IF(ISBLANK('Measured Data'!Z15),"",'Measured Data'!Z15)</f>
        <v>0.33</v>
      </c>
      <c r="AA20" s="241">
        <f>IF(ISBLANK('Measured Data'!AA15),"",'Measured Data'!AA15)</f>
        <v>2.94</v>
      </c>
      <c r="AB20" s="241">
        <f>IF(ISBLANK('Measured Data'!AB15),"",'Measured Data'!AB15)</f>
        <v>3.0957772745437593</v>
      </c>
      <c r="AC20" s="241">
        <f>IF(ISBLANK('Measured Data'!AC15),"",'Measured Data'!AC15)</f>
        <v>0.67609983848368016</v>
      </c>
      <c r="AD20" s="241">
        <f>IF(ISBLANK('Measured Data'!AD15),"",'Measured Data'!AD15)</f>
        <v>2.078219104978273</v>
      </c>
      <c r="AE20" s="241">
        <f>IF(ISBLANK('Measured Data'!AE15),"",'Measured Data'!AE15)</f>
        <v>0.77708703374777988</v>
      </c>
      <c r="AF20" s="241">
        <f>IF(ISBLANK('Measured Data'!AF15),"",'Measured Data'!AF15)</f>
        <v>2.4555919798734469</v>
      </c>
      <c r="AG20" s="241">
        <f>IF(ISBLANK('Measured Data'!AG15),"",'Measured Data'!AG15)</f>
        <v>1.6731650591695739</v>
      </c>
      <c r="AH20" s="241">
        <f>IF(ISBLANK('Measured Data'!AH15),"",'Measured Data'!AH15)</f>
        <v>1.0106561222438175</v>
      </c>
      <c r="AI20" s="241">
        <f>IF(ISBLANK('Measured Data'!AI15),"",'Measured Data'!AI15)</f>
        <v>5.77</v>
      </c>
      <c r="AJ20" s="241">
        <f>IF(ISBLANK('Measured Data'!AJ15),"",'Measured Data'!AJ15)</f>
        <v>1.2894242992917246</v>
      </c>
      <c r="AK20" s="241">
        <f>IF(ISBLANK('Measured Data'!AK15),"",'Measured Data'!AK15)</f>
        <v>2.6491791887431599</v>
      </c>
      <c r="AL20" s="241">
        <f>IF(ISBLANK('Measured Data'!AL15),"",'Measured Data'!AL15)</f>
        <v>2.5425825482919402</v>
      </c>
      <c r="AM20" s="241">
        <f>IF(ISBLANK('Measured Data'!AM15),"",'Measured Data'!AM15)</f>
        <v>2.4051376762928141</v>
      </c>
      <c r="AN20" s="241">
        <f>IF(ISBLANK('Measured Data'!AN15),"",'Measured Data'!AN15)</f>
        <v>0.44851393037261916</v>
      </c>
      <c r="AO20" s="241">
        <f>IF(ISBLANK('Measured Data'!AO15),"",'Measured Data'!AO15)</f>
        <v>0.76163143661349963</v>
      </c>
      <c r="AP20" s="241">
        <f>IF(ISBLANK('Measured Data'!AP15),"",'Measured Data'!AP15)</f>
        <v>1.9368331199317115</v>
      </c>
      <c r="AQ20" s="241">
        <f>IF(ISBLANK('Measured Data'!BO15),"",'Measured Data'!BO15)</f>
        <v>0</v>
      </c>
      <c r="AR20" s="241" t="str">
        <f>IF(ISBLANK('Measured Data'!BP15),"",'Measured Data'!BP15)</f>
        <v/>
      </c>
      <c r="AS20" s="241" t="str">
        <f>IF(ISBLANK('Measured Data'!BQ15),"",'Measured Data'!BQ15)</f>
        <v/>
      </c>
      <c r="AT20" s="241" t="str">
        <f>IF(ISBLANK('Measured Data'!BR15),"",'Measured Data'!BR15)</f>
        <v/>
      </c>
      <c r="AU20" s="241" t="str">
        <f>IF(ISBLANK('Measured Data'!BS15),"",'Measured Data'!BS15)</f>
        <v/>
      </c>
      <c r="AV20" s="241" t="str">
        <f>IF(ISBLANK('Measured Data'!BT15),"",'Measured Data'!BT15)</f>
        <v/>
      </c>
      <c r="AW20" s="241" t="str">
        <f>IF(ISBLANK('Measured Data'!BU15),"",'Measured Data'!BU15)</f>
        <v/>
      </c>
      <c r="AX20" s="241" t="str">
        <f>IF(ISBLANK('Measured Data'!BV15),"",'Measured Data'!BV15)</f>
        <v/>
      </c>
      <c r="AY20" s="241" t="str">
        <f>IF(ISBLANK('Measured Data'!BW15),"",'Measured Data'!BW15)</f>
        <v/>
      </c>
      <c r="AZ20" s="241" t="str">
        <f>IF(ISBLANK('Measured Data'!BX15),"",'Measured Data'!BX15)</f>
        <v/>
      </c>
      <c r="BA20" s="241" t="str">
        <f>IF(ISBLANK('Measured Data'!BY15),"",'Measured Data'!BY15)</f>
        <v/>
      </c>
      <c r="BB20" s="241" t="str">
        <f>IF(ISBLANK('Measured Data'!BZ15),"",'Measured Data'!BZ15)</f>
        <v/>
      </c>
      <c r="BC20" s="241" t="str">
        <f>IF(ISBLANK('Measured Data'!CA15),"",'Measured Data'!CA15)</f>
        <v/>
      </c>
      <c r="BD20" s="241" t="str">
        <f>IF(ISBLANK('Measured Data'!CB15),"",'Measured Data'!CB15)</f>
        <v/>
      </c>
      <c r="BE20" s="241" t="str">
        <f>IF(ISBLANK('Measured Data'!CC15),"",'Measured Data'!CC15)</f>
        <v/>
      </c>
      <c r="BF20" s="241" t="str">
        <f>IF(ISBLANK('Measured Data'!CD15),"",'Measured Data'!CD15)</f>
        <v/>
      </c>
      <c r="BG20" s="241" t="str">
        <f>IF(ISBLANK('Measured Data'!CE15),"",'Measured Data'!CE15)</f>
        <v/>
      </c>
      <c r="BH20" s="241" t="str">
        <f>IF(ISBLANK('Measured Data'!CF15),"",'Measured Data'!CF15)</f>
        <v/>
      </c>
      <c r="BI20" s="241" t="str">
        <f>IF(ISBLANK('Measured Data'!CG15),"",'Measured Data'!CG15)</f>
        <v/>
      </c>
      <c r="BJ20" s="241" t="str">
        <f>IF(ISBLANK('Measured Data'!CH15),"",'Measured Data'!CH15)</f>
        <v/>
      </c>
      <c r="BK20" s="241" t="str">
        <f>IF(ISBLANK('Measured Data'!CI15),"",'Measured Data'!CI15)</f>
        <v/>
      </c>
      <c r="BL20" s="241" t="str">
        <f>IF(ISBLANK('Measured Data'!CJ15),"",'Measured Data'!CJ15)</f>
        <v/>
      </c>
      <c r="BM20" s="241" t="str">
        <f>IF(ISBLANK('Measured Data'!CK15),"",'Measured Data'!CK15)</f>
        <v/>
      </c>
      <c r="BN20" s="241">
        <f>IF(ISBLANK('In Process Calc.'!B13),"",ROUND('In Process Calc.'!B13,2))</f>
        <v>9.94</v>
      </c>
      <c r="BO20" s="241">
        <f>IF(ISBLANK('In Process Calc.'!C13),"",ROUND('In Process Calc.'!C13,2))</f>
        <v>238.49</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579.8032454111119</v>
      </c>
      <c r="BU20" s="241">
        <f>IF(ISBLANK('In Process Calc.'!K13),"",'In Process Calc.'!K13)</f>
        <v>2928.5399493138889</v>
      </c>
      <c r="BV20" s="246">
        <f>IF(ISBLANK('In Process Calc.'!L13),"",'In Process Calc.'!L13)</f>
        <v>0</v>
      </c>
      <c r="BW20" s="246">
        <f>IF(ISBLANK('In Process Calc.'!M13),"",'In Process Calc.'!M13)</f>
        <v>518.64997999999991</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22.232722222222222</v>
      </c>
      <c r="CD20" s="246">
        <f>IF(ISBLANK('In Process Calc.'!T13),"",'In Process Calc.'!T13)</f>
        <v>-0.13467999999999997</v>
      </c>
      <c r="CE20" s="246">
        <f>IF(ISBLANK('In Process Calc.'!U13),"",'In Process Calc.'!U13)</f>
        <v>-0.77365400000000017</v>
      </c>
      <c r="CF20" s="246" t="str">
        <f>IF(ISBLANK('In Process Calc.'!V13),"",'In Process Calc.'!V13)</f>
        <v/>
      </c>
      <c r="CG20" s="246" t="str">
        <f>IF(ISBLANK('In Process Calc.'!W13),"",'In Process Calc.'!W13)</f>
        <v/>
      </c>
      <c r="CH20" s="246" t="str">
        <f>IF(ISBLANK('In Process Calc.'!X13),"",'In Process Calc.'!X13)</f>
        <v/>
      </c>
      <c r="CI20" s="246">
        <f>IF(ISBLANK('In Process Calc.'!Y13),"",'In Process Calc.'!Y13)</f>
        <v>-0.60721580817051557</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6.0728939999999998</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-3.0002048503207511E-3</v>
      </c>
      <c r="DB20" s="246">
        <f>IF(ISBLANK('In Process Calc.'!AR13),"",'In Process Calc.'!AR13)</f>
        <v>-3.1190709689249388E-3</v>
      </c>
      <c r="DC20" s="246">
        <f>IF(ISBLANK('In Process Calc.'!AS13),"",'In Process Calc.'!AS13)</f>
        <v>-1.1886611860418779E-4</v>
      </c>
      <c r="DD20" s="246">
        <f>IF(ISBLANK('In Process Calc.'!AT13),"",'In Process Calc.'!AT13)</f>
        <v>1.0523851648242888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5.049546469751625E-2</v>
      </c>
      <c r="DK20" s="246">
        <f>IF(ISBLANK('In Process Calc.'!BA13),"",'In Process Calc.'!BA13)</f>
        <v>1.6508248171761392E-4</v>
      </c>
      <c r="DL20" s="246">
        <f>IF(ISBLANK('In Process Calc.'!BB13),"",'In Process Calc.'!BB13)</f>
        <v>-1.348088028391984E-3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7.9019585052345145E-3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1.2954745741598311E-2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0.15648847975891966</v>
      </c>
      <c r="EH20" s="246">
        <f>IF(ISBLANK('In Process Calc.'!BX13),"",'In Process Calc.'!BX13)</f>
        <v>0</v>
      </c>
      <c r="EI20" s="246">
        <f>IF(ISBLANK('In Process Calc.'!BY13),"",'In Process Calc.'!BY13)</f>
        <v>3.2692536390448138E-3</v>
      </c>
      <c r="EJ20" s="246">
        <f>IF(ISBLANK('In Process Calc.'!BZ13),"",'In Process Calc.'!BZ13)</f>
        <v>78.474382059256797</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IF('Measured Data'!B16&lt;&gt;0,'Measured Data'!$B$1,"")</f>
        <v>NIIMBL-FB01-B2</v>
      </c>
      <c r="B21" s="241">
        <f>IF(ISBLANK('Measured Data'!A16),"",'Measured Data'!A16)</f>
        <v>9</v>
      </c>
      <c r="C21" s="248">
        <f>IF(ISBLANK('Measured Data'!B16),"",'Measured Data'!B16)</f>
        <v>43709</v>
      </c>
      <c r="D21" s="249">
        <f>IF(ISBLANK('Measured Data'!C16),"",'Measured Data'!C16)</f>
        <v>0.41666666666666669</v>
      </c>
      <c r="E21" s="241">
        <f>IF(ISBLANK('Measured Data'!D16),"",'Measured Data'!D16)</f>
        <v>19</v>
      </c>
      <c r="F21" s="241">
        <f>IF(ISBLANK('Measured Data'!E16),"",'Measured Data'!E16)</f>
        <v>37</v>
      </c>
      <c r="G21" s="241" t="str">
        <f>IF(ISBLANK('Measured Data'!G16),"",'Measured Data'!G16)</f>
        <v/>
      </c>
      <c r="H21" s="241">
        <f>IF(ISBLANK('Measured Data'!H16),"",'Measured Data'!H16)</f>
        <v>4.0274380279541013</v>
      </c>
      <c r="I21" s="241">
        <f>IF(ISBLANK('Measured Data'!I16),"",'Measured Data'!I16)</f>
        <v>0.14473102680149008</v>
      </c>
      <c r="J21" s="241">
        <f>IF(ISBLANK('Measured Data'!J16),"",'Measured Data'!J16)</f>
        <v>4.1721690547555914</v>
      </c>
      <c r="K21" s="241">
        <f>IF(ISBLANK('Measured Data'!K16),"",'Measured Data'!K16)</f>
        <v>96.531036376953125</v>
      </c>
      <c r="L21" s="241">
        <f>IF(ISBLANK('Measured Data'!L16),"",'Measured Data'!L16)</f>
        <v>6.9539999999999997</v>
      </c>
      <c r="M21" s="241">
        <f>IF(ISBLANK('Measured Data'!M16),"",'Measured Data'!M16)</f>
        <v>55.5</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332</v>
      </c>
      <c r="S21" s="241">
        <f>IF(ISBLANK('Measured Data'!S16),"",'Measured Data'!S16)</f>
        <v>545.85</v>
      </c>
      <c r="T21" s="241">
        <f>IF(ISBLANK('Measured Data'!T16),"",'Measured Data'!T16)</f>
        <v>0.83062072061959813</v>
      </c>
      <c r="U21" s="241">
        <f>IF(ISBLANK('Measured Data'!U16),"",'Measured Data'!U16)</f>
        <v>1.8042479908151547</v>
      </c>
      <c r="V21" s="241">
        <f>IF(ISBLANK('Measured Data'!V16),"",'Measured Data'!V16)</f>
        <v>0</v>
      </c>
      <c r="W21" s="241">
        <f>IF(ISBLANK('Measured Data'!W16),"",'Measured Data'!W16)</f>
        <v>4.8831793253699942</v>
      </c>
      <c r="X21" s="241">
        <f>IF(ISBLANK('Measured Data'!X16),"",'Measured Data'!X16)</f>
        <v>1.8092105263157892E-2</v>
      </c>
      <c r="Y21" s="241">
        <f>IF(ISBLANK('Measured Data'!Y16),"",'Measured Data'!Y16)</f>
        <v>22.166666666666668</v>
      </c>
      <c r="Z21" s="241">
        <f>IF(ISBLANK('Measured Data'!Z16),"",'Measured Data'!Z16)</f>
        <v>0.28000000000000003</v>
      </c>
      <c r="AA21" s="241">
        <f>IF(ISBLANK('Measured Data'!AA16),"",'Measured Data'!AA16)</f>
        <v>2.9</v>
      </c>
      <c r="AB21" s="241">
        <f>IF(ISBLANK('Measured Data'!AB16),"",'Measured Data'!AB16)</f>
        <v>3.3075795923804452</v>
      </c>
      <c r="AC21" s="241">
        <f>IF(ISBLANK('Measured Data'!AC16),"",'Measured Data'!AC16)</f>
        <v>0.60778088435663524</v>
      </c>
      <c r="AD21" s="241">
        <f>IF(ISBLANK('Measured Data'!AD16),"",'Measured Data'!AD16)</f>
        <v>1.8700922467027521</v>
      </c>
      <c r="AE21" s="241">
        <f>IF(ISBLANK('Measured Data'!AE16),"",'Measured Data'!AE16)</f>
        <v>0</v>
      </c>
      <c r="AF21" s="241">
        <f>IF(ISBLANK('Measured Data'!AF16),"",'Measured Data'!AF16)</f>
        <v>2.0721201494244115</v>
      </c>
      <c r="AG21" s="241">
        <f>IF(ISBLANK('Measured Data'!AG16),"",'Measured Data'!AG16)</f>
        <v>1.499418564881319</v>
      </c>
      <c r="AH21" s="241">
        <f>IF(ISBLANK('Measured Data'!AH16),"",'Measured Data'!AH16)</f>
        <v>0.94430668185778432</v>
      </c>
      <c r="AI21" s="241">
        <f>IF(ISBLANK('Measured Data'!AI16),"",'Measured Data'!AI16)</f>
        <v>6.59</v>
      </c>
      <c r="AJ21" s="241">
        <f>IF(ISBLANK('Measured Data'!AJ16),"",'Measured Data'!AJ16)</f>
        <v>1.1931714994854412</v>
      </c>
      <c r="AK21" s="241">
        <f>IF(ISBLANK('Measured Data'!AK16),"",'Measured Data'!AK16)</f>
        <v>2.4771996873099975</v>
      </c>
      <c r="AL21" s="241">
        <f>IF(ISBLANK('Measured Data'!AL16),"",'Measured Data'!AL16)</f>
        <v>1.9859168331905985</v>
      </c>
      <c r="AM21" s="241">
        <f>IF(ISBLANK('Measured Data'!AM16),"",'Measured Data'!AM16)</f>
        <v>2.2162525184687709</v>
      </c>
      <c r="AN21" s="241">
        <f>IF(ISBLANK('Measured Data'!AN16),"",'Measured Data'!AN16)</f>
        <v>0.39612201929197477</v>
      </c>
      <c r="AO21" s="241">
        <f>IF(ISBLANK('Measured Data'!AO16),"",'Measured Data'!AO16)</f>
        <v>0.57343120481262755</v>
      </c>
      <c r="AP21" s="241">
        <f>IF(ISBLANK('Measured Data'!AP16),"",'Measured Data'!AP16)</f>
        <v>1.6722151088348272</v>
      </c>
      <c r="AQ21" s="241">
        <f>IF(ISBLANK('Measured Data'!BO16),"",'Measured Data'!BO16)</f>
        <v>0</v>
      </c>
      <c r="AR21" s="241" t="str">
        <f>IF(ISBLANK('Measured Data'!BP16),"",'Measured Data'!BP16)</f>
        <v/>
      </c>
      <c r="AS21" s="241" t="str">
        <f>IF(ISBLANK('Measured Data'!BQ16),"",'Measured Data'!BQ16)</f>
        <v/>
      </c>
      <c r="AT21" s="241" t="str">
        <f>IF(ISBLANK('Measured Data'!BR16),"",'Measured Data'!BR16)</f>
        <v/>
      </c>
      <c r="AU21" s="241" t="str">
        <f>IF(ISBLANK('Measured Data'!BS16),"",'Measured Data'!BS16)</f>
        <v/>
      </c>
      <c r="AV21" s="241" t="str">
        <f>IF(ISBLANK('Measured Data'!BT16),"",'Measured Data'!BT16)</f>
        <v/>
      </c>
      <c r="AW21" s="241" t="str">
        <f>IF(ISBLANK('Measured Data'!BU16),"",'Measured Data'!BU16)</f>
        <v/>
      </c>
      <c r="AX21" s="241" t="str">
        <f>IF(ISBLANK('Measured Data'!BV16),"",'Measured Data'!BV16)</f>
        <v/>
      </c>
      <c r="AY21" s="241" t="str">
        <f>IF(ISBLANK('Measured Data'!BW16),"",'Measured Data'!BW16)</f>
        <v/>
      </c>
      <c r="AZ21" s="241" t="str">
        <f>IF(ISBLANK('Measured Data'!BX16),"",'Measured Data'!BX16)</f>
        <v/>
      </c>
      <c r="BA21" s="241" t="str">
        <f>IF(ISBLANK('Measured Data'!BY16),"",'Measured Data'!BY16)</f>
        <v/>
      </c>
      <c r="BB21" s="241" t="str">
        <f>IF(ISBLANK('Measured Data'!BZ16),"",'Measured Data'!BZ16)</f>
        <v/>
      </c>
      <c r="BC21" s="241" t="str">
        <f>IF(ISBLANK('Measured Data'!CA16),"",'Measured Data'!CA16)</f>
        <v/>
      </c>
      <c r="BD21" s="241" t="str">
        <f>IF(ISBLANK('Measured Data'!CB16),"",'Measured Data'!CB16)</f>
        <v/>
      </c>
      <c r="BE21" s="241" t="str">
        <f>IF(ISBLANK('Measured Data'!CC16),"",'Measured Data'!CC16)</f>
        <v/>
      </c>
      <c r="BF21" s="241" t="str">
        <f>IF(ISBLANK('Measured Data'!CD16),"",'Measured Data'!CD16)</f>
        <v/>
      </c>
      <c r="BG21" s="241" t="str">
        <f>IF(ISBLANK('Measured Data'!CE16),"",'Measured Data'!CE16)</f>
        <v/>
      </c>
      <c r="BH21" s="241" t="str">
        <f>IF(ISBLANK('Measured Data'!CF16),"",'Measured Data'!CF16)</f>
        <v/>
      </c>
      <c r="BI21" s="241" t="str">
        <f>IF(ISBLANK('Measured Data'!CG16),"",'Measured Data'!CG16)</f>
        <v/>
      </c>
      <c r="BJ21" s="241" t="str">
        <f>IF(ISBLANK('Measured Data'!CH16),"",'Measured Data'!CH16)</f>
        <v/>
      </c>
      <c r="BK21" s="241" t="str">
        <f>IF(ISBLANK('Measured Data'!CI16),"",'Measured Data'!CI16)</f>
        <v/>
      </c>
      <c r="BL21" s="241" t="str">
        <f>IF(ISBLANK('Measured Data'!CJ16),"",'Measured Data'!CJ16)</f>
        <v/>
      </c>
      <c r="BM21" s="241" t="str">
        <f>IF(ISBLANK('Measured Data'!CK16),"",'Measured Data'!CK16)</f>
        <v/>
      </c>
      <c r="BN21" s="241">
        <f>IF(ISBLANK('In Process Calc.'!B14),"",ROUND('In Process Calc.'!B14,2))</f>
        <v>10.88</v>
      </c>
      <c r="BO21" s="241">
        <f>IF(ISBLANK('In Process Calc.'!C14),"",ROUND('In Process Calc.'!C14,2))</f>
        <v>261.12</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670.9575927767803</v>
      </c>
      <c r="BU21" s="241">
        <f>IF(ISBLANK('In Process Calc.'!K14),"",'In Process Calc.'!K14)</f>
        <v>3077.8333304326629</v>
      </c>
      <c r="BV21" s="246">
        <f>IF(ISBLANK('In Process Calc.'!L14),"",'In Process Calc.'!L14)</f>
        <v>0</v>
      </c>
      <c r="BW21" s="246">
        <f>IF(ISBLANK('In Process Calc.'!M14),"",'In Process Calc.'!M14)</f>
        <v>585.39397999999983</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26.06432222222222</v>
      </c>
      <c r="CD21" s="246">
        <f>IF(ISBLANK('In Process Calc.'!T14),"",'In Process Calc.'!T14)</f>
        <v>-0.12726399999999996</v>
      </c>
      <c r="CE21" s="246">
        <f>IF(ISBLANK('In Process Calc.'!U14),"",'In Process Calc.'!U14)</f>
        <v>-0.69949400000000028</v>
      </c>
      <c r="CF21" s="246" t="str">
        <f>IF(ISBLANK('In Process Calc.'!V14),"",'In Process Calc.'!V14)</f>
        <v/>
      </c>
      <c r="CG21" s="246" t="str">
        <f>IF(ISBLANK('In Process Calc.'!W14),"",'In Process Calc.'!W14)</f>
        <v/>
      </c>
      <c r="CH21" s="246" t="str">
        <f>IF(ISBLANK('In Process Calc.'!X14),"",'In Process Calc.'!X14)</f>
        <v/>
      </c>
      <c r="CI21" s="246">
        <f>IF(ISBLANK('In Process Calc.'!Y14),"",'In Process Calc.'!Y14)</f>
        <v>-0.44256216696270034</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6.3398700000000003</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2.4416915443634265E-3</v>
      </c>
      <c r="DB21" s="246">
        <f>IF(ISBLANK('In Process Calc.'!AR14),"",'In Process Calc.'!AR14)</f>
        <v>2.336099236285809E-3</v>
      </c>
      <c r="DC21" s="246">
        <f>IF(ISBLANK('In Process Calc.'!AS14),"",'In Process Calc.'!AS14)</f>
        <v>-1.0559230807761755E-4</v>
      </c>
      <c r="DD21" s="246">
        <f>IF(ISBLANK('In Process Calc.'!AT14),"",'In Process Calc.'!AT14)</f>
        <v>1.0915973582736322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6.266577427126413E-2</v>
      </c>
      <c r="DK21" s="246">
        <f>IF(ISBLANK('In Process Calc.'!BA14),"",'In Process Calc.'!BA14)</f>
        <v>1.2128859536373717E-4</v>
      </c>
      <c r="DL21" s="246">
        <f>IF(ISBLANK('In Process Calc.'!BB14),"",'In Process Calc.'!BB14)</f>
        <v>1.2128859536373691E-3</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2.6929084228183176E-3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4.3663894330945438E-3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4.2972554861628376E-2</v>
      </c>
      <c r="EH21" s="246">
        <f>IF(ISBLANK('In Process Calc.'!BX14),"",'In Process Calc.'!BX14)</f>
        <v>0</v>
      </c>
      <c r="EI21" s="246">
        <f>IF(ISBLANK('In Process Calc.'!BY14),"",'In Process Calc.'!BY14)</f>
        <v>1.9354838709677443E-3</v>
      </c>
      <c r="EJ21" s="246">
        <f>IF(ISBLANK('In Process Calc.'!BZ14),"",'In Process Calc.'!BZ14)</f>
        <v>36.000000000000043</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12.01</v>
      </c>
      <c r="BO22" s="241">
        <f>IF(ISBLANK('In Process Calc.'!C15),"",ROUND('In Process Calc.'!C15,2))</f>
        <v>288.32</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767.30303204541417</v>
      </c>
      <c r="BU22" s="241">
        <f>IF(ISBLANK('In Process Calc.'!K15),"",'In Process Calc.'!K15)</f>
        <v>3108.0440810601808</v>
      </c>
      <c r="BV22" s="246">
        <f>IF(ISBLANK('In Process Calc.'!L15),"",'In Process Calc.'!L15)</f>
        <v>0</v>
      </c>
      <c r="BW22" s="246">
        <f>IF(ISBLANK('In Process Calc.'!M15),"",'In Process Calc.'!M15)</f>
        <v>658.30785999999989</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30.488511111111109</v>
      </c>
      <c r="CD22" s="246">
        <f>IF(ISBLANK('In Process Calc.'!T15),"",'In Process Calc.'!T15)</f>
        <v>-0.17109999999999997</v>
      </c>
      <c r="CE22" s="246">
        <f>IF(ISBLANK('In Process Calc.'!U15),"",'In Process Calc.'!U15)</f>
        <v>-0.57529200000000025</v>
      </c>
      <c r="CF22" s="246" t="str">
        <f>IF(ISBLANK('In Process Calc.'!V15),"",'In Process Calc.'!V15)</f>
        <v/>
      </c>
      <c r="CG22" s="246" t="str">
        <f>IF(ISBLANK('In Process Calc.'!W15),"",'In Process Calc.'!W15)</f>
        <v/>
      </c>
      <c r="CH22" s="246" t="str">
        <f>IF(ISBLANK('In Process Calc.'!X15),"",'In Process Calc.'!X15)</f>
        <v/>
      </c>
      <c r="CI22" s="246">
        <f>IF(ISBLANK('In Process Calc.'!Y15),"",'In Process Calc.'!Y15)</f>
        <v>-0.44256216696270034</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6.493296</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4.0387952771052496E-4</v>
      </c>
      <c r="DB22" s="246">
        <f>IF(ISBLANK('In Process Calc.'!AR15),"",'In Process Calc.'!AR15)</f>
        <v>9.7782819107825676E-4</v>
      </c>
      <c r="DC22" s="246">
        <f>IF(ISBLANK('In Process Calc.'!AS15),"",'In Process Calc.'!AS15)</f>
        <v>5.7394866336773175E-4</v>
      </c>
      <c r="DD22" s="246">
        <f>IF(ISBLANK('In Process Calc.'!AT15),"",'In Process Calc.'!AT15)</f>
        <v>0.97476635986390914</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5.9145810078582724E-2</v>
      </c>
      <c r="DK22" s="246">
        <f>IF(ISBLANK('In Process Calc.'!BA15),"",'In Process Calc.'!BA15)</f>
        <v>-5.8603187967770057E-4</v>
      </c>
      <c r="DL22" s="246">
        <f>IF(ISBLANK('In Process Calc.'!BB15),"",'In Process Calc.'!BB15)</f>
        <v>1.6604236590868184E-3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0</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2.0511115788719465E-3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0</v>
      </c>
      <c r="EH22" s="246">
        <f>IF(ISBLANK('In Process Calc.'!BX15),"",'In Process Calc.'!BX15)</f>
        <v>0</v>
      </c>
      <c r="EI22" s="246">
        <f>IF(ISBLANK('In Process Calc.'!BY15),"",'In Process Calc.'!BY15)</f>
        <v>-9.9082568807339483E-3</v>
      </c>
      <c r="EJ22" s="246">
        <f>IF(ISBLANK('In Process Calc.'!BZ15),"",'In Process Calc.'!BZ15)</f>
        <v>-3.4999999999999907</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IF('Measured Data'!B17&lt;&gt;0,'Measured Data'!$B$1,"")</f>
        <v>NIIMBL-FB01-B2</v>
      </c>
      <c r="B23" s="241">
        <f>IF(ISBLANK('Measured Data'!A17),"",'Measured Data'!A17)</f>
        <v>10</v>
      </c>
      <c r="C23" s="248">
        <f>IF(ISBLANK('Measured Data'!B17),"",'Measured Data'!B17)</f>
        <v>43710</v>
      </c>
      <c r="D23" s="249">
        <f>IF(ISBLANK('Measured Data'!C17),"",'Measured Data'!C17)</f>
        <v>0.4993055555555555</v>
      </c>
      <c r="E23" s="241">
        <f>IF(ISBLANK('Measured Data'!D17),"",'Measured Data'!D17)</f>
        <v>11</v>
      </c>
      <c r="F23" s="241" t="str">
        <f>IF(ISBLANK('Measured Data'!E17),"",'Measured Data'!E17)</f>
        <v/>
      </c>
      <c r="G23" s="241" t="str">
        <f>IF(ISBLANK('Measured Data'!G17),"",'Measured Data'!G17)</f>
        <v/>
      </c>
      <c r="H23" s="241">
        <f>IF(ISBLANK('Measured Data'!H17),"",'Measured Data'!H17)</f>
        <v>3.5421117378234865</v>
      </c>
      <c r="I23" s="241">
        <f>IF(ISBLANK('Measured Data'!I17),"",'Measured Data'!I17)</f>
        <v>0.12623197464046187</v>
      </c>
      <c r="J23" s="241">
        <f>IF(ISBLANK('Measured Data'!J17),"",'Measured Data'!J17)</f>
        <v>3.6683437124639484</v>
      </c>
      <c r="K23" s="241">
        <f>IF(ISBLANK('Measured Data'!K17),"",'Measured Data'!K17)</f>
        <v>96.558883666992188</v>
      </c>
      <c r="L23" s="241">
        <f>IF(ISBLANK('Measured Data'!L17),"",'Measured Data'!L17)</f>
        <v>7.0119999999999996</v>
      </c>
      <c r="M23" s="241">
        <f>IF(ISBLANK('Measured Data'!M17),"",'Measured Data'!M17)</f>
        <v>58.9</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325</v>
      </c>
      <c r="S23" s="241">
        <f>IF(ISBLANK('Measured Data'!S17),"",'Measured Data'!S17)</f>
        <v>619.79999999999995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16.111111111111111</v>
      </c>
      <c r="Z23" s="241">
        <f>IF(ISBLANK('Measured Data'!Z17),"",'Measured Data'!Z17)</f>
        <v>0.25</v>
      </c>
      <c r="AA23" s="241">
        <f>IF(ISBLANK('Measured Data'!AA17),"",'Measured Data'!AA17)</f>
        <v>2.89</v>
      </c>
      <c r="AB23" s="241" t="str">
        <f>IF(ISBLANK('Measured Data'!AB17),"",'Measured Data'!AB17)</f>
        <v/>
      </c>
      <c r="AC23" s="241" t="str">
        <f>IF(ISBLANK('Measured Data'!AC17),"",'Measured Data'!AC17)</f>
        <v/>
      </c>
      <c r="AD23" s="241" t="str">
        <f>IF(ISBLANK('Measured Data'!AD17),"",'Measured Data'!AD17)</f>
        <v/>
      </c>
      <c r="AE23" s="241">
        <f>IF(ISBLANK('Measured Data'!AE17),"",'Measured Data'!AE17)</f>
        <v>0.77708703374777988</v>
      </c>
      <c r="AF23" s="241" t="str">
        <f>IF(ISBLANK('Measured Data'!AF17),"",'Measured Data'!AF17)</f>
        <v/>
      </c>
      <c r="AG23" s="241" t="str">
        <f>IF(ISBLANK('Measured Data'!AG17),"",'Measured Data'!AG17)</f>
        <v/>
      </c>
      <c r="AH23" s="241" t="str">
        <f>IF(ISBLANK('Measured Data'!AH17),"",'Measured Data'!AH17)</f>
        <v/>
      </c>
      <c r="AI23" s="241">
        <f>IF(ISBLANK('Measured Data'!AI17),"",'Measured Data'!AI17)</f>
        <v>7.54</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f>IF(ISBLANK('Measured Data'!BO17),"",'Measured Data'!BO17)</f>
        <v>0</v>
      </c>
      <c r="AR23" s="241" t="str">
        <f>IF(ISBLANK('Measured Data'!BP17),"",'Measured Data'!BP17)</f>
        <v/>
      </c>
      <c r="AS23" s="241" t="str">
        <f>IF(ISBLANK('Measured Data'!BQ17),"",'Measured Data'!BQ17)</f>
        <v/>
      </c>
      <c r="AT23" s="241" t="str">
        <f>IF(ISBLANK('Measured Data'!BR17),"",'Measured Data'!BR17)</f>
        <v/>
      </c>
      <c r="AU23" s="241" t="str">
        <f>IF(ISBLANK('Measured Data'!BS17),"",'Measured Data'!BS17)</f>
        <v/>
      </c>
      <c r="AV23" s="241" t="str">
        <f>IF(ISBLANK('Measured Data'!BT17),"",'Measured Data'!BT17)</f>
        <v/>
      </c>
      <c r="AW23" s="241" t="str">
        <f>IF(ISBLANK('Measured Data'!BU17),"",'Measured Data'!BU17)</f>
        <v/>
      </c>
      <c r="AX23" s="241" t="str">
        <f>IF(ISBLANK('Measured Data'!BV17),"",'Measured Data'!BV17)</f>
        <v/>
      </c>
      <c r="AY23" s="241" t="str">
        <f>IF(ISBLANK('Measured Data'!BW17),"",'Measured Data'!BW17)</f>
        <v/>
      </c>
      <c r="AZ23" s="241" t="str">
        <f>IF(ISBLANK('Measured Data'!BX17),"",'Measured Data'!BX17)</f>
        <v/>
      </c>
      <c r="BA23" s="241" t="str">
        <f>IF(ISBLANK('Measured Data'!BY17),"",'Measured Data'!BY17)</f>
        <v/>
      </c>
      <c r="BB23" s="241" t="str">
        <f>IF(ISBLANK('Measured Data'!BZ17),"",'Measured Data'!BZ17)</f>
        <v/>
      </c>
      <c r="BC23" s="241" t="str">
        <f>IF(ISBLANK('Measured Data'!CA17),"",'Measured Data'!CA17)</f>
        <v/>
      </c>
      <c r="BD23" s="241" t="str">
        <f>IF(ISBLANK('Measured Data'!CB17),"",'Measured Data'!CB17)</f>
        <v/>
      </c>
      <c r="BE23" s="241" t="str">
        <f>IF(ISBLANK('Measured Data'!CC17),"",'Measured Data'!CC17)</f>
        <v/>
      </c>
      <c r="BF23" s="241" t="str">
        <f>IF(ISBLANK('Measured Data'!CD17),"",'Measured Data'!CD17)</f>
        <v/>
      </c>
      <c r="BG23" s="241" t="str">
        <f>IF(ISBLANK('Measured Data'!CE17),"",'Measured Data'!CE17)</f>
        <v/>
      </c>
      <c r="BH23" s="241" t="str">
        <f>IF(ISBLANK('Measured Data'!CF17),"",'Measured Data'!CF17)</f>
        <v/>
      </c>
      <c r="BI23" s="241" t="str">
        <f>IF(ISBLANK('Measured Data'!CG17),"",'Measured Data'!CG17)</f>
        <v/>
      </c>
      <c r="BJ23" s="241" t="str">
        <f>IF(ISBLANK('Measured Data'!CH17),"",'Measured Data'!CH17)</f>
        <v/>
      </c>
      <c r="BK23" s="241" t="str">
        <f>IF(ISBLANK('Measured Data'!CI17),"",'Measured Data'!CI17)</f>
        <v/>
      </c>
      <c r="BL23" s="241" t="str">
        <f>IF(ISBLANK('Measured Data'!CJ17),"",'Measured Data'!CJ17)</f>
        <v/>
      </c>
      <c r="BM23" s="241" t="str">
        <f>IF(ISBLANK('Measured Data'!CK17),"",'Measured Data'!CK17)</f>
        <v/>
      </c>
      <c r="BN23" s="241">
        <f>IF(ISBLANK('In Process Calc.'!B16),"",ROUND('In Process Calc.'!B16,2))</f>
        <v>12.78</v>
      </c>
      <c r="BO23" s="241">
        <f>IF(ISBLANK('In Process Calc.'!C16),"",ROUND('In Process Calc.'!C16,2))</f>
        <v>306.82</v>
      </c>
      <c r="BP23" s="241">
        <f>IF(ISBLANK('In Process Calc.'!D16),"",'In Process Calc.'!D16)</f>
        <v>727.78</v>
      </c>
      <c r="BQ23" s="241">
        <f>IF(ISBLANK('In Process Calc.'!E16),"",'In Process Calc.'!E16)</f>
        <v>0</v>
      </c>
      <c r="BR23" s="241">
        <f>IF(ISBLANK('In Process Calc.'!G16),"",'In Process Calc.'!G16)</f>
        <v>0</v>
      </c>
      <c r="BS23" s="241">
        <f>IF(ISBLANK('In Process Calc.'!I16),"",'In Process Calc.'!I16)</f>
        <v>716.78</v>
      </c>
      <c r="BT23" s="241">
        <f>IF(ISBLANK('In Process Calc.'!J16),"",'In Process Calc.'!J16)</f>
        <v>836.55638122165749</v>
      </c>
      <c r="BU23" s="241">
        <f>IF(ISBLANK('In Process Calc.'!K16),"",'In Process Calc.'!K16)</f>
        <v>2903.7937285775452</v>
      </c>
      <c r="BV23" s="246">
        <f>IF(ISBLANK('In Process Calc.'!L16),"",'In Process Calc.'!L16)</f>
        <v>0</v>
      </c>
      <c r="BW23" s="246">
        <f>IF(ISBLANK('In Process Calc.'!M16),"",'In Process Calc.'!M16)</f>
        <v>660.19981799999994</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33.593528888888883</v>
      </c>
      <c r="CD23" s="246">
        <f>IF(ISBLANK('In Process Calc.'!T16),"",'In Process Calc.'!T16)</f>
        <v>-9.3498199999999976E-2</v>
      </c>
      <c r="CE23" s="246">
        <f>IF(ISBLANK('In Process Calc.'!U16),"",'In Process Calc.'!U16)</f>
        <v>-0.59672360000000035</v>
      </c>
      <c r="CF23" s="246" t="str">
        <f>IF(ISBLANK('In Process Calc.'!V16),"",'In Process Calc.'!V16)</f>
        <v/>
      </c>
      <c r="CG23" s="246" t="str">
        <f>IF(ISBLANK('In Process Calc.'!W16),"",'In Process Calc.'!W16)</f>
        <v/>
      </c>
      <c r="CH23" s="246" t="str">
        <f>IF(ISBLANK('In Process Calc.'!X16),"",'In Process Calc.'!X16)</f>
        <v/>
      </c>
      <c r="CI23" s="246">
        <f>IF(ISBLANK('In Process Calc.'!Y16),"",'In Process Calc.'!Y16)</f>
        <v>-1.161523090586146</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6.8725811999999991</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-4.2117053953931692E-3</v>
      </c>
      <c r="DB23" s="246">
        <f>IF(ISBLANK('In Process Calc.'!AR16),"",'In Process Calc.'!AR16)</f>
        <v>-4.3452696028276703E-3</v>
      </c>
      <c r="DC23" s="246">
        <f>IF(ISBLANK('In Process Calc.'!AS16),"",'In Process Calc.'!AS16)</f>
        <v>-1.3356420743450078E-4</v>
      </c>
      <c r="DD23" s="246">
        <f>IF(ISBLANK('In Process Calc.'!AT16),"",'In Process Calc.'!AT16)</f>
        <v>3.9012758703243312E-2</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6.3650560713505791E-2</v>
      </c>
      <c r="DK23" s="246">
        <f>IF(ISBLANK('In Process Calc.'!BA16),"",'In Process Calc.'!BA16)</f>
        <v>1.5907793242692489E-3</v>
      </c>
      <c r="DL23" s="246">
        <f>IF(ISBLANK('In Process Calc.'!BB16),"",'In Process Calc.'!BB16)</f>
        <v>-4.3933189907977661E-4</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-1.4738165509791011E-2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7.7750651938656781E-3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-0.23154808605894608</v>
      </c>
      <c r="EH23" s="246">
        <f>IF(ISBLANK('In Process Calc.'!BX16),"",'In Process Calc.'!BX16)</f>
        <v>0</v>
      </c>
      <c r="EI23" s="246">
        <f>IF(ISBLANK('In Process Calc.'!BY16),"",'In Process Calc.'!BY16)</f>
        <v>2.499238508564634E-2</v>
      </c>
      <c r="EJ23" s="246">
        <f>IF(ISBLANK('In Process Calc.'!BZ16),"",'In Process Calc.'!BZ16)</f>
        <v>4.8875825045295231</v>
      </c>
      <c r="EK23" s="246">
        <f>IF(ISBLANK('Post Process Calc.'!A23),"",'Post Process Calc.'!A23)</f>
        <v>0.52159817513465889</v>
      </c>
      <c r="EL23" s="246" t="str">
        <f>IF(ISBLANK('Post Process Calc.'!B23),"",'Post Process Calc.'!B23)</f>
        <v/>
      </c>
      <c r="EM23" s="246">
        <f>IF(ISBLANK('Post Process Calc.'!C23),"",'Post Process Calc.'!C23)</f>
        <v>0.12501518578430806</v>
      </c>
      <c r="EN23" s="246">
        <f>IF(ISBLANK('Post Process Calc.'!D23),"",'Post Process Calc.'!D23)</f>
        <v>6.2209208108002657E-2</v>
      </c>
      <c r="EO23" s="246">
        <f>IF(ISBLANK('Post Process Calc.'!E23),"",'Post Process Calc.'!E23)</f>
        <v>-4.4652001741607977E-3</v>
      </c>
      <c r="EP23" s="246">
        <f>IF(ISBLANK('Post Process Calc.'!F23),"",'Post Process Calc.'!F23)</f>
        <v>4.1444882784510625E-2</v>
      </c>
      <c r="EQ23" s="246">
        <f>IF(ISBLANK('Post Process Calc.'!G23),"",'Post Process Calc.'!G23)</f>
        <v>1.7269187109418991E-3</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IF('Measured Data'!B18&lt;&gt;0,'Measured Data'!$B$1,"")</f>
        <v>NIIMBL-FB01-B2</v>
      </c>
      <c r="B24" s="241">
        <f>IF(ISBLANK('Measured Data'!A18),"",'Measured Data'!A18)</f>
        <v>11</v>
      </c>
      <c r="C24" s="248">
        <f>IF(ISBLANK('Measured Data'!B18),"",'Measured Data'!B18)</f>
        <v>43711</v>
      </c>
      <c r="D24" s="249">
        <f>IF(ISBLANK('Measured Data'!C18),"",'Measured Data'!C18)</f>
        <v>0.44236111111111115</v>
      </c>
      <c r="E24" s="241">
        <f>IF(ISBLANK('Measured Data'!D18),"",'Measured Data'!D18)</f>
        <v>11</v>
      </c>
      <c r="F24" s="241" t="str">
        <f>IF(ISBLANK('Measured Data'!E18),"",'Measured Data'!E18)</f>
        <v/>
      </c>
      <c r="G24" s="241" t="str">
        <f>IF(ISBLANK('Measured Data'!G18),"",'Measured Data'!G18)</f>
        <v/>
      </c>
      <c r="H24" s="241">
        <f>IF(ISBLANK('Measured Data'!H18),"",'Measured Data'!H18)</f>
        <v>3.7434242797851565</v>
      </c>
      <c r="I24" s="241">
        <f>IF(ISBLANK('Measured Data'!I18),"",'Measured Data'!I18)</f>
        <v>0.11752610186149592</v>
      </c>
      <c r="J24" s="241">
        <f>IF(ISBLANK('Measured Data'!J18),"",'Measured Data'!J18)</f>
        <v>3.8609503816466524</v>
      </c>
      <c r="K24" s="241">
        <f>IF(ISBLANK('Measured Data'!K18),"",'Measured Data'!K18)</f>
        <v>96.956031799316406</v>
      </c>
      <c r="L24" s="241">
        <f>IF(ISBLANK('Measured Data'!L18),"",'Measured Data'!L18)</f>
        <v>6.9880000000000004</v>
      </c>
      <c r="M24" s="241">
        <f>IF(ISBLANK('Measured Data'!M18),"",'Measured Data'!M18)</f>
        <v>57.5</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319</v>
      </c>
      <c r="S24" s="241">
        <f>IF(ISBLANK('Measured Data'!S18),"",'Measured Data'!S18)</f>
        <v>709.8</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10.944444444444445</v>
      </c>
      <c r="Z24" s="241">
        <f>IF(ISBLANK('Measured Data'!Z18),"",'Measured Data'!Z18)</f>
        <v>0.24</v>
      </c>
      <c r="AA24" s="241">
        <f>IF(ISBLANK('Measured Data'!AA18),"",'Measured Data'!AA18)</f>
        <v>2.79</v>
      </c>
      <c r="AB24" s="241" t="str">
        <f>IF(ISBLANK('Measured Data'!AB18),"",'Measured Data'!AB18)</f>
        <v/>
      </c>
      <c r="AC24" s="241" t="str">
        <f>IF(ISBLANK('Measured Data'!AC18),"",'Measured Data'!AC18)</f>
        <v/>
      </c>
      <c r="AD24" s="241" t="str">
        <f>IF(ISBLANK('Measured Data'!AD18),"",'Measured Data'!AD18)</f>
        <v/>
      </c>
      <c r="AE24" s="241">
        <f>IF(ISBLANK('Measured Data'!AE18),"",'Measured Data'!AE18)</f>
        <v>0.9991119005328597</v>
      </c>
      <c r="AF24" s="241" t="str">
        <f>IF(ISBLANK('Measured Data'!AF18),"",'Measured Data'!AF18)</f>
        <v/>
      </c>
      <c r="AG24" s="241" t="str">
        <f>IF(ISBLANK('Measured Data'!AG18),"",'Measured Data'!AG18)</f>
        <v/>
      </c>
      <c r="AH24" s="241" t="str">
        <f>IF(ISBLANK('Measured Data'!AH18),"",'Measured Data'!AH18)</f>
        <v/>
      </c>
      <c r="AI24" s="241">
        <f>IF(ISBLANK('Measured Data'!AI18),"",'Measured Data'!AI18)</f>
        <v>7.9</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f>IF(ISBLANK('Measured Data'!BO18),"",'Measured Data'!BO18)</f>
        <v>0</v>
      </c>
      <c r="AR24" s="241" t="str">
        <f>IF(ISBLANK('Measured Data'!BP18),"",'Measured Data'!BP18)</f>
        <v/>
      </c>
      <c r="AS24" s="241" t="str">
        <f>IF(ISBLANK('Measured Data'!BQ18),"",'Measured Data'!BQ18)</f>
        <v/>
      </c>
      <c r="AT24" s="241" t="str">
        <f>IF(ISBLANK('Measured Data'!BR18),"",'Measured Data'!BR18)</f>
        <v/>
      </c>
      <c r="AU24" s="241" t="str">
        <f>IF(ISBLANK('Measured Data'!BS18),"",'Measured Data'!BS18)</f>
        <v/>
      </c>
      <c r="AV24" s="241" t="str">
        <f>IF(ISBLANK('Measured Data'!BT18),"",'Measured Data'!BT18)</f>
        <v/>
      </c>
      <c r="AW24" s="241" t="str">
        <f>IF(ISBLANK('Measured Data'!BU18),"",'Measured Data'!BU18)</f>
        <v/>
      </c>
      <c r="AX24" s="241" t="str">
        <f>IF(ISBLANK('Measured Data'!BV18),"",'Measured Data'!BV18)</f>
        <v/>
      </c>
      <c r="AY24" s="241" t="str">
        <f>IF(ISBLANK('Measured Data'!BW18),"",'Measured Data'!BW18)</f>
        <v/>
      </c>
      <c r="AZ24" s="241" t="str">
        <f>IF(ISBLANK('Measured Data'!BX18),"",'Measured Data'!BX18)</f>
        <v/>
      </c>
      <c r="BA24" s="241" t="str">
        <f>IF(ISBLANK('Measured Data'!BY18),"",'Measured Data'!BY18)</f>
        <v/>
      </c>
      <c r="BB24" s="241" t="str">
        <f>IF(ISBLANK('Measured Data'!BZ18),"",'Measured Data'!BZ18)</f>
        <v/>
      </c>
      <c r="BC24" s="241" t="str">
        <f>IF(ISBLANK('Measured Data'!CA18),"",'Measured Data'!CA18)</f>
        <v/>
      </c>
      <c r="BD24" s="241" t="str">
        <f>IF(ISBLANK('Measured Data'!CB18),"",'Measured Data'!CB18)</f>
        <v/>
      </c>
      <c r="BE24" s="241" t="str">
        <f>IF(ISBLANK('Measured Data'!CC18),"",'Measured Data'!CC18)</f>
        <v/>
      </c>
      <c r="BF24" s="241" t="str">
        <f>IF(ISBLANK('Measured Data'!CD18),"",'Measured Data'!CD18)</f>
        <v/>
      </c>
      <c r="BG24" s="241" t="str">
        <f>IF(ISBLANK('Measured Data'!CE18),"",'Measured Data'!CE18)</f>
        <v/>
      </c>
      <c r="BH24" s="241" t="str">
        <f>IF(ISBLANK('Measured Data'!CF18),"",'Measured Data'!CF18)</f>
        <v/>
      </c>
      <c r="BI24" s="241" t="str">
        <f>IF(ISBLANK('Measured Data'!CG18),"",'Measured Data'!CG18)</f>
        <v/>
      </c>
      <c r="BJ24" s="241" t="str">
        <f>IF(ISBLANK('Measured Data'!CH18),"",'Measured Data'!CH18)</f>
        <v/>
      </c>
      <c r="BK24" s="241" t="str">
        <f>IF(ISBLANK('Measured Data'!CI18),"",'Measured Data'!CI18)</f>
        <v/>
      </c>
      <c r="BL24" s="241" t="str">
        <f>IF(ISBLANK('Measured Data'!CJ18),"",'Measured Data'!CJ18)</f>
        <v/>
      </c>
      <c r="BM24" s="241" t="str">
        <f>IF(ISBLANK('Measured Data'!CK18),"",'Measured Data'!CK18)</f>
        <v/>
      </c>
      <c r="BN24" s="241">
        <f>IF(ISBLANK('In Process Calc.'!B17),"",ROUND('In Process Calc.'!B17,2))</f>
        <v>14</v>
      </c>
      <c r="BO24" s="241">
        <f>IF(ISBLANK('In Process Calc.'!C17),"",ROUND('In Process Calc.'!C17,2))</f>
        <v>335.91</v>
      </c>
      <c r="BP24" s="241">
        <f>IF(ISBLANK('In Process Calc.'!D17),"",'In Process Calc.'!D17)</f>
        <v>716.78</v>
      </c>
      <c r="BQ24" s="241">
        <f>IF(ISBLANK('In Process Calc.'!E17),"",'In Process Calc.'!E17)</f>
        <v>0</v>
      </c>
      <c r="BR24" s="241">
        <f>IF(ISBLANK('In Process Calc.'!G17),"",'In Process Calc.'!G17)</f>
        <v>0</v>
      </c>
      <c r="BS24" s="241">
        <f>IF(ISBLANK('In Process Calc.'!I17),"",'In Process Calc.'!I17)</f>
        <v>705.78</v>
      </c>
      <c r="BT24" s="241">
        <f>IF(ISBLANK('In Process Calc.'!J17),"",'In Process Calc.'!J17)</f>
        <v>946.63025073226652</v>
      </c>
      <c r="BU24" s="241">
        <f>IF(ISBLANK('In Process Calc.'!K17),"",'In Process Calc.'!K17)</f>
        <v>3000.5115133017798</v>
      </c>
      <c r="BV24" s="246">
        <f>IF(ISBLANK('In Process Calc.'!L17),"",'In Process Calc.'!L17)</f>
        <v>0</v>
      </c>
      <c r="BW24" s="246">
        <f>IF(ISBLANK('In Process Calc.'!M17),"",'In Process Calc.'!M17)</f>
        <v>825.91935399999977</v>
      </c>
      <c r="BX24" s="246">
        <f>IF(ISBLANK('In Process Calc.'!N17),"",'In Process Calc.'!N17)</f>
        <v>0.38924983724323725</v>
      </c>
      <c r="BY24" s="246">
        <f>IF(ISBLANK('In Process Calc.'!O17),"",'In Process Calc.'!O17)</f>
        <v>0.83949688691159552</v>
      </c>
      <c r="BZ24" s="246">
        <f>IF(ISBLANK('In Process Calc.'!P17),"",'In Process Calc.'!P17)</f>
        <v>5.4329320466242805</v>
      </c>
      <c r="CA24" s="246">
        <f>IF(ISBLANK('In Process Calc.'!Q17),"",'In Process Calc.'!Q17)</f>
        <v>5.3964789121778969</v>
      </c>
      <c r="CB24" s="246">
        <f>IF(ISBLANK('In Process Calc.'!R17),"",'In Process Calc.'!R17)</f>
        <v>0.96163256578947398</v>
      </c>
      <c r="CC24" s="246">
        <f>IF(ISBLANK('In Process Calc.'!S17),"",'In Process Calc.'!S17)</f>
        <v>37.416355555555548</v>
      </c>
      <c r="CD24" s="246">
        <f>IF(ISBLANK('In Process Calc.'!T17),"",'In Process Calc.'!T17)</f>
        <v>-0.10783379999999998</v>
      </c>
      <c r="CE24" s="246">
        <f>IF(ISBLANK('In Process Calc.'!U17),"",'In Process Calc.'!U17)</f>
        <v>-0.3243472000000005</v>
      </c>
      <c r="CF24" s="246">
        <f>IF(ISBLANK('In Process Calc.'!V17),"",'In Process Calc.'!V17)</f>
        <v>-2.6549005461569197</v>
      </c>
      <c r="CG24" s="246">
        <f>IF(ISBLANK('In Process Calc.'!W17),"",'In Process Calc.'!W17)</f>
        <v>8.1080444923966488E-2</v>
      </c>
      <c r="CH24" s="246">
        <f>IF(ISBLANK('In Process Calc.'!X17),"",'In Process Calc.'!X17)</f>
        <v>1.6802795761225904</v>
      </c>
      <c r="CI24" s="246">
        <f>IF(ISBLANK('In Process Calc.'!Y17),"",'In Process Calc.'!Y17)</f>
        <v>-0.76366563055062198</v>
      </c>
      <c r="CJ24" s="246">
        <f>IF(ISBLANK('In Process Calc.'!Z17),"",'In Process Calc.'!Z17)</f>
        <v>3.0707022642372497</v>
      </c>
      <c r="CK24" s="246">
        <f>IF(ISBLANK('In Process Calc.'!AA17),"",'In Process Calc.'!AA17)</f>
        <v>1.425919994527669</v>
      </c>
      <c r="CL24" s="246">
        <f>IF(ISBLANK('In Process Calc.'!AB17),"",'In Process Calc.'!AB17)</f>
        <v>0.47493969573084882</v>
      </c>
      <c r="CM24" s="246">
        <f>IF(ISBLANK('In Process Calc.'!AC17),"",'In Process Calc.'!AC17)</f>
        <v>7.2739779999999996</v>
      </c>
      <c r="CN24" s="246">
        <f>IF(ISBLANK('In Process Calc.'!AD17),"",'In Process Calc.'!AD17)</f>
        <v>0.7249963920334157</v>
      </c>
      <c r="CO24" s="246">
        <f>IF(ISBLANK('In Process Calc.'!AE17),"",'In Process Calc.'!AE17)</f>
        <v>1.1285446017545377</v>
      </c>
      <c r="CP24" s="246">
        <f>IF(ISBLANK('In Process Calc.'!AF17),"",'In Process Calc.'!AF17)</f>
        <v>4.5391126843657812</v>
      </c>
      <c r="CQ24" s="246">
        <f>IF(ISBLANK('In Process Calc.'!AG17),"",'In Process Calc.'!AG17)</f>
        <v>1.325276091336467</v>
      </c>
      <c r="CR24" s="246">
        <f>IF(ISBLANK('In Process Calc.'!AH17),"",'In Process Calc.'!AH17)</f>
        <v>0.38054782353229211</v>
      </c>
      <c r="CS24" s="246">
        <f>IF(ISBLANK('In Process Calc.'!AI17),"",'In Process Calc.'!AI17)</f>
        <v>0.25801384182350029</v>
      </c>
      <c r="CT24" s="246">
        <f>IF(ISBLANK('In Process Calc.'!AJ17),"",'In Process Calc.'!AJ17)</f>
        <v>1.9520533162612037</v>
      </c>
      <c r="CU24" s="246">
        <f>IF(ISBLANK('In Process Calc.'!AK17),"",'In Process Calc.'!AK17)</f>
        <v>0</v>
      </c>
      <c r="CV24" s="246">
        <f>IF(ISBLANK('In Process Calc.'!AL17),"",'In Process Calc.'!AL17)</f>
        <v>30.474047610295521</v>
      </c>
      <c r="CW24" s="246">
        <f>IF(ISBLANK('In Process Calc.'!AM17),"",'In Process Calc.'!AM17)</f>
        <v>38.137275447538755</v>
      </c>
      <c r="CX24" s="246">
        <f>IF(ISBLANK('In Process Calc.'!AN17),"",'In Process Calc.'!AN17)</f>
        <v>132.76310727698404</v>
      </c>
      <c r="CY24" s="246">
        <f>IF(ISBLANK('In Process Calc.'!AO17),"",'In Process Calc.'!AO17)</f>
        <v>0</v>
      </c>
      <c r="CZ24" s="246">
        <f>IF(ISBLANK('In Process Calc.'!AP17),"",'In Process Calc.'!AP17)</f>
        <v>0</v>
      </c>
      <c r="DA24" s="246">
        <f>IF(ISBLANK('In Process Calc.'!AQ17),"",'In Process Calc.'!AQ17)</f>
        <v>1.3146738287025906E-3</v>
      </c>
      <c r="DB24" s="246">
        <f>IF(ISBLANK('In Process Calc.'!AR17),"",'In Process Calc.'!AR17)</f>
        <v>1.6645542992378777E-3</v>
      </c>
      <c r="DC24" s="246">
        <f>IF(ISBLANK('In Process Calc.'!AS17),"",'In Process Calc.'!AS17)</f>
        <v>3.4988047053528701E-4</v>
      </c>
      <c r="DD24" s="246">
        <f>IF(ISBLANK('In Process Calc.'!AT17),"",'In Process Calc.'!AT17)</f>
        <v>2.2526067724268857</v>
      </c>
      <c r="DE24" s="246">
        <f>IF(ISBLANK('In Process Calc.'!AU17),"",'In Process Calc.'!AU17)</f>
        <v>1.0980123302829622E-3</v>
      </c>
      <c r="DF24" s="246">
        <f>IF(ISBLANK('In Process Calc.'!AV17),"",'In Process Calc.'!AV17)</f>
        <v>8.9768824487857358E-4</v>
      </c>
      <c r="DG24" s="246">
        <f>IF(ISBLANK('In Process Calc.'!AW17),"",'In Process Calc.'!AW17)</f>
        <v>1.9796195587076827E-3</v>
      </c>
      <c r="DH24" s="246">
        <f>IF(ISBLANK('In Process Calc.'!AX17),"",'In Process Calc.'!AX17)</f>
        <v>8.2218572375347826E-3</v>
      </c>
      <c r="DI24" s="246">
        <f>IF(ISBLANK('In Process Calc.'!AY17),"",'In Process Calc.'!AY17)</f>
        <v>1.5107165570933594E-4</v>
      </c>
      <c r="DJ24" s="246">
        <f>IF(ISBLANK('In Process Calc.'!AZ17),"",'In Process Calc.'!AZ17)</f>
        <v>5.1963247345487573E-2</v>
      </c>
      <c r="DK24" s="246">
        <f>IF(ISBLANK('In Process Calc.'!BA17),"",'In Process Calc.'!BA17)</f>
        <v>-1.9486217754557857E-4</v>
      </c>
      <c r="DL24" s="246">
        <f>IF(ISBLANK('In Process Calc.'!BB17),"",'In Process Calc.'!BB17)</f>
        <v>3.7023813733659907E-3</v>
      </c>
      <c r="DM24" s="246">
        <f>IF(ISBLANK('In Process Calc.'!BC17),"",'In Process Calc.'!BC17)</f>
        <v>-2.532739350067158E-3</v>
      </c>
      <c r="DN24" s="246">
        <f>IF(ISBLANK('In Process Calc.'!BD17),"",'In Process Calc.'!BD17)</f>
        <v>1.0064004763066623E-4</v>
      </c>
      <c r="DO24" s="246">
        <f>IF(ISBLANK('In Process Calc.'!BE17),"",'In Process Calc.'!BE17)</f>
        <v>1.9501914552070149E-3</v>
      </c>
      <c r="DP24" s="246">
        <f>IF(ISBLANK('In Process Calc.'!BF17),"",'In Process Calc.'!BF17)</f>
        <v>5.408031126375959E-3</v>
      </c>
      <c r="DQ24" s="246">
        <f>IF(ISBLANK('In Process Calc.'!BG17),"",'In Process Calc.'!BG17)</f>
        <v>3.3121743565993475E-3</v>
      </c>
      <c r="DR24" s="246">
        <f>IF(ISBLANK('In Process Calc.'!BH17),"",'In Process Calc.'!BH17)</f>
        <v>1.5833227170915648E-3</v>
      </c>
      <c r="DS24" s="246">
        <f>IF(ISBLANK('In Process Calc.'!BI17),"",'In Process Calc.'!BI17)</f>
        <v>4.6784525615019019E-4</v>
      </c>
      <c r="DT24" s="246">
        <f>IF(ISBLANK('In Process Calc.'!BJ17),"",'In Process Calc.'!BJ17)</f>
        <v>5.456140971276207E-3</v>
      </c>
      <c r="DU24" s="246">
        <f>IF(ISBLANK('In Process Calc.'!BK17),"",'In Process Calc.'!BK17)</f>
        <v>6.8531421951902537E-4</v>
      </c>
      <c r="DV24" s="246">
        <f>IF(ISBLANK('In Process Calc.'!BL17),"",'In Process Calc.'!BL17)</f>
        <v>1.1767659240869658E-3</v>
      </c>
      <c r="DW24" s="246">
        <f>IF(ISBLANK('In Process Calc.'!BM17),"",'In Process Calc.'!BM17)</f>
        <v>3.898163358586846E-3</v>
      </c>
      <c r="DX24" s="246">
        <f>IF(ISBLANK('In Process Calc.'!BN17),"",'In Process Calc.'!BN17)</f>
        <v>1.6308433807064213E-3</v>
      </c>
      <c r="DY24" s="246">
        <f>IF(ISBLANK('In Process Calc.'!BO17),"",'In Process Calc.'!BO17)</f>
        <v>3.8115949054451614E-4</v>
      </c>
      <c r="DZ24" s="246">
        <f>IF(ISBLANK('In Process Calc.'!BP17),"",'In Process Calc.'!BP17)</f>
        <v>-4.1061741268134971E-4</v>
      </c>
      <c r="EA24" s="246">
        <f>IF(ISBLANK('In Process Calc.'!BQ17),"",'In Process Calc.'!BQ17)</f>
        <v>2.2482660472034526E-3</v>
      </c>
      <c r="EB24" s="246">
        <f>IF(ISBLANK('In Process Calc.'!BR17),"",'In Process Calc.'!BR17)</f>
        <v>0</v>
      </c>
      <c r="EC24" s="246">
        <f>IF(ISBLANK('In Process Calc.'!BS17),"",'In Process Calc.'!BS17)</f>
        <v>3.1153381670385765E-2</v>
      </c>
      <c r="ED24" s="246">
        <f>IF(ISBLANK('In Process Calc.'!BT17),"",'In Process Calc.'!BT17)</f>
        <v>3.5511510311379009E-2</v>
      </c>
      <c r="EE24" s="246">
        <f>IF(ISBLANK('In Process Calc.'!BU17),"",'In Process Calc.'!BU17)</f>
        <v>0.14622175127699191</v>
      </c>
      <c r="EF24" s="246">
        <f>IF(ISBLANK('In Process Calc.'!BV17),"",'In Process Calc.'!BV17)</f>
        <v>0.15595709757898626</v>
      </c>
      <c r="EG24" s="246">
        <f>IF(ISBLANK('In Process Calc.'!BW17),"",'In Process Calc.'!BW17)</f>
        <v>0.1040741563055063</v>
      </c>
      <c r="EH24" s="246">
        <f>IF(ISBLANK('In Process Calc.'!BX17),"",'In Process Calc.'!BX17)</f>
        <v>0</v>
      </c>
      <c r="EI24" s="246">
        <f>IF(ISBLANK('In Process Calc.'!BY17),"",'In Process Calc.'!BY17)</f>
        <v>-3.7500000000000033E-3</v>
      </c>
      <c r="EJ24" s="246">
        <f>IF(ISBLANK('In Process Calc.'!BZ17),"",'In Process Calc.'!BZ17)</f>
        <v>-28.000000000000036</v>
      </c>
      <c r="EK24" s="246">
        <f>IF(ISBLANK('Post Process Calc.'!A24),"",'Post Process Calc.'!A24)</f>
        <v>0.79335063049430843</v>
      </c>
      <c r="EL24" s="246" t="str">
        <f>IF(ISBLANK('Post Process Calc.'!B24),"",'Post Process Calc.'!B24)</f>
        <v/>
      </c>
      <c r="EM24" s="246">
        <f>IF(ISBLANK('Post Process Calc.'!C24),"",'Post Process Calc.'!C24)</f>
        <v>7.818917708457418E-2</v>
      </c>
      <c r="EN24" s="246">
        <f>IF(ISBLANK('Post Process Calc.'!D24),"",'Post Process Calc.'!D24)</f>
        <v>5.707198923870737E-2</v>
      </c>
      <c r="EO24" s="246">
        <f>IF(ISBLANK('Post Process Calc.'!E24),"",'Post Process Calc.'!E24)</f>
        <v>-2.4267961832385564E-3</v>
      </c>
      <c r="EP24" s="246">
        <f>IF(ISBLANK('Post Process Calc.'!F24),"",'Post Process Calc.'!F24)</f>
        <v>3.6890012939458344E-2</v>
      </c>
      <c r="EQ24" s="246">
        <f>IF(ISBLANK('Post Process Calc.'!G24),"",'Post Process Calc.'!G24)</f>
        <v>2.7893084283421425E-3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IF('Measured Data'!B19&lt;&gt;0,'Measured Data'!$B$1,"")</f>
        <v>NIIMBL-FB01-B2</v>
      </c>
      <c r="B25" s="241">
        <f>IF(ISBLANK('Measured Data'!A19),"",'Measured Data'!A19)</f>
        <v>12</v>
      </c>
      <c r="C25" s="248">
        <f>IF(ISBLANK('Measured Data'!B19),"",'Measured Data'!B19)</f>
        <v>43712</v>
      </c>
      <c r="D25" s="249">
        <f>IF(ISBLANK('Measured Data'!C19),"",'Measured Data'!C19)</f>
        <v>0.5756944444444444</v>
      </c>
      <c r="E25" s="241">
        <f>IF(ISBLANK('Measured Data'!D19),"",'Measured Data'!D19)</f>
        <v>11</v>
      </c>
      <c r="F25" s="241" t="str">
        <f>IF(ISBLANK('Measured Data'!E19),"",'Measured Data'!E19)</f>
        <v/>
      </c>
      <c r="G25" s="241" t="str">
        <f>IF(ISBLANK('Measured Data'!G19),"",'Measured Data'!G19)</f>
        <v/>
      </c>
      <c r="H25" s="241">
        <f>IF(ISBLANK('Measured Data'!H19),"",'Measured Data'!H19)</f>
        <v>3.7847748828887942</v>
      </c>
      <c r="I25" s="241">
        <f>IF(ISBLANK('Measured Data'!I19),"",'Measured Data'!I19)</f>
        <v>0.17628897978036129</v>
      </c>
      <c r="J25" s="241">
        <f>IF(ISBLANK('Measured Data'!J19),"",'Measured Data'!J19)</f>
        <v>3.9610638626691554</v>
      </c>
      <c r="K25" s="241">
        <f>IF(ISBLANK('Measured Data'!K19),"",'Measured Data'!K19)</f>
        <v>95.549453735351562</v>
      </c>
      <c r="L25" s="241">
        <f>IF(ISBLANK('Measured Data'!L19),"",'Measured Data'!L19)</f>
        <v>7.0350000000000001</v>
      </c>
      <c r="M25" s="241">
        <f>IF(ISBLANK('Measured Data'!M19),"",'Measured Data'!M19)</f>
        <v>44.6</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315</v>
      </c>
      <c r="S25" s="241">
        <f>IF(ISBLANK('Measured Data'!S19),"",'Measured Data'!S19)</f>
        <v>809.59999999999991</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4.8888888888888884</v>
      </c>
      <c r="Z25" s="241">
        <f>IF(ISBLANK('Measured Data'!Z19),"",'Measured Data'!Z19)</f>
        <v>0.3</v>
      </c>
      <c r="AA25" s="241">
        <f>IF(ISBLANK('Measured Data'!AA19),"",'Measured Data'!AA19)</f>
        <v>2.62</v>
      </c>
      <c r="AB25" s="241" t="str">
        <f>IF(ISBLANK('Measured Data'!AB19),"",'Measured Data'!AB19)</f>
        <v/>
      </c>
      <c r="AC25" s="241" t="str">
        <f>IF(ISBLANK('Measured Data'!AC19),"",'Measured Data'!AC19)</f>
        <v/>
      </c>
      <c r="AD25" s="241" t="str">
        <f>IF(ISBLANK('Measured Data'!AD19),"",'Measured Data'!AD19)</f>
        <v/>
      </c>
      <c r="AE25" s="241">
        <f>IF(ISBLANK('Measured Data'!AE19),"",'Measured Data'!AE19)</f>
        <v>0.9991119005328597</v>
      </c>
      <c r="AF25" s="241" t="str">
        <f>IF(ISBLANK('Measured Data'!AF19),"",'Measured Data'!AF19)</f>
        <v/>
      </c>
      <c r="AG25" s="241" t="str">
        <f>IF(ISBLANK('Measured Data'!AG19),"",'Measured Data'!AG19)</f>
        <v/>
      </c>
      <c r="AH25" s="241" t="str">
        <f>IF(ISBLANK('Measured Data'!AH19),"",'Measured Data'!AH19)</f>
        <v/>
      </c>
      <c r="AI25" s="241">
        <f>IF(ISBLANK('Measured Data'!AI19),"",'Measured Data'!AI19)</f>
        <v>8.11</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f>IF(ISBLANK('Measured Data'!BO19),"",'Measured Data'!BO19)</f>
        <v>0</v>
      </c>
      <c r="AR25" s="241" t="str">
        <f>IF(ISBLANK('Measured Data'!BP19),"",'Measured Data'!BP19)</f>
        <v/>
      </c>
      <c r="AS25" s="241" t="str">
        <f>IF(ISBLANK('Measured Data'!BQ19),"",'Measured Data'!BQ19)</f>
        <v/>
      </c>
      <c r="AT25" s="241" t="str">
        <f>IF(ISBLANK('Measured Data'!BR19),"",'Measured Data'!BR19)</f>
        <v/>
      </c>
      <c r="AU25" s="241" t="str">
        <f>IF(ISBLANK('Measured Data'!BS19),"",'Measured Data'!BS19)</f>
        <v/>
      </c>
      <c r="AV25" s="241" t="str">
        <f>IF(ISBLANK('Measured Data'!BT19),"",'Measured Data'!BT19)</f>
        <v/>
      </c>
      <c r="AW25" s="241" t="str">
        <f>IF(ISBLANK('Measured Data'!BU19),"",'Measured Data'!BU19)</f>
        <v/>
      </c>
      <c r="AX25" s="241" t="str">
        <f>IF(ISBLANK('Measured Data'!BV19),"",'Measured Data'!BV19)</f>
        <v/>
      </c>
      <c r="AY25" s="241" t="str">
        <f>IF(ISBLANK('Measured Data'!BW19),"",'Measured Data'!BW19)</f>
        <v/>
      </c>
      <c r="AZ25" s="241" t="str">
        <f>IF(ISBLANK('Measured Data'!BX19),"",'Measured Data'!BX19)</f>
        <v/>
      </c>
      <c r="BA25" s="241" t="str">
        <f>IF(ISBLANK('Measured Data'!BY19),"",'Measured Data'!BY19)</f>
        <v/>
      </c>
      <c r="BB25" s="241" t="str">
        <f>IF(ISBLANK('Measured Data'!BZ19),"",'Measured Data'!BZ19)</f>
        <v/>
      </c>
      <c r="BC25" s="241" t="str">
        <f>IF(ISBLANK('Measured Data'!CA19),"",'Measured Data'!CA19)</f>
        <v/>
      </c>
      <c r="BD25" s="241" t="str">
        <f>IF(ISBLANK('Measured Data'!CB19),"",'Measured Data'!CB19)</f>
        <v/>
      </c>
      <c r="BE25" s="241" t="str">
        <f>IF(ISBLANK('Measured Data'!CC19),"",'Measured Data'!CC19)</f>
        <v/>
      </c>
      <c r="BF25" s="241" t="str">
        <f>IF(ISBLANK('Measured Data'!CD19),"",'Measured Data'!CD19)</f>
        <v/>
      </c>
      <c r="BG25" s="241" t="str">
        <f>IF(ISBLANK('Measured Data'!CE19),"",'Measured Data'!CE19)</f>
        <v/>
      </c>
      <c r="BH25" s="241" t="str">
        <f>IF(ISBLANK('Measured Data'!CF19),"",'Measured Data'!CF19)</f>
        <v/>
      </c>
      <c r="BI25" s="241" t="str">
        <f>IF(ISBLANK('Measured Data'!CG19),"",'Measured Data'!CG19)</f>
        <v/>
      </c>
      <c r="BJ25" s="241" t="str">
        <f>IF(ISBLANK('Measured Data'!CH19),"",'Measured Data'!CH19)</f>
        <v/>
      </c>
      <c r="BK25" s="241" t="str">
        <f>IF(ISBLANK('Measured Data'!CI19),"",'Measured Data'!CI19)</f>
        <v/>
      </c>
      <c r="BL25" s="241" t="str">
        <f>IF(ISBLANK('Measured Data'!CJ19),"",'Measured Data'!CJ19)</f>
        <v/>
      </c>
      <c r="BM25" s="241" t="str">
        <f>IF(ISBLANK('Measured Data'!CK19),"",'Measured Data'!CK19)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1.1303870549406052</v>
      </c>
      <c r="EL25" s="246" t="str">
        <f>IF(ISBLANK('Post Process Calc.'!B25),"",'Post Process Calc.'!B25)</f>
        <v/>
      </c>
      <c r="EM25" s="246">
        <f>IF(ISBLANK('Post Process Calc.'!C25),"",'Post Process Calc.'!C25)</f>
        <v>5.668945004875095E-2</v>
      </c>
      <c r="EN25" s="246">
        <f>IF(ISBLANK('Post Process Calc.'!D25),"",'Post Process Calc.'!D25)</f>
        <v>1.6910597565437169E-2</v>
      </c>
      <c r="EO25" s="246">
        <f>IF(ISBLANK('Post Process Calc.'!E25),"",'Post Process Calc.'!E25)</f>
        <v>-1.3195797190447556E-3</v>
      </c>
      <c r="EP25" s="246">
        <f>IF(ISBLANK('Post Process Calc.'!F25),"",'Post Process Calc.'!F25)</f>
        <v>2.9405528407328241E-2</v>
      </c>
      <c r="EQ25" s="246">
        <f>IF(ISBLANK('Post Process Calc.'!G25),"",'Post Process Calc.'!G25)</f>
        <v>4.4391365012228625E-3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1.6486136209354401</v>
      </c>
      <c r="EL26" s="246" t="str">
        <f>IF(ISBLANK('Post Process Calc.'!B26),"",'Post Process Calc.'!B26)</f>
        <v/>
      </c>
      <c r="EM26" s="246">
        <f>IF(ISBLANK('Post Process Calc.'!C26),"",'Post Process Calc.'!C26)</f>
        <v>4.3393882061590006E-2</v>
      </c>
      <c r="EN26" s="246">
        <f>IF(ISBLANK('Post Process Calc.'!D26),"",'Post Process Calc.'!D26)</f>
        <v>-1.0126087104025804E-2</v>
      </c>
      <c r="EO26" s="246">
        <f>IF(ISBLANK('Post Process Calc.'!E26),"",'Post Process Calc.'!E26)</f>
        <v>-6.564281404216226E-4</v>
      </c>
      <c r="EP26" s="246">
        <f>IF(ISBLANK('Post Process Calc.'!F26),"",'Post Process Calc.'!F26)</f>
        <v>1.9894180409043224E-2</v>
      </c>
      <c r="EQ26" s="246">
        <f>IF(ISBLANK('Post Process Calc.'!G26),"",'Post Process Calc.'!G26)</f>
        <v>5.4353922647273675E-3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IF('Measured Data'!B20&lt;&gt;0,'Measured Data'!$B$1,"")</f>
        <v>NIIMBL-FB01-B2</v>
      </c>
      <c r="B27" s="241">
        <f>IF(ISBLANK('Measured Data'!A20),"",'Measured Data'!A20)</f>
        <v>13</v>
      </c>
      <c r="C27" s="248">
        <f>IF(ISBLANK('Measured Data'!B20),"",'Measured Data'!B20)</f>
        <v>43713</v>
      </c>
      <c r="D27" s="249">
        <f>IF(ISBLANK('Measured Data'!C20),"",'Measured Data'!C20)</f>
        <v>0.34652777777777777</v>
      </c>
      <c r="E27" s="241">
        <f>IF(ISBLANK('Measured Data'!D20),"",'Measured Data'!D20)</f>
        <v>11</v>
      </c>
      <c r="F27" s="241" t="str">
        <f>IF(ISBLANK('Measured Data'!E20),"",'Measured Data'!E20)</f>
        <v/>
      </c>
      <c r="G27" s="241" t="str">
        <f>IF(ISBLANK('Measured Data'!G20),"",'Measured Data'!G20)</f>
        <v/>
      </c>
      <c r="H27" s="241">
        <f>IF(ISBLANK('Measured Data'!H20),"",'Measured Data'!H20)</f>
        <v>3.4615868164062502</v>
      </c>
      <c r="I27" s="241">
        <f>IF(ISBLANK('Measured Data'!I20),"",'Measured Data'!I20)</f>
        <v>0.16540745320683925</v>
      </c>
      <c r="J27" s="241">
        <f>IF(ISBLANK('Measured Data'!J20),"",'Measured Data'!J20)</f>
        <v>3.6269942696130895</v>
      </c>
      <c r="K27" s="241">
        <f>IF(ISBLANK('Measured Data'!K20),"",'Measured Data'!K20)</f>
        <v>95.439544677734375</v>
      </c>
      <c r="L27" s="241">
        <f>IF(ISBLANK('Measured Data'!L20),"",'Measured Data'!L20)</f>
        <v>6.9939999999999998</v>
      </c>
      <c r="M27" s="241">
        <f>IF(ISBLANK('Measured Data'!M20),"",'Measured Data'!M20)</f>
        <v>48.4</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335</v>
      </c>
      <c r="S27" s="241">
        <f>IF(ISBLANK('Measured Data'!S20),"",'Measured Data'!S20)</f>
        <v>803.1</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28.666666666666668</v>
      </c>
      <c r="Z27" s="241">
        <f>IF(ISBLANK('Measured Data'!Z20),"",'Measured Data'!Z20)</f>
        <v>0.19</v>
      </c>
      <c r="AA27" s="241">
        <f>IF(ISBLANK('Measured Data'!AA20),"",'Measured Data'!AA20)</f>
        <v>2.62</v>
      </c>
      <c r="AB27" s="241" t="str">
        <f>IF(ISBLANK('Measured Data'!AB20),"",'Measured Data'!AB20)</f>
        <v/>
      </c>
      <c r="AC27" s="241" t="str">
        <f>IF(ISBLANK('Measured Data'!AC20),"",'Measured Data'!AC20)</f>
        <v/>
      </c>
      <c r="AD27" s="241" t="str">
        <f>IF(ISBLANK('Measured Data'!AD20),"",'Measured Data'!AD20)</f>
        <v/>
      </c>
      <c r="AE27" s="241">
        <f>IF(ISBLANK('Measured Data'!AE20),"",'Measured Data'!AE20)</f>
        <v>0</v>
      </c>
      <c r="AF27" s="241" t="str">
        <f>IF(ISBLANK('Measured Data'!AF20),"",'Measured Data'!AF20)</f>
        <v/>
      </c>
      <c r="AG27" s="241" t="str">
        <f>IF(ISBLANK('Measured Data'!AG20),"",'Measured Data'!AG20)</f>
        <v/>
      </c>
      <c r="AH27" s="241" t="str">
        <f>IF(ISBLANK('Measured Data'!AH20),"",'Measured Data'!AH20)</f>
        <v/>
      </c>
      <c r="AI27" s="241">
        <f>IF(ISBLANK('Measured Data'!AI20),"",'Measured Data'!AI20)</f>
        <v>8.5399999999999991</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f>IF(ISBLANK('Measured Data'!BO20),"",'Measured Data'!BO20)</f>
        <v>0</v>
      </c>
      <c r="AR27" s="241" t="str">
        <f>IF(ISBLANK('Measured Data'!BP20),"",'Measured Data'!BP20)</f>
        <v/>
      </c>
      <c r="AS27" s="241" t="str">
        <f>IF(ISBLANK('Measured Data'!BQ20),"",'Measured Data'!BQ20)</f>
        <v/>
      </c>
      <c r="AT27" s="241" t="str">
        <f>IF(ISBLANK('Measured Data'!BR20),"",'Measured Data'!BR20)</f>
        <v/>
      </c>
      <c r="AU27" s="241" t="str">
        <f>IF(ISBLANK('Measured Data'!BS20),"",'Measured Data'!BS20)</f>
        <v/>
      </c>
      <c r="AV27" s="241" t="str">
        <f>IF(ISBLANK('Measured Data'!BT20),"",'Measured Data'!BT20)</f>
        <v/>
      </c>
      <c r="AW27" s="241" t="str">
        <f>IF(ISBLANK('Measured Data'!BU20),"",'Measured Data'!BU20)</f>
        <v/>
      </c>
      <c r="AX27" s="241" t="str">
        <f>IF(ISBLANK('Measured Data'!BV20),"",'Measured Data'!BV20)</f>
        <v/>
      </c>
      <c r="AY27" s="241" t="str">
        <f>IF(ISBLANK('Measured Data'!BW20),"",'Measured Data'!BW20)</f>
        <v/>
      </c>
      <c r="AZ27" s="241" t="str">
        <f>IF(ISBLANK('Measured Data'!BX20),"",'Measured Data'!BX20)</f>
        <v/>
      </c>
      <c r="BA27" s="241" t="str">
        <f>IF(ISBLANK('Measured Data'!BY20),"",'Measured Data'!BY20)</f>
        <v/>
      </c>
      <c r="BB27" s="241" t="str">
        <f>IF(ISBLANK('Measured Data'!BZ20),"",'Measured Data'!BZ20)</f>
        <v/>
      </c>
      <c r="BC27" s="241" t="str">
        <f>IF(ISBLANK('Measured Data'!CA20),"",'Measured Data'!CA20)</f>
        <v/>
      </c>
      <c r="BD27" s="241" t="str">
        <f>IF(ISBLANK('Measured Data'!CB20),"",'Measured Data'!CB20)</f>
        <v/>
      </c>
      <c r="BE27" s="241" t="str">
        <f>IF(ISBLANK('Measured Data'!CC20),"",'Measured Data'!CC20)</f>
        <v/>
      </c>
      <c r="BF27" s="241" t="str">
        <f>IF(ISBLANK('Measured Data'!CD20),"",'Measured Data'!CD20)</f>
        <v/>
      </c>
      <c r="BG27" s="241" t="str">
        <f>IF(ISBLANK('Measured Data'!CE20),"",'Measured Data'!CE20)</f>
        <v/>
      </c>
      <c r="BH27" s="241" t="str">
        <f>IF(ISBLANK('Measured Data'!CF20),"",'Measured Data'!CF20)</f>
        <v/>
      </c>
      <c r="BI27" s="241" t="str">
        <f>IF(ISBLANK('Measured Data'!CG20),"",'Measured Data'!CG20)</f>
        <v/>
      </c>
      <c r="BJ27" s="241" t="str">
        <f>IF(ISBLANK('Measured Data'!CH20),"",'Measured Data'!CH20)</f>
        <v/>
      </c>
      <c r="BK27" s="241" t="str">
        <f>IF(ISBLANK('Measured Data'!CI20),"",'Measured Data'!CI20)</f>
        <v/>
      </c>
      <c r="BL27" s="241" t="str">
        <f>IF(ISBLANK('Measured Data'!CJ20),"",'Measured Data'!CJ20)</f>
        <v/>
      </c>
      <c r="BM27" s="241" t="str">
        <f>IF(ISBLANK('Measured Data'!CK20),"",'Measured Data'!CK20)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2.0567261175710678</v>
      </c>
      <c r="EL27" s="246" t="str">
        <f>IF(ISBLANK('Post Process Calc.'!B27),"",'Post Process Calc.'!B27)</f>
        <v/>
      </c>
      <c r="EM27" s="246">
        <f>IF(ISBLANK('Post Process Calc.'!C27),"",'Post Process Calc.'!C27)</f>
        <v>3.9259460333855037E-2</v>
      </c>
      <c r="EN27" s="246">
        <f>IF(ISBLANK('Post Process Calc.'!D27),"",'Post Process Calc.'!D27)</f>
        <v>-1.7622556700887214E-2</v>
      </c>
      <c r="EO27" s="246">
        <f>IF(ISBLANK('Post Process Calc.'!E27),"",'Post Process Calc.'!E27)</f>
        <v>-3.7865092280243496E-4</v>
      </c>
      <c r="EP27" s="246">
        <f>IF(ISBLANK('Post Process Calc.'!F27),"",'Post Process Calc.'!F27)</f>
        <v>1.4474747005560411E-2</v>
      </c>
      <c r="EQ27" s="246">
        <f>IF(ISBLANK('Post Process Calc.'!G27),"",'Post Process Calc.'!G27)</f>
        <v>6.1433570393676752E-3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IF('Measured Data'!B21&lt;&gt;0,'Measured Data'!$B$1,"")</f>
        <v>NIIMBL-FB01-B2</v>
      </c>
      <c r="B28" s="241">
        <f>IF(ISBLANK('Measured Data'!A21),"",'Measured Data'!A21)</f>
        <v>14</v>
      </c>
      <c r="C28" s="248">
        <f>IF(ISBLANK('Measured Data'!B21),"",'Measured Data'!B21)</f>
        <v>43714</v>
      </c>
      <c r="D28" s="249">
        <f>IF(ISBLANK('Measured Data'!C21),"",'Measured Data'!C21)</f>
        <v>0.55833333333333335</v>
      </c>
      <c r="E28" s="241">
        <f>IF(ISBLANK('Measured Data'!D21),"",'Measured Data'!D21)</f>
        <v>11</v>
      </c>
      <c r="F28" s="241" t="str">
        <f>IF(ISBLANK('Measured Data'!E21),"",'Measured Data'!E21)</f>
        <v/>
      </c>
      <c r="G28" s="241" t="str">
        <f>IF(ISBLANK('Measured Data'!G21),"",'Measured Data'!G21)</f>
        <v/>
      </c>
      <c r="H28" s="241">
        <f>IF(ISBLANK('Measured Data'!H21),"",'Measured Data'!H21)</f>
        <v>3.5965205265045168</v>
      </c>
      <c r="I28" s="241">
        <f>IF(ISBLANK('Measured Data'!I21),"",'Measured Data'!I21)</f>
        <v>0.20131801060102106</v>
      </c>
      <c r="J28" s="241">
        <f>IF(ISBLANK('Measured Data'!J21),"",'Measured Data'!J21)</f>
        <v>3.7978385371055379</v>
      </c>
      <c r="K28" s="241">
        <f>IF(ISBLANK('Measured Data'!K21),"",'Measured Data'!K21)</f>
        <v>94.699142456054688</v>
      </c>
      <c r="L28" s="241">
        <f>IF(ISBLANK('Measured Data'!L21),"",'Measured Data'!L21)</f>
        <v>6.992</v>
      </c>
      <c r="M28" s="241">
        <f>IF(ISBLANK('Measured Data'!M21),"",'Measured Data'!M21)</f>
        <v>39.5</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332</v>
      </c>
      <c r="S28" s="241">
        <f>IF(ISBLANK('Measured Data'!S21),"",'Measured Data'!S21)</f>
        <v>1034.3</v>
      </c>
      <c r="T28" s="241">
        <f>IF(ISBLANK('Measured Data'!T21),"",'Measured Data'!T21)</f>
        <v>0.79245706588842735</v>
      </c>
      <c r="U28" s="241">
        <f>IF(ISBLANK('Measured Data'!U21),"",'Measured Data'!U21)</f>
        <v>1.9672789896670495</v>
      </c>
      <c r="V28" s="241">
        <f>IF(ISBLANK('Measured Data'!V21),"",'Measured Data'!V21)</f>
        <v>0</v>
      </c>
      <c r="W28" s="241">
        <f>IF(ISBLANK('Measured Data'!W21),"",'Measured Data'!W21)</f>
        <v>1.2899106002554279</v>
      </c>
      <c r="X28" s="241">
        <f>IF(ISBLANK('Measured Data'!X21),"",'Measured Data'!X21)</f>
        <v>0</v>
      </c>
      <c r="Y28" s="241">
        <f>IF(ISBLANK('Measured Data'!Y21),"",'Measured Data'!Y21)</f>
        <v>23.333333333333336</v>
      </c>
      <c r="Z28" s="241">
        <f>IF(ISBLANK('Measured Data'!Z21),"",'Measured Data'!Z21)</f>
        <v>0.21</v>
      </c>
      <c r="AA28" s="241">
        <f>IF(ISBLANK('Measured Data'!AA21),"",'Measured Data'!AA21)</f>
        <v>2.2400000000000002</v>
      </c>
      <c r="AB28" s="241">
        <f>IF(ISBLANK('Measured Data'!AB21),"",'Measured Data'!AB21)</f>
        <v>4.8075129878779803</v>
      </c>
      <c r="AC28" s="241">
        <f>IF(ISBLANK('Measured Data'!AC21),"",'Measured Data'!AC21)</f>
        <v>0.81982744952453879</v>
      </c>
      <c r="AD28" s="241">
        <f>IF(ISBLANK('Measured Data'!AD21),"",'Measured Data'!AD21)</f>
        <v>1.4759472440344592</v>
      </c>
      <c r="AE28" s="241">
        <f>IF(ISBLANK('Measured Data'!AE21),"",'Measured Data'!AE21)</f>
        <v>0.55506216696269994</v>
      </c>
      <c r="AF28" s="241">
        <f>IF(ISBLANK('Measured Data'!AF21),"",'Measured Data'!AF21)</f>
        <v>0.96515971639856679</v>
      </c>
      <c r="AG28" s="241">
        <f>IF(ISBLANK('Measured Data'!AG21),"",'Measured Data'!AG21)</f>
        <v>1.0588959573158219</v>
      </c>
      <c r="AH28" s="241">
        <f>IF(ISBLANK('Measured Data'!AH21),"",'Measured Data'!AH21)</f>
        <v>0.93559412907982031</v>
      </c>
      <c r="AI28" s="241">
        <f>IF(ISBLANK('Measured Data'!AI21),"",'Measured Data'!AI21)</f>
        <v>9.1</v>
      </c>
      <c r="AJ28" s="241">
        <f>IF(ISBLANK('Measured Data'!AJ21),"",'Measured Data'!AJ21)</f>
        <v>1.0497003450572069</v>
      </c>
      <c r="AK28" s="241">
        <f>IF(ISBLANK('Measured Data'!AK21),"",'Measured Data'!AK21)</f>
        <v>2.3095631025796926</v>
      </c>
      <c r="AL28" s="241">
        <f>IF(ISBLANK('Measured Data'!AL21),"",'Measured Data'!AL21)</f>
        <v>0.76886478256732338</v>
      </c>
      <c r="AM28" s="241">
        <f>IF(ISBLANK('Measured Data'!AM21),"",'Measured Data'!AM21)</f>
        <v>1.9618871725990599</v>
      </c>
      <c r="AN28" s="241">
        <f>IF(ISBLANK('Measured Data'!AN21),"",'Measured Data'!AN21)</f>
        <v>0.30406894187925382</v>
      </c>
      <c r="AO28" s="241">
        <f>IF(ISBLANK('Measured Data'!AO21),"",'Measured Data'!AO21)</f>
        <v>0.76439097080412832</v>
      </c>
      <c r="AP28" s="241">
        <f>IF(ISBLANK('Measured Data'!AP21),"",'Measured Data'!AP21)</f>
        <v>1.0055484421681604</v>
      </c>
      <c r="AQ28" s="241">
        <f>IF(ISBLANK('Measured Data'!BO21),"",'Measured Data'!BO21)</f>
        <v>0</v>
      </c>
      <c r="AR28" s="241" t="str">
        <f>IF(ISBLANK('Measured Data'!BP21),"",'Measured Data'!BP21)</f>
        <v/>
      </c>
      <c r="AS28" s="241" t="str">
        <f>IF(ISBLANK('Measured Data'!BQ21),"",'Measured Data'!BQ21)</f>
        <v/>
      </c>
      <c r="AT28" s="241" t="str">
        <f>IF(ISBLANK('Measured Data'!BR21),"",'Measured Data'!BR21)</f>
        <v/>
      </c>
      <c r="AU28" s="241" t="str">
        <f>IF(ISBLANK('Measured Data'!BS21),"",'Measured Data'!BS21)</f>
        <v/>
      </c>
      <c r="AV28" s="241" t="str">
        <f>IF(ISBLANK('Measured Data'!BT21),"",'Measured Data'!BT21)</f>
        <v/>
      </c>
      <c r="AW28" s="241" t="str">
        <f>IF(ISBLANK('Measured Data'!BU21),"",'Measured Data'!BU21)</f>
        <v/>
      </c>
      <c r="AX28" s="241" t="str">
        <f>IF(ISBLANK('Measured Data'!BV21),"",'Measured Data'!BV21)</f>
        <v/>
      </c>
      <c r="AY28" s="241" t="str">
        <f>IF(ISBLANK('Measured Data'!BW21),"",'Measured Data'!BW21)</f>
        <v/>
      </c>
      <c r="AZ28" s="241" t="str">
        <f>IF(ISBLANK('Measured Data'!BX21),"",'Measured Data'!BX21)</f>
        <v/>
      </c>
      <c r="BA28" s="241" t="str">
        <f>IF(ISBLANK('Measured Data'!BY21),"",'Measured Data'!BY21)</f>
        <v/>
      </c>
      <c r="BB28" s="241" t="str">
        <f>IF(ISBLANK('Measured Data'!BZ21),"",'Measured Data'!BZ21)</f>
        <v/>
      </c>
      <c r="BC28" s="241" t="str">
        <f>IF(ISBLANK('Measured Data'!CA21),"",'Measured Data'!CA21)</f>
        <v/>
      </c>
      <c r="BD28" s="241" t="str">
        <f>IF(ISBLANK('Measured Data'!CB21),"",'Measured Data'!CB21)</f>
        <v/>
      </c>
      <c r="BE28" s="241" t="str">
        <f>IF(ISBLANK('Measured Data'!CC21),"",'Measured Data'!CC21)</f>
        <v/>
      </c>
      <c r="BF28" s="241" t="str">
        <f>IF(ISBLANK('Measured Data'!CD21),"",'Measured Data'!CD21)</f>
        <v/>
      </c>
      <c r="BG28" s="241" t="str">
        <f>IF(ISBLANK('Measured Data'!CE21),"",'Measured Data'!CE21)</f>
        <v/>
      </c>
      <c r="BH28" s="241" t="str">
        <f>IF(ISBLANK('Measured Data'!CF21),"",'Measured Data'!CF21)</f>
        <v/>
      </c>
      <c r="BI28" s="241" t="str">
        <f>IF(ISBLANK('Measured Data'!CG21),"",'Measured Data'!CG21)</f>
        <v/>
      </c>
      <c r="BJ28" s="241" t="str">
        <f>IF(ISBLANK('Measured Data'!CH21),"",'Measured Data'!CH21)</f>
        <v/>
      </c>
      <c r="BK28" s="241" t="str">
        <f>IF(ISBLANK('Measured Data'!CI21),"",'Measured Data'!CI21)</f>
        <v/>
      </c>
      <c r="BL28" s="241" t="str">
        <f>IF(ISBLANK('Measured Data'!CJ21),"",'Measured Data'!CJ21)</f>
        <v/>
      </c>
      <c r="BM28" s="241" t="str">
        <f>IF(ISBLANK('Measured Data'!CK21),"",'Measured Data'!CK21)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2.4960999267169957</v>
      </c>
      <c r="EL28" s="246" t="str">
        <f>IF(ISBLANK('Post Process Calc.'!B28),"",'Post Process Calc.'!B28)</f>
        <v/>
      </c>
      <c r="EM28" s="246">
        <f>IF(ISBLANK('Post Process Calc.'!C28),"",'Post Process Calc.'!C28)</f>
        <v>3.7444206816401655E-2</v>
      </c>
      <c r="EN28" s="246">
        <f>IF(ISBLANK('Post Process Calc.'!D28),"",'Post Process Calc.'!D28)</f>
        <v>-1.6632882423377689E-2</v>
      </c>
      <c r="EO28" s="246">
        <f>IF(ISBLANK('Post Process Calc.'!E28),"",'Post Process Calc.'!E28)</f>
        <v>-1.8870169911515593E-4</v>
      </c>
      <c r="EP28" s="246">
        <f>IF(ISBLANK('Post Process Calc.'!F28),"",'Post Process Calc.'!F28)</f>
        <v>9.7532833989789069E-3</v>
      </c>
      <c r="EQ28" s="246">
        <f>IF(ISBLANK('Post Process Calc.'!G28),"",'Post Process Calc.'!G28)</f>
        <v>6.7723556885588608E-3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Data'!AR22),"",'Measured Data'!AR22)</f>
        <v/>
      </c>
      <c r="AR29" s="241" t="str">
        <f>IF(ISBLANK('Measured Data'!AS22),"",'Measured Data'!AS22)</f>
        <v/>
      </c>
      <c r="AS29" s="241" t="str">
        <f>IF(ISBLANK('Measured Data'!AT22),"",'Measured Data'!AT22)</f>
        <v/>
      </c>
      <c r="AT29" s="241" t="str">
        <f>IF(ISBLANK('Measured Data'!AU22),"",'Measured Data'!AU22)</f>
        <v/>
      </c>
      <c r="AU29" s="241" t="str">
        <f>IF(ISBLANK('Measured Data'!AV22),"",'Measured Data'!AV22)</f>
        <v/>
      </c>
      <c r="AV29" s="241" t="str">
        <f>IF(ISBLANK('Measured Data'!AW22),"",'Measured Data'!AW22)</f>
        <v/>
      </c>
      <c r="AW29" s="241" t="str">
        <f>IF(ISBLANK('Measured Data'!AX22),"",'Measured Data'!AX22)</f>
        <v/>
      </c>
      <c r="AX29" s="241" t="str">
        <f>IF(ISBLANK('Measured Data'!AY22),"",'Measured Data'!AY22)</f>
        <v/>
      </c>
      <c r="AY29" s="241" t="str">
        <f>IF(ISBLANK('Measured Data'!AZ22),"",'Measured Data'!AZ22)</f>
        <v/>
      </c>
      <c r="AZ29" s="241" t="str">
        <f>IF(ISBLANK('Measured Data'!BA22),"",'Measured Data'!BA22)</f>
        <v/>
      </c>
      <c r="BA29" s="241" t="str">
        <f>IF(ISBLANK('Measured Data'!BB22),"",'Measured Data'!BB22)</f>
        <v/>
      </c>
      <c r="BB29" s="241" t="str">
        <f>IF(ISBLANK('Measured Data'!BC22),"",'Measured Data'!BC22)</f>
        <v/>
      </c>
      <c r="BC29" s="241" t="str">
        <f>IF(ISBLANK('Measured Data'!BD22),"",'Measured Data'!BD22)</f>
        <v/>
      </c>
      <c r="BD29" s="241" t="str">
        <f>IF(ISBLANK('Measured Data'!BE22),"",'Measured Data'!BE22)</f>
        <v/>
      </c>
      <c r="BE29" s="241" t="str">
        <f>IF(ISBLANK('Measured Data'!BF22),"",'Measured Data'!BF22)</f>
        <v/>
      </c>
      <c r="BF29" s="241" t="str">
        <f>IF(ISBLANK('Measured Data'!BG22),"",'Measured Data'!BG22)</f>
        <v/>
      </c>
      <c r="BG29" s="241" t="str">
        <f>IF(ISBLANK('Measured Data'!BH22),"",'Measured Data'!BH22)</f>
        <v/>
      </c>
      <c r="BH29" s="241" t="str">
        <f>IF(ISBLANK('Measured Data'!BI22),"",'Measured Data'!BI22)</f>
        <v/>
      </c>
      <c r="BI29" s="241" t="str">
        <f>IF(ISBLANK('Measured Data'!BJ22),"",'Measured Data'!BJ22)</f>
        <v/>
      </c>
      <c r="BJ29" s="241" t="str">
        <f>IF(ISBLANK('Measured Data'!BK22),"",'Measured Data'!BK22)</f>
        <v/>
      </c>
      <c r="BK29" s="241" t="str">
        <f>IF(ISBLANK('Measured Data'!BL22),"",'Measured Data'!BL22)</f>
        <v/>
      </c>
      <c r="BL29" s="241" t="str">
        <f>IF(ISBLANK('Measured Data'!BM22),"",'Measured Data'!BM22)</f>
        <v/>
      </c>
      <c r="BM29" s="241" t="str">
        <f>IF(ISBLANK('Measured Data'!BN22),"",'Measured Data'!BN22)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2.7871477767748649</v>
      </c>
      <c r="EL29" s="246" t="str">
        <f>IF(ISBLANK('Post Process Calc.'!B29),"",'Post Process Calc.'!B29)</f>
        <v/>
      </c>
      <c r="EM29" s="246">
        <f>IF(ISBLANK('Post Process Calc.'!C29),"",'Post Process Calc.'!C29)</f>
        <v>3.8773712937759532E-2</v>
      </c>
      <c r="EN29" s="246">
        <f>IF(ISBLANK('Post Process Calc.'!D29),"",'Post Process Calc.'!D29)</f>
        <v>-1.0912184100819376E-2</v>
      </c>
      <c r="EO29" s="246">
        <f>IF(ISBLANK('Post Process Calc.'!E29),"",'Post Process Calc.'!E29)</f>
        <v>-6.8822330075929181E-5</v>
      </c>
      <c r="EP29" s="246">
        <f>IF(ISBLANK('Post Process Calc.'!F29),"",'Post Process Calc.'!F29)</f>
        <v>6.2679705927433538E-3</v>
      </c>
      <c r="EQ29" s="246">
        <f>IF(ISBLANK('Post Process Calc.'!G29),"",'Post Process Calc.'!G29)</f>
        <v>7.5539237561360138E-3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Data'!AR23),"",'Measured Data'!AR23)</f>
        <v/>
      </c>
      <c r="AR30" s="241" t="str">
        <f>IF(ISBLANK('Measured Data'!AS23),"",'Measured Data'!AS23)</f>
        <v/>
      </c>
      <c r="AS30" s="241" t="str">
        <f>IF(ISBLANK('Measured Data'!AT23),"",'Measured Data'!AT23)</f>
        <v/>
      </c>
      <c r="AT30" s="241" t="str">
        <f>IF(ISBLANK('Measured Data'!AU23),"",'Measured Data'!AU23)</f>
        <v/>
      </c>
      <c r="AU30" s="241" t="str">
        <f>IF(ISBLANK('Measured Data'!AV23),"",'Measured Data'!AV23)</f>
        <v/>
      </c>
      <c r="AV30" s="241" t="str">
        <f>IF(ISBLANK('Measured Data'!AW23),"",'Measured Data'!AW23)</f>
        <v/>
      </c>
      <c r="AW30" s="241" t="str">
        <f>IF(ISBLANK('Measured Data'!AX23),"",'Measured Data'!AX23)</f>
        <v/>
      </c>
      <c r="AX30" s="241" t="str">
        <f>IF(ISBLANK('Measured Data'!AY23),"",'Measured Data'!AY23)</f>
        <v/>
      </c>
      <c r="AY30" s="241" t="str">
        <f>IF(ISBLANK('Measured Data'!AZ23),"",'Measured Data'!AZ23)</f>
        <v/>
      </c>
      <c r="AZ30" s="241" t="str">
        <f>IF(ISBLANK('Measured Data'!BA23),"",'Measured Data'!BA23)</f>
        <v/>
      </c>
      <c r="BA30" s="241" t="str">
        <f>IF(ISBLANK('Measured Data'!BB23),"",'Measured Data'!BB23)</f>
        <v/>
      </c>
      <c r="BB30" s="241" t="str">
        <f>IF(ISBLANK('Measured Data'!BC23),"",'Measured Data'!BC23)</f>
        <v/>
      </c>
      <c r="BC30" s="241" t="str">
        <f>IF(ISBLANK('Measured Data'!BD23),"",'Measured Data'!BD23)</f>
        <v/>
      </c>
      <c r="BD30" s="241" t="str">
        <f>IF(ISBLANK('Measured Data'!BE23),"",'Measured Data'!BE23)</f>
        <v/>
      </c>
      <c r="BE30" s="241" t="str">
        <f>IF(ISBLANK('Measured Data'!BF23),"",'Measured Data'!BF23)</f>
        <v/>
      </c>
      <c r="BF30" s="241" t="str">
        <f>IF(ISBLANK('Measured Data'!BG23),"",'Measured Data'!BG23)</f>
        <v/>
      </c>
      <c r="BG30" s="241" t="str">
        <f>IF(ISBLANK('Measured Data'!BH23),"",'Measured Data'!BH23)</f>
        <v/>
      </c>
      <c r="BH30" s="241" t="str">
        <f>IF(ISBLANK('Measured Data'!BI23),"",'Measured Data'!BI23)</f>
        <v/>
      </c>
      <c r="BI30" s="241" t="str">
        <f>IF(ISBLANK('Measured Data'!BJ23),"",'Measured Data'!BJ23)</f>
        <v/>
      </c>
      <c r="BJ30" s="241" t="str">
        <f>IF(ISBLANK('Measured Data'!BK23),"",'Measured Data'!BK23)</f>
        <v/>
      </c>
      <c r="BK30" s="241" t="str">
        <f>IF(ISBLANK('Measured Data'!BL23),"",'Measured Data'!BL23)</f>
        <v/>
      </c>
      <c r="BL30" s="241" t="str">
        <f>IF(ISBLANK('Measured Data'!BM23),"",'Measured Data'!BM23)</f>
        <v/>
      </c>
      <c r="BM30" s="241" t="str">
        <f>IF(ISBLANK('Measured Data'!BN23),"",'Measured Data'!BN23)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3.0341030410043337</v>
      </c>
      <c r="EL30" s="246" t="str">
        <f>IF(ISBLANK('Post Process Calc.'!B30),"",'Post Process Calc.'!B30)</f>
        <v/>
      </c>
      <c r="EM30" s="246">
        <f>IF(ISBLANK('Post Process Calc.'!C30),"",'Post Process Calc.'!C30)</f>
        <v>3.9852127130579271E-2</v>
      </c>
      <c r="EN30" s="246">
        <f>IF(ISBLANK('Post Process Calc.'!D30),"",'Post Process Calc.'!D30)</f>
        <v>-4.4672420033458589E-3</v>
      </c>
      <c r="EO30" s="246">
        <f>IF(ISBLANK('Post Process Calc.'!E30),"",'Post Process Calc.'!E30)</f>
        <v>5.6267616648078847E-6</v>
      </c>
      <c r="EP30" s="246">
        <f>IF(ISBLANK('Post Process Calc.'!F30),"",'Post Process Calc.'!F30)</f>
        <v>3.726771278684351E-3</v>
      </c>
      <c r="EQ30" s="246">
        <f>IF(ISBLANK('Post Process Calc.'!G30),"",'Post Process Calc.'!G30)</f>
        <v>7.9389539834582579E-3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Data'!AR24),"",'Measured Data'!AR24)</f>
        <v/>
      </c>
      <c r="AR31" s="241" t="str">
        <f>IF(ISBLANK('Measured Data'!AS24),"",'Measured Data'!AS24)</f>
        <v/>
      </c>
      <c r="AS31" s="241" t="str">
        <f>IF(ISBLANK('Measured Data'!AT24),"",'Measured Data'!AT24)</f>
        <v/>
      </c>
      <c r="AT31" s="241" t="str">
        <f>IF(ISBLANK('Measured Data'!AU24),"",'Measured Data'!AU24)</f>
        <v/>
      </c>
      <c r="AU31" s="241" t="str">
        <f>IF(ISBLANK('Measured Data'!AV24),"",'Measured Data'!AV24)</f>
        <v/>
      </c>
      <c r="AV31" s="241" t="str">
        <f>IF(ISBLANK('Measured Data'!AW24),"",'Measured Data'!AW24)</f>
        <v/>
      </c>
      <c r="AW31" s="241" t="str">
        <f>IF(ISBLANK('Measured Data'!AX24),"",'Measured Data'!AX24)</f>
        <v/>
      </c>
      <c r="AX31" s="241" t="str">
        <f>IF(ISBLANK('Measured Data'!AY24),"",'Measured Data'!AY24)</f>
        <v/>
      </c>
      <c r="AY31" s="241" t="str">
        <f>IF(ISBLANK('Measured Data'!AZ24),"",'Measured Data'!AZ24)</f>
        <v/>
      </c>
      <c r="AZ31" s="241" t="str">
        <f>IF(ISBLANK('Measured Data'!BA24),"",'Measured Data'!BA24)</f>
        <v/>
      </c>
      <c r="BA31" s="241" t="str">
        <f>IF(ISBLANK('Measured Data'!BB24),"",'Measured Data'!BB24)</f>
        <v/>
      </c>
      <c r="BB31" s="241" t="str">
        <f>IF(ISBLANK('Measured Data'!BC24),"",'Measured Data'!BC24)</f>
        <v/>
      </c>
      <c r="BC31" s="241" t="str">
        <f>IF(ISBLANK('Measured Data'!BD24),"",'Measured Data'!BD24)</f>
        <v/>
      </c>
      <c r="BD31" s="241" t="str">
        <f>IF(ISBLANK('Measured Data'!BE24),"",'Measured Data'!BE24)</f>
        <v/>
      </c>
      <c r="BE31" s="241" t="str">
        <f>IF(ISBLANK('Measured Data'!BF24),"",'Measured Data'!BF24)</f>
        <v/>
      </c>
      <c r="BF31" s="241" t="str">
        <f>IF(ISBLANK('Measured Data'!BG24),"",'Measured Data'!BG24)</f>
        <v/>
      </c>
      <c r="BG31" s="241" t="str">
        <f>IF(ISBLANK('Measured Data'!BH24),"",'Measured Data'!BH24)</f>
        <v/>
      </c>
      <c r="BH31" s="241" t="str">
        <f>IF(ISBLANK('Measured Data'!BI24),"",'Measured Data'!BI24)</f>
        <v/>
      </c>
      <c r="BI31" s="241" t="str">
        <f>IF(ISBLANK('Measured Data'!BJ24),"",'Measured Data'!BJ24)</f>
        <v/>
      </c>
      <c r="BJ31" s="241" t="str">
        <f>IF(ISBLANK('Measured Data'!BK24),"",'Measured Data'!BK24)</f>
        <v/>
      </c>
      <c r="BK31" s="241" t="str">
        <f>IF(ISBLANK('Measured Data'!BL24),"",'Measured Data'!BL24)</f>
        <v/>
      </c>
      <c r="BL31" s="241" t="str">
        <f>IF(ISBLANK('Measured Data'!BM24),"",'Measured Data'!BM24)</f>
        <v/>
      </c>
      <c r="BM31" s="241" t="str">
        <f>IF(ISBLANK('Measured Data'!BN24),"",'Measured Data'!BN24)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2.9697472172669981</v>
      </c>
      <c r="EL31" s="246" t="str">
        <f>IF(ISBLANK('Post Process Calc.'!B31),"",'Post Process Calc.'!B31)</f>
        <v/>
      </c>
      <c r="EM31" s="246">
        <f>IF(ISBLANK('Post Process Calc.'!C31),"",'Post Process Calc.'!C31)</f>
        <v>4.5144599906958412E-2</v>
      </c>
      <c r="EN31" s="246">
        <f>IF(ISBLANK('Post Process Calc.'!D31),"",'Post Process Calc.'!D31)</f>
        <v>1.2829712132575828E-3</v>
      </c>
      <c r="EO31" s="246">
        <f>IF(ISBLANK('Post Process Calc.'!E31),"",'Post Process Calc.'!E31)</f>
        <v>7.0433639789814316E-5</v>
      </c>
      <c r="EP31" s="246">
        <f>IF(ISBLANK('Post Process Calc.'!F31),"",'Post Process Calc.'!F31)</f>
        <v>1.7676499680085204E-3</v>
      </c>
      <c r="EQ31" s="246">
        <f>IF(ISBLANK('Post Process Calc.'!G31),"",'Post Process Calc.'!G31)</f>
        <v>8.9069529517121111E-3</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Data'!AR25),"",'Measured Data'!AR25)</f>
        <v/>
      </c>
      <c r="AR32" s="241" t="str">
        <f>IF(ISBLANK('Measured Data'!AS25),"",'Measured Data'!AS25)</f>
        <v/>
      </c>
      <c r="AS32" s="241" t="str">
        <f>IF(ISBLANK('Measured Data'!AT25),"",'Measured Data'!AT25)</f>
        <v/>
      </c>
      <c r="AT32" s="241" t="str">
        <f>IF(ISBLANK('Measured Data'!AU25),"",'Measured Data'!AU25)</f>
        <v/>
      </c>
      <c r="AU32" s="241" t="str">
        <f>IF(ISBLANK('Measured Data'!AV25),"",'Measured Data'!AV25)</f>
        <v/>
      </c>
      <c r="AV32" s="241" t="str">
        <f>IF(ISBLANK('Measured Data'!AW25),"",'Measured Data'!AW25)</f>
        <v/>
      </c>
      <c r="AW32" s="241" t="str">
        <f>IF(ISBLANK('Measured Data'!AX25),"",'Measured Data'!AX25)</f>
        <v/>
      </c>
      <c r="AX32" s="241" t="str">
        <f>IF(ISBLANK('Measured Data'!AY25),"",'Measured Data'!AY25)</f>
        <v/>
      </c>
      <c r="AY32" s="241" t="str">
        <f>IF(ISBLANK('Measured Data'!AZ25),"",'Measured Data'!AZ25)</f>
        <v/>
      </c>
      <c r="AZ32" s="241" t="str">
        <f>IF(ISBLANK('Measured Data'!BA25),"",'Measured Data'!BA25)</f>
        <v/>
      </c>
      <c r="BA32" s="241" t="str">
        <f>IF(ISBLANK('Measured Data'!BB25),"",'Measured Data'!BB25)</f>
        <v/>
      </c>
      <c r="BB32" s="241" t="str">
        <f>IF(ISBLANK('Measured Data'!BC25),"",'Measured Data'!BC25)</f>
        <v/>
      </c>
      <c r="BC32" s="241" t="str">
        <f>IF(ISBLANK('Measured Data'!BD25),"",'Measured Data'!BD25)</f>
        <v/>
      </c>
      <c r="BD32" s="241" t="str">
        <f>IF(ISBLANK('Measured Data'!BE25),"",'Measured Data'!BE25)</f>
        <v/>
      </c>
      <c r="BE32" s="241" t="str">
        <f>IF(ISBLANK('Measured Data'!BF25),"",'Measured Data'!BF25)</f>
        <v/>
      </c>
      <c r="BF32" s="241" t="str">
        <f>IF(ISBLANK('Measured Data'!BG25),"",'Measured Data'!BG25)</f>
        <v/>
      </c>
      <c r="BG32" s="241" t="str">
        <f>IF(ISBLANK('Measured Data'!BH25),"",'Measured Data'!BH25)</f>
        <v/>
      </c>
      <c r="BH32" s="241" t="str">
        <f>IF(ISBLANK('Measured Data'!BI25),"",'Measured Data'!BI25)</f>
        <v/>
      </c>
      <c r="BI32" s="241" t="str">
        <f>IF(ISBLANK('Measured Data'!BJ25),"",'Measured Data'!BJ25)</f>
        <v/>
      </c>
      <c r="BJ32" s="241" t="str">
        <f>IF(ISBLANK('Measured Data'!BK25),"",'Measured Data'!BK25)</f>
        <v/>
      </c>
      <c r="BK32" s="241" t="str">
        <f>IF(ISBLANK('Measured Data'!BL25),"",'Measured Data'!BL25)</f>
        <v/>
      </c>
      <c r="BL32" s="241" t="str">
        <f>IF(ISBLANK('Measured Data'!BM25),"",'Measured Data'!BM25)</f>
        <v/>
      </c>
      <c r="BM32" s="241" t="str">
        <f>IF(ISBLANK('Measured Data'!BN25),"",'Measured Data'!BN25)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2.7739139733449556</v>
      </c>
      <c r="EL32" s="246" t="str">
        <f>IF(ISBLANK('Post Process Calc.'!B32),"",'Post Process Calc.'!B32)</f>
        <v/>
      </c>
      <c r="EM32" s="246">
        <f>IF(ISBLANK('Post Process Calc.'!C32),"",'Post Process Calc.'!C32)</f>
        <v>5.2655087395792395E-2</v>
      </c>
      <c r="EN32" s="246">
        <f>IF(ISBLANK('Post Process Calc.'!D32),"",'Post Process Calc.'!D32)</f>
        <v>4.5798082871160526E-3</v>
      </c>
      <c r="EO32" s="246">
        <f>IF(ISBLANK('Post Process Calc.'!E32),"",'Post Process Calc.'!E32)</f>
        <v>1.3498427769960373E-4</v>
      </c>
      <c r="EP32" s="246">
        <f>IF(ISBLANK('Post Process Calc.'!F32),"",'Post Process Calc.'!F32)</f>
        <v>1.6756360064504655E-4</v>
      </c>
      <c r="EQ32" s="246">
        <f>IF(ISBLANK('Post Process Calc.'!G32),"",'Post Process Calc.'!G32)</f>
        <v>9.9243748938539645E-3</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Data'!AR26),"",'Measured Data'!AR26)</f>
        <v/>
      </c>
      <c r="AR33" s="241" t="str">
        <f>IF(ISBLANK('Measured Data'!AS26),"",'Measured Data'!AS26)</f>
        <v/>
      </c>
      <c r="AS33" s="241" t="str">
        <f>IF(ISBLANK('Measured Data'!AT26),"",'Measured Data'!AT26)</f>
        <v/>
      </c>
      <c r="AT33" s="241" t="str">
        <f>IF(ISBLANK('Measured Data'!AU26),"",'Measured Data'!AU26)</f>
        <v/>
      </c>
      <c r="AU33" s="241" t="str">
        <f>IF(ISBLANK('Measured Data'!AV26),"",'Measured Data'!AV26)</f>
        <v/>
      </c>
      <c r="AV33" s="241" t="str">
        <f>IF(ISBLANK('Measured Data'!AW26),"",'Measured Data'!AW26)</f>
        <v/>
      </c>
      <c r="AW33" s="241" t="str">
        <f>IF(ISBLANK('Measured Data'!AX26),"",'Measured Data'!AX26)</f>
        <v/>
      </c>
      <c r="AX33" s="241" t="str">
        <f>IF(ISBLANK('Measured Data'!AY26),"",'Measured Data'!AY26)</f>
        <v/>
      </c>
      <c r="AY33" s="241" t="str">
        <f>IF(ISBLANK('Measured Data'!AZ26),"",'Measured Data'!AZ26)</f>
        <v/>
      </c>
      <c r="AZ33" s="241" t="str">
        <f>IF(ISBLANK('Measured Data'!BA26),"",'Measured Data'!BA26)</f>
        <v/>
      </c>
      <c r="BA33" s="241" t="str">
        <f>IF(ISBLANK('Measured Data'!BB26),"",'Measured Data'!BB26)</f>
        <v/>
      </c>
      <c r="BB33" s="241" t="str">
        <f>IF(ISBLANK('Measured Data'!BC26),"",'Measured Data'!BC26)</f>
        <v/>
      </c>
      <c r="BC33" s="241" t="str">
        <f>IF(ISBLANK('Measured Data'!BD26),"",'Measured Data'!BD26)</f>
        <v/>
      </c>
      <c r="BD33" s="241" t="str">
        <f>IF(ISBLANK('Measured Data'!BE26),"",'Measured Data'!BE26)</f>
        <v/>
      </c>
      <c r="BE33" s="241" t="str">
        <f>IF(ISBLANK('Measured Data'!BF26),"",'Measured Data'!BF26)</f>
        <v/>
      </c>
      <c r="BF33" s="241" t="str">
        <f>IF(ISBLANK('Measured Data'!BG26),"",'Measured Data'!BG26)</f>
        <v/>
      </c>
      <c r="BG33" s="241" t="str">
        <f>IF(ISBLANK('Measured Data'!BH26),"",'Measured Data'!BH26)</f>
        <v/>
      </c>
      <c r="BH33" s="241" t="str">
        <f>IF(ISBLANK('Measured Data'!BI26),"",'Measured Data'!BI26)</f>
        <v/>
      </c>
      <c r="BI33" s="241" t="str">
        <f>IF(ISBLANK('Measured Data'!BJ26),"",'Measured Data'!BJ26)</f>
        <v/>
      </c>
      <c r="BJ33" s="241" t="str">
        <f>IF(ISBLANK('Measured Data'!BK26),"",'Measured Data'!BK26)</f>
        <v/>
      </c>
      <c r="BK33" s="241" t="str">
        <f>IF(ISBLANK('Measured Data'!BL26),"",'Measured Data'!BL26)</f>
        <v/>
      </c>
      <c r="BL33" s="241" t="str">
        <f>IF(ISBLANK('Measured Data'!BM26),"",'Measured Data'!BM26)</f>
        <v/>
      </c>
      <c r="BM33" s="241" t="str">
        <f>IF(ISBLANK('Measured Data'!BN26),"",'Measured Data'!BN26)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2.7014767553292849</v>
      </c>
      <c r="EL33" s="246" t="str">
        <f>IF(ISBLANK('Post Process Calc.'!B33),"",'Post Process Calc.'!B33)</f>
        <v/>
      </c>
      <c r="EM33" s="246">
        <f>IF(ISBLANK('Post Process Calc.'!C33),"",'Post Process Calc.'!C33)</f>
        <v>5.7237314407418818E-2</v>
      </c>
      <c r="EN33" s="246">
        <f>IF(ISBLANK('Post Process Calc.'!D33),"",'Post Process Calc.'!D33)</f>
        <v>2.8247512533024037E-3</v>
      </c>
      <c r="EO33" s="246">
        <f>IF(ISBLANK('Post Process Calc.'!E33),"",'Post Process Calc.'!E33)</f>
        <v>1.8387193613999883E-4</v>
      </c>
      <c r="EP33" s="246">
        <f>IF(ISBLANK('Post Process Calc.'!F33),"",'Post Process Calc.'!F33)</f>
        <v>-5.8959310094998699E-4</v>
      </c>
      <c r="EQ33" s="246">
        <f>IF(ISBLANK('Post Process Calc.'!G33),"",'Post Process Calc.'!G33)</f>
        <v>9.9119322682767637E-3</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Data'!AR27),"",'Measured Data'!AR27)</f>
        <v/>
      </c>
      <c r="AR34" s="241" t="str">
        <f>IF(ISBLANK('Measured Data'!AS27),"",'Measured Data'!AS27)</f>
        <v/>
      </c>
      <c r="AS34" s="241" t="str">
        <f>IF(ISBLANK('Measured Data'!AT27),"",'Measured Data'!AT27)</f>
        <v/>
      </c>
      <c r="AT34" s="241" t="str">
        <f>IF(ISBLANK('Measured Data'!AU27),"",'Measured Data'!AU27)</f>
        <v/>
      </c>
      <c r="AU34" s="241" t="str">
        <f>IF(ISBLANK('Measured Data'!AV27),"",'Measured Data'!AV27)</f>
        <v/>
      </c>
      <c r="AV34" s="241" t="str">
        <f>IF(ISBLANK('Measured Data'!AW27),"",'Measured Data'!AW27)</f>
        <v/>
      </c>
      <c r="AW34" s="241" t="str">
        <f>IF(ISBLANK('Measured Data'!AX27),"",'Measured Data'!AX27)</f>
        <v/>
      </c>
      <c r="AX34" s="241" t="str">
        <f>IF(ISBLANK('Measured Data'!AY27),"",'Measured Data'!AY27)</f>
        <v/>
      </c>
      <c r="AY34" s="241" t="str">
        <f>IF(ISBLANK('Measured Data'!AZ27),"",'Measured Data'!AZ27)</f>
        <v/>
      </c>
      <c r="AZ34" s="241" t="str">
        <f>IF(ISBLANK('Measured Data'!BA27),"",'Measured Data'!BA27)</f>
        <v/>
      </c>
      <c r="BA34" s="241" t="str">
        <f>IF(ISBLANK('Measured Data'!BB27),"",'Measured Data'!BB27)</f>
        <v/>
      </c>
      <c r="BB34" s="241" t="str">
        <f>IF(ISBLANK('Measured Data'!BC27),"",'Measured Data'!BC27)</f>
        <v/>
      </c>
      <c r="BC34" s="241" t="str">
        <f>IF(ISBLANK('Measured Data'!BD27),"",'Measured Data'!BD27)</f>
        <v/>
      </c>
      <c r="BD34" s="241" t="str">
        <f>IF(ISBLANK('Measured Data'!BE27),"",'Measured Data'!BE27)</f>
        <v/>
      </c>
      <c r="BE34" s="241" t="str">
        <f>IF(ISBLANK('Measured Data'!BF27),"",'Measured Data'!BF27)</f>
        <v/>
      </c>
      <c r="BF34" s="241" t="str">
        <f>IF(ISBLANK('Measured Data'!BG27),"",'Measured Data'!BG27)</f>
        <v/>
      </c>
      <c r="BG34" s="241" t="str">
        <f>IF(ISBLANK('Measured Data'!BH27),"",'Measured Data'!BH27)</f>
        <v/>
      </c>
      <c r="BH34" s="241" t="str">
        <f>IF(ISBLANK('Measured Data'!BI27),"",'Measured Data'!BI27)</f>
        <v/>
      </c>
      <c r="BI34" s="241" t="str">
        <f>IF(ISBLANK('Measured Data'!BJ27),"",'Measured Data'!BJ27)</f>
        <v/>
      </c>
      <c r="BJ34" s="241" t="str">
        <f>IF(ISBLANK('Measured Data'!BK27),"",'Measured Data'!BK27)</f>
        <v/>
      </c>
      <c r="BK34" s="241" t="str">
        <f>IF(ISBLANK('Measured Data'!BL27),"",'Measured Data'!BL27)</f>
        <v/>
      </c>
      <c r="BL34" s="241" t="str">
        <f>IF(ISBLANK('Measured Data'!BM27),"",'Measured Data'!BM27)</f>
        <v/>
      </c>
      <c r="BM34" s="241" t="str">
        <f>IF(ISBLANK('Measured Data'!BN27),"",'Measured Data'!BN27)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2.7500511541247943</v>
      </c>
      <c r="EL34" s="246" t="str">
        <f>IF(ISBLANK('Post Process Calc.'!B34),"",'Post Process Calc.'!B34)</f>
        <v/>
      </c>
      <c r="EM34" s="246">
        <f>IF(ISBLANK('Post Process Calc.'!C34),"",'Post Process Calc.'!C34)</f>
        <v>5.7855694562577144E-2</v>
      </c>
      <c r="EN34" s="246">
        <f>IF(ISBLANK('Post Process Calc.'!D34),"",'Post Process Calc.'!D34)</f>
        <v>-2.8707350768233091E-3</v>
      </c>
      <c r="EO34" s="246">
        <f>IF(ISBLANK('Post Process Calc.'!E34),"",'Post Process Calc.'!E34)</f>
        <v>2.1213895834624512E-4</v>
      </c>
      <c r="EP34" s="246">
        <f>IF(ISBLANK('Post Process Calc.'!F34),"",'Post Process Calc.'!F34)</f>
        <v>-2.3043032203278607E-5</v>
      </c>
      <c r="EQ34" s="246">
        <f>IF(ISBLANK('Post Process Calc.'!G34),"",'Post Process Calc.'!G34)</f>
        <v>8.6404638443488609E-3</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Data'!AR28),"",'Measured Data'!AR28)</f>
        <v/>
      </c>
      <c r="AR35" s="241" t="str">
        <f>IF(ISBLANK('Measured Data'!AS28),"",'Measured Data'!AS28)</f>
        <v/>
      </c>
      <c r="AS35" s="241" t="str">
        <f>IF(ISBLANK('Measured Data'!AT28),"",'Measured Data'!AT28)</f>
        <v/>
      </c>
      <c r="AT35" s="241" t="str">
        <f>IF(ISBLANK('Measured Data'!AU28),"",'Measured Data'!AU28)</f>
        <v/>
      </c>
      <c r="AU35" s="241" t="str">
        <f>IF(ISBLANK('Measured Data'!AV28),"",'Measured Data'!AV28)</f>
        <v/>
      </c>
      <c r="AV35" s="241" t="str">
        <f>IF(ISBLANK('Measured Data'!AW28),"",'Measured Data'!AW28)</f>
        <v/>
      </c>
      <c r="AW35" s="241" t="str">
        <f>IF(ISBLANK('Measured Data'!AX28),"",'Measured Data'!AX28)</f>
        <v/>
      </c>
      <c r="AX35" s="241" t="str">
        <f>IF(ISBLANK('Measured Data'!AY28),"",'Measured Data'!AY28)</f>
        <v/>
      </c>
      <c r="AY35" s="241" t="str">
        <f>IF(ISBLANK('Measured Data'!AZ28),"",'Measured Data'!AZ28)</f>
        <v/>
      </c>
      <c r="AZ35" s="241" t="str">
        <f>IF(ISBLANK('Measured Data'!BA28),"",'Measured Data'!BA28)</f>
        <v/>
      </c>
      <c r="BA35" s="241" t="str">
        <f>IF(ISBLANK('Measured Data'!BB28),"",'Measured Data'!BB28)</f>
        <v/>
      </c>
      <c r="BB35" s="241" t="str">
        <f>IF(ISBLANK('Measured Data'!BC28),"",'Measured Data'!BC28)</f>
        <v/>
      </c>
      <c r="BC35" s="241" t="str">
        <f>IF(ISBLANK('Measured Data'!BD28),"",'Measured Data'!BD28)</f>
        <v/>
      </c>
      <c r="BD35" s="241" t="str">
        <f>IF(ISBLANK('Measured Data'!BE28),"",'Measured Data'!BE28)</f>
        <v/>
      </c>
      <c r="BE35" s="241" t="str">
        <f>IF(ISBLANK('Measured Data'!BF28),"",'Measured Data'!BF28)</f>
        <v/>
      </c>
      <c r="BF35" s="241" t="str">
        <f>IF(ISBLANK('Measured Data'!BG28),"",'Measured Data'!BG28)</f>
        <v/>
      </c>
      <c r="BG35" s="241" t="str">
        <f>IF(ISBLANK('Measured Data'!BH28),"",'Measured Data'!BH28)</f>
        <v/>
      </c>
      <c r="BH35" s="241" t="str">
        <f>IF(ISBLANK('Measured Data'!BI28),"",'Measured Data'!BI28)</f>
        <v/>
      </c>
      <c r="BI35" s="241" t="str">
        <f>IF(ISBLANK('Measured Data'!BJ28),"",'Measured Data'!BJ28)</f>
        <v/>
      </c>
      <c r="BJ35" s="241" t="str">
        <f>IF(ISBLANK('Measured Data'!BK28),"",'Measured Data'!BK28)</f>
        <v/>
      </c>
      <c r="BK35" s="241" t="str">
        <f>IF(ISBLANK('Measured Data'!BL28),"",'Measured Data'!BL28)</f>
        <v/>
      </c>
      <c r="BL35" s="241" t="str">
        <f>IF(ISBLANK('Measured Data'!BM28),"",'Measured Data'!BM28)</f>
        <v/>
      </c>
      <c r="BM35" s="241" t="str">
        <f>IF(ISBLANK('Measured Data'!BN28),"",'Measured Data'!BN28)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2.6213988294854591</v>
      </c>
      <c r="EL35" s="246" t="str">
        <f>IF(ISBLANK('Post Process Calc.'!B35),"",'Post Process Calc.'!B35)</f>
        <v/>
      </c>
      <c r="EM35" s="246">
        <f>IF(ISBLANK('Post Process Calc.'!C35),"",'Post Process Calc.'!C35)</f>
        <v>6.0416834232430223E-2</v>
      </c>
      <c r="EN35" s="246">
        <f>IF(ISBLANK('Post Process Calc.'!D35),"",'Post Process Calc.'!D35)</f>
        <v>-6.9222401495457973E-3</v>
      </c>
      <c r="EO35" s="246">
        <f>IF(ISBLANK('Post Process Calc.'!E35),"",'Post Process Calc.'!E35)</f>
        <v>2.3973733262353482E-4</v>
      </c>
      <c r="EP35" s="246">
        <f>IF(ISBLANK('Post Process Calc.'!F35),"",'Post Process Calc.'!F35)</f>
        <v>2.0764706965186661E-3</v>
      </c>
      <c r="EQ35" s="246">
        <f>IF(ISBLANK('Post Process Calc.'!G35),"",'Post Process Calc.'!G35)</f>
        <v>7.1137148728800228E-3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Data'!AR29),"",'Measured Data'!AR29)</f>
        <v/>
      </c>
      <c r="AR36" s="241" t="str">
        <f>IF(ISBLANK('Measured Data'!AS29),"",'Measured Data'!AS29)</f>
        <v/>
      </c>
      <c r="AS36" s="241" t="str">
        <f>IF(ISBLANK('Measured Data'!AT29),"",'Measured Data'!AT29)</f>
        <v/>
      </c>
      <c r="AT36" s="241" t="str">
        <f>IF(ISBLANK('Measured Data'!AU29),"",'Measured Data'!AU29)</f>
        <v/>
      </c>
      <c r="AU36" s="241" t="str">
        <f>IF(ISBLANK('Measured Data'!AV29),"",'Measured Data'!AV29)</f>
        <v/>
      </c>
      <c r="AV36" s="241" t="str">
        <f>IF(ISBLANK('Measured Data'!AW29),"",'Measured Data'!AW29)</f>
        <v/>
      </c>
      <c r="AW36" s="241" t="str">
        <f>IF(ISBLANK('Measured Data'!AX29),"",'Measured Data'!AX29)</f>
        <v/>
      </c>
      <c r="AX36" s="241" t="str">
        <f>IF(ISBLANK('Measured Data'!AY29),"",'Measured Data'!AY29)</f>
        <v/>
      </c>
      <c r="AY36" s="241" t="str">
        <f>IF(ISBLANK('Measured Data'!AZ29),"",'Measured Data'!AZ29)</f>
        <v/>
      </c>
      <c r="AZ36" s="241" t="str">
        <f>IF(ISBLANK('Measured Data'!BA29),"",'Measured Data'!BA29)</f>
        <v/>
      </c>
      <c r="BA36" s="241" t="str">
        <f>IF(ISBLANK('Measured Data'!BB29),"",'Measured Data'!BB29)</f>
        <v/>
      </c>
      <c r="BB36" s="241" t="str">
        <f>IF(ISBLANK('Measured Data'!BC29),"",'Measured Data'!BC29)</f>
        <v/>
      </c>
      <c r="BC36" s="241" t="str">
        <f>IF(ISBLANK('Measured Data'!BD29),"",'Measured Data'!BD29)</f>
        <v/>
      </c>
      <c r="BD36" s="241" t="str">
        <f>IF(ISBLANK('Measured Data'!BE29),"",'Measured Data'!BE29)</f>
        <v/>
      </c>
      <c r="BE36" s="241" t="str">
        <f>IF(ISBLANK('Measured Data'!BF29),"",'Measured Data'!BF29)</f>
        <v/>
      </c>
      <c r="BF36" s="241" t="str">
        <f>IF(ISBLANK('Measured Data'!BG29),"",'Measured Data'!BG29)</f>
        <v/>
      </c>
      <c r="BG36" s="241" t="str">
        <f>IF(ISBLANK('Measured Data'!BH29),"",'Measured Data'!BH29)</f>
        <v/>
      </c>
      <c r="BH36" s="241" t="str">
        <f>IF(ISBLANK('Measured Data'!BI29),"",'Measured Data'!BI29)</f>
        <v/>
      </c>
      <c r="BI36" s="241" t="str">
        <f>IF(ISBLANK('Measured Data'!BJ29),"",'Measured Data'!BJ29)</f>
        <v/>
      </c>
      <c r="BJ36" s="241" t="str">
        <f>IF(ISBLANK('Measured Data'!BK29),"",'Measured Data'!BK29)</f>
        <v/>
      </c>
      <c r="BK36" s="241" t="str">
        <f>IF(ISBLANK('Measured Data'!BL29),"",'Measured Data'!BL29)</f>
        <v/>
      </c>
      <c r="BL36" s="241" t="str">
        <f>IF(ISBLANK('Measured Data'!BM29),"",'Measured Data'!BM29)</f>
        <v/>
      </c>
      <c r="BM36" s="241" t="str">
        <f>IF(ISBLANK('Measured Data'!BN29),"",'Measured Data'!BN29)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2.5295550906257893</v>
      </c>
      <c r="EL36" s="246" t="str">
        <f>IF(ISBLANK('Post Process Calc.'!B36),"",'Post Process Calc.'!B36)</f>
        <v/>
      </c>
      <c r="EM36" s="246">
        <f>IF(ISBLANK('Post Process Calc.'!C36),"",'Post Process Calc.'!C36)</f>
        <v>5.9960822968252787E-2</v>
      </c>
      <c r="EN36" s="246">
        <f>IF(ISBLANK('Post Process Calc.'!D36),"",'Post Process Calc.'!D36)</f>
        <v>6.026737424968475E-4</v>
      </c>
      <c r="EO36" s="246">
        <f>IF(ISBLANK('Post Process Calc.'!E36),"",'Post Process Calc.'!E36)</f>
        <v>2.5315083159954899E-4</v>
      </c>
      <c r="EP36" s="246">
        <f>IF(ISBLANK('Post Process Calc.'!F36),"",'Post Process Calc.'!F36)</f>
        <v>6.4136857906284999E-3</v>
      </c>
      <c r="EQ36" s="246">
        <f>IF(ISBLANK('Post Process Calc.'!G36),"",'Post Process Calc.'!G36)</f>
        <v>4.1825396307655603E-3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Data'!AR30),"",'Measured Data'!AR30)</f>
        <v/>
      </c>
      <c r="AR37" s="241" t="str">
        <f>IF(ISBLANK('Measured Data'!AS30),"",'Measured Data'!AS30)</f>
        <v/>
      </c>
      <c r="AS37" s="241" t="str">
        <f>IF(ISBLANK('Measured Data'!AT30),"",'Measured Data'!AT30)</f>
        <v/>
      </c>
      <c r="AT37" s="241" t="str">
        <f>IF(ISBLANK('Measured Data'!AU30),"",'Measured Data'!AU30)</f>
        <v/>
      </c>
      <c r="AU37" s="241" t="str">
        <f>IF(ISBLANK('Measured Data'!AV30),"",'Measured Data'!AV30)</f>
        <v/>
      </c>
      <c r="AV37" s="241" t="str">
        <f>IF(ISBLANK('Measured Data'!AW30),"",'Measured Data'!AW30)</f>
        <v/>
      </c>
      <c r="AW37" s="241" t="str">
        <f>IF(ISBLANK('Measured Data'!AX30),"",'Measured Data'!AX30)</f>
        <v/>
      </c>
      <c r="AX37" s="241" t="str">
        <f>IF(ISBLANK('Measured Data'!AY30),"",'Measured Data'!AY30)</f>
        <v/>
      </c>
      <c r="AY37" s="241" t="str">
        <f>IF(ISBLANK('Measured Data'!AZ30),"",'Measured Data'!AZ30)</f>
        <v/>
      </c>
      <c r="AZ37" s="241" t="str">
        <f>IF(ISBLANK('Measured Data'!BA30),"",'Measured Data'!BA30)</f>
        <v/>
      </c>
      <c r="BA37" s="241" t="str">
        <f>IF(ISBLANK('Measured Data'!BB30),"",'Measured Data'!BB30)</f>
        <v/>
      </c>
      <c r="BB37" s="241" t="str">
        <f>IF(ISBLANK('Measured Data'!BC30),"",'Measured Data'!BC30)</f>
        <v/>
      </c>
      <c r="BC37" s="241" t="str">
        <f>IF(ISBLANK('Measured Data'!BD30),"",'Measured Data'!BD30)</f>
        <v/>
      </c>
      <c r="BD37" s="241" t="str">
        <f>IF(ISBLANK('Measured Data'!BE30),"",'Measured Data'!BE30)</f>
        <v/>
      </c>
      <c r="BE37" s="241" t="str">
        <f>IF(ISBLANK('Measured Data'!BF30),"",'Measured Data'!BF30)</f>
        <v/>
      </c>
      <c r="BF37" s="241" t="str">
        <f>IF(ISBLANK('Measured Data'!BG30),"",'Measured Data'!BG30)</f>
        <v/>
      </c>
      <c r="BG37" s="241" t="str">
        <f>IF(ISBLANK('Measured Data'!BH30),"",'Measured Data'!BH30)</f>
        <v/>
      </c>
      <c r="BH37" s="241" t="str">
        <f>IF(ISBLANK('Measured Data'!BI30),"",'Measured Data'!BI30)</f>
        <v/>
      </c>
      <c r="BI37" s="241" t="str">
        <f>IF(ISBLANK('Measured Data'!BJ30),"",'Measured Data'!BJ30)</f>
        <v/>
      </c>
      <c r="BJ37" s="241" t="str">
        <f>IF(ISBLANK('Measured Data'!BK30),"",'Measured Data'!BK30)</f>
        <v/>
      </c>
      <c r="BK37" s="241" t="str">
        <f>IF(ISBLANK('Measured Data'!BL30),"",'Measured Data'!BL30)</f>
        <v/>
      </c>
      <c r="BL37" s="241" t="str">
        <f>IF(ISBLANK('Measured Data'!BM30),"",'Measured Data'!BM30)</f>
        <v/>
      </c>
      <c r="BM37" s="241" t="str">
        <f>IF(ISBLANK('Measured Data'!BN30),"",'Measured Data'!BN30)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1.2691761285981789</v>
      </c>
      <c r="EL37" s="246" t="str">
        <f>IF(ISBLANK('Post Process Calc.'!B37),"",'Post Process Calc.'!B37)</f>
        <v/>
      </c>
      <c r="EM37" s="246">
        <f>IF(ISBLANK('Post Process Calc.'!C37),"",'Post Process Calc.'!C37)</f>
        <v>5.4098178840425983E-2</v>
      </c>
      <c r="EN37" s="246">
        <f>IF(ISBLANK('Post Process Calc.'!D37),"",'Post Process Calc.'!D37)</f>
        <v>2.5563643610238551E-3</v>
      </c>
      <c r="EO37" s="246">
        <f>IF(ISBLANK('Post Process Calc.'!E37),"",'Post Process Calc.'!E37)</f>
        <v>-1.9986623115847424E-3</v>
      </c>
      <c r="EP37" s="246">
        <f>IF(ISBLANK('Post Process Calc.'!F37),"",'Post Process Calc.'!F37)</f>
        <v>1.2804677690979628E-2</v>
      </c>
      <c r="EQ37" s="246">
        <f>IF(ISBLANK('Post Process Calc.'!G37),"",'Post Process Calc.'!G37)</f>
        <v>5.624845405112894E-4</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Data'!AR31),"",'Measured Data'!AR31)</f>
        <v/>
      </c>
      <c r="AR38" s="241" t="str">
        <f>IF(ISBLANK('Measured Data'!AS31),"",'Measured Data'!AS31)</f>
        <v/>
      </c>
      <c r="AS38" s="241" t="str">
        <f>IF(ISBLANK('Measured Data'!AT31),"",'Measured Data'!AT31)</f>
        <v/>
      </c>
      <c r="AT38" s="241" t="str">
        <f>IF(ISBLANK('Measured Data'!AU31),"",'Measured Data'!AU31)</f>
        <v/>
      </c>
      <c r="AU38" s="241" t="str">
        <f>IF(ISBLANK('Measured Data'!AV31),"",'Measured Data'!AV31)</f>
        <v/>
      </c>
      <c r="AV38" s="241" t="str">
        <f>IF(ISBLANK('Measured Data'!AW31),"",'Measured Data'!AW31)</f>
        <v/>
      </c>
      <c r="AW38" s="241" t="str">
        <f>IF(ISBLANK('Measured Data'!AX31),"",'Measured Data'!AX31)</f>
        <v/>
      </c>
      <c r="AX38" s="241" t="str">
        <f>IF(ISBLANK('Measured Data'!AY31),"",'Measured Data'!AY31)</f>
        <v/>
      </c>
      <c r="AY38" s="241" t="str">
        <f>IF(ISBLANK('Measured Data'!AZ31),"",'Measured Data'!AZ31)</f>
        <v/>
      </c>
      <c r="AZ38" s="241" t="str">
        <f>IF(ISBLANK('Measured Data'!BA31),"",'Measured Data'!BA31)</f>
        <v/>
      </c>
      <c r="BA38" s="241" t="str">
        <f>IF(ISBLANK('Measured Data'!BB31),"",'Measured Data'!BB31)</f>
        <v/>
      </c>
      <c r="BB38" s="241" t="str">
        <f>IF(ISBLANK('Measured Data'!BC31),"",'Measured Data'!BC31)</f>
        <v/>
      </c>
      <c r="BC38" s="241" t="str">
        <f>IF(ISBLANK('Measured Data'!BD31),"",'Measured Data'!BD31)</f>
        <v/>
      </c>
      <c r="BD38" s="241" t="str">
        <f>IF(ISBLANK('Measured Data'!BE31),"",'Measured Data'!BE31)</f>
        <v/>
      </c>
      <c r="BE38" s="241" t="str">
        <f>IF(ISBLANK('Measured Data'!BF31),"",'Measured Data'!BF31)</f>
        <v/>
      </c>
      <c r="BF38" s="241" t="str">
        <f>IF(ISBLANK('Measured Data'!BG31),"",'Measured Data'!BG31)</f>
        <v/>
      </c>
      <c r="BG38" s="241" t="str">
        <f>IF(ISBLANK('Measured Data'!BH31),"",'Measured Data'!BH31)</f>
        <v/>
      </c>
      <c r="BH38" s="241" t="str">
        <f>IF(ISBLANK('Measured Data'!BI31),"",'Measured Data'!BI31)</f>
        <v/>
      </c>
      <c r="BI38" s="241" t="str">
        <f>IF(ISBLANK('Measured Data'!BJ31),"",'Measured Data'!BJ31)</f>
        <v/>
      </c>
      <c r="BJ38" s="241" t="str">
        <f>IF(ISBLANK('Measured Data'!BK31),"",'Measured Data'!BK31)</f>
        <v/>
      </c>
      <c r="BK38" s="241" t="str">
        <f>IF(ISBLANK('Measured Data'!BL31),"",'Measured Data'!BL31)</f>
        <v/>
      </c>
      <c r="BL38" s="241" t="str">
        <f>IF(ISBLANK('Measured Data'!BM31),"",'Measured Data'!BM31)</f>
        <v/>
      </c>
      <c r="BM38" s="241" t="str">
        <f>IF(ISBLANK('Measured Data'!BN31),"",'Measured Data'!BN31)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Data'!AR32),"",'Measured Data'!AR32)</f>
        <v/>
      </c>
      <c r="AR39" s="241" t="str">
        <f>IF(ISBLANK('Measured Data'!AS32),"",'Measured Data'!AS32)</f>
        <v/>
      </c>
      <c r="AS39" s="241" t="str">
        <f>IF(ISBLANK('Measured Data'!AT32),"",'Measured Data'!AT32)</f>
        <v/>
      </c>
      <c r="AT39" s="241" t="str">
        <f>IF(ISBLANK('Measured Data'!AU32),"",'Measured Data'!AU32)</f>
        <v/>
      </c>
      <c r="AU39" s="241" t="str">
        <f>IF(ISBLANK('Measured Data'!AV32),"",'Measured Data'!AV32)</f>
        <v/>
      </c>
      <c r="AV39" s="241" t="str">
        <f>IF(ISBLANK('Measured Data'!AW32),"",'Measured Data'!AW32)</f>
        <v/>
      </c>
      <c r="AW39" s="241" t="str">
        <f>IF(ISBLANK('Measured Data'!AX32),"",'Measured Data'!AX32)</f>
        <v/>
      </c>
      <c r="AX39" s="241" t="str">
        <f>IF(ISBLANK('Measured Data'!AY32),"",'Measured Data'!AY32)</f>
        <v/>
      </c>
      <c r="AY39" s="241" t="str">
        <f>IF(ISBLANK('Measured Data'!AZ32),"",'Measured Data'!AZ32)</f>
        <v/>
      </c>
      <c r="AZ39" s="241" t="str">
        <f>IF(ISBLANK('Measured Data'!BA32),"",'Measured Data'!BA32)</f>
        <v/>
      </c>
      <c r="BA39" s="241" t="str">
        <f>IF(ISBLANK('Measured Data'!BB32),"",'Measured Data'!BB32)</f>
        <v/>
      </c>
      <c r="BB39" s="241" t="str">
        <f>IF(ISBLANK('Measured Data'!BC32),"",'Measured Data'!BC32)</f>
        <v/>
      </c>
      <c r="BC39" s="241" t="str">
        <f>IF(ISBLANK('Measured Data'!BD32),"",'Measured Data'!BD32)</f>
        <v/>
      </c>
      <c r="BD39" s="241" t="str">
        <f>IF(ISBLANK('Measured Data'!BE32),"",'Measured Data'!BE32)</f>
        <v/>
      </c>
      <c r="BE39" s="241" t="str">
        <f>IF(ISBLANK('Measured Data'!BF32),"",'Measured Data'!BF32)</f>
        <v/>
      </c>
      <c r="BF39" s="241" t="str">
        <f>IF(ISBLANK('Measured Data'!BG32),"",'Measured Data'!BG32)</f>
        <v/>
      </c>
      <c r="BG39" s="241" t="str">
        <f>IF(ISBLANK('Measured Data'!BH32),"",'Measured Data'!BH32)</f>
        <v/>
      </c>
      <c r="BH39" s="241" t="str">
        <f>IF(ISBLANK('Measured Data'!BI32),"",'Measured Data'!BI32)</f>
        <v/>
      </c>
      <c r="BI39" s="241" t="str">
        <f>IF(ISBLANK('Measured Data'!BJ32),"",'Measured Data'!BJ32)</f>
        <v/>
      </c>
      <c r="BJ39" s="241" t="str">
        <f>IF(ISBLANK('Measured Data'!BK32),"",'Measured Data'!BK32)</f>
        <v/>
      </c>
      <c r="BK39" s="241" t="str">
        <f>IF(ISBLANK('Measured Data'!BL32),"",'Measured Data'!BL32)</f>
        <v/>
      </c>
      <c r="BL39" s="241" t="str">
        <f>IF(ISBLANK('Measured Data'!BM32),"",'Measured Data'!BM32)</f>
        <v/>
      </c>
      <c r="BM39" s="241" t="str">
        <f>IF(ISBLANK('Measured Data'!BN32),"",'Measured Data'!BN32)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Data'!AR33),"",'Measured Data'!AR33)</f>
        <v/>
      </c>
      <c r="AR40" s="241" t="str">
        <f>IF(ISBLANK('Measured Data'!AS33),"",'Measured Data'!AS33)</f>
        <v/>
      </c>
      <c r="AS40" s="241" t="str">
        <f>IF(ISBLANK('Measured Data'!AT33),"",'Measured Data'!AT33)</f>
        <v/>
      </c>
      <c r="AT40" s="241" t="str">
        <f>IF(ISBLANK('Measured Data'!AU33),"",'Measured Data'!AU33)</f>
        <v/>
      </c>
      <c r="AU40" s="241" t="str">
        <f>IF(ISBLANK('Measured Data'!AV33),"",'Measured Data'!AV33)</f>
        <v/>
      </c>
      <c r="AV40" s="241" t="str">
        <f>IF(ISBLANK('Measured Data'!AW33),"",'Measured Data'!AW33)</f>
        <v/>
      </c>
      <c r="AW40" s="241" t="str">
        <f>IF(ISBLANK('Measured Data'!AX33),"",'Measured Data'!AX33)</f>
        <v/>
      </c>
      <c r="AX40" s="241" t="str">
        <f>IF(ISBLANK('Measured Data'!AY33),"",'Measured Data'!AY33)</f>
        <v/>
      </c>
      <c r="AY40" s="241" t="str">
        <f>IF(ISBLANK('Measured Data'!AZ33),"",'Measured Data'!AZ33)</f>
        <v/>
      </c>
      <c r="AZ40" s="241" t="str">
        <f>IF(ISBLANK('Measured Data'!BA33),"",'Measured Data'!BA33)</f>
        <v/>
      </c>
      <c r="BA40" s="241" t="str">
        <f>IF(ISBLANK('Measured Data'!BB33),"",'Measured Data'!BB33)</f>
        <v/>
      </c>
      <c r="BB40" s="241" t="str">
        <f>IF(ISBLANK('Measured Data'!BC33),"",'Measured Data'!BC33)</f>
        <v/>
      </c>
      <c r="BC40" s="241" t="str">
        <f>IF(ISBLANK('Measured Data'!BD33),"",'Measured Data'!BD33)</f>
        <v/>
      </c>
      <c r="BD40" s="241" t="str">
        <f>IF(ISBLANK('Measured Data'!BE33),"",'Measured Data'!BE33)</f>
        <v/>
      </c>
      <c r="BE40" s="241" t="str">
        <f>IF(ISBLANK('Measured Data'!BF33),"",'Measured Data'!BF33)</f>
        <v/>
      </c>
      <c r="BF40" s="241" t="str">
        <f>IF(ISBLANK('Measured Data'!BG33),"",'Measured Data'!BG33)</f>
        <v/>
      </c>
      <c r="BG40" s="241" t="str">
        <f>IF(ISBLANK('Measured Data'!BH33),"",'Measured Data'!BH33)</f>
        <v/>
      </c>
      <c r="BH40" s="241" t="str">
        <f>IF(ISBLANK('Measured Data'!BI33),"",'Measured Data'!BI33)</f>
        <v/>
      </c>
      <c r="BI40" s="241" t="str">
        <f>IF(ISBLANK('Measured Data'!BJ33),"",'Measured Data'!BJ33)</f>
        <v/>
      </c>
      <c r="BJ40" s="241" t="str">
        <f>IF(ISBLANK('Measured Data'!BK33),"",'Measured Data'!BK33)</f>
        <v/>
      </c>
      <c r="BK40" s="241" t="str">
        <f>IF(ISBLANK('Measured Data'!BL33),"",'Measured Data'!BL33)</f>
        <v/>
      </c>
      <c r="BL40" s="241" t="str">
        <f>IF(ISBLANK('Measured Data'!BM33),"",'Measured Data'!BM33)</f>
        <v/>
      </c>
      <c r="BM40" s="241" t="str">
        <f>IF(ISBLANK('Measured Data'!BN33),"",'Measured Data'!BN33)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Data'!AR34),"",'Measured Data'!AR34)</f>
        <v/>
      </c>
      <c r="AR41" s="241" t="str">
        <f>IF(ISBLANK('Measured Data'!AS34),"",'Measured Data'!AS34)</f>
        <v/>
      </c>
      <c r="AS41" s="241" t="str">
        <f>IF(ISBLANK('Measured Data'!AT34),"",'Measured Data'!AT34)</f>
        <v/>
      </c>
      <c r="AT41" s="241" t="str">
        <f>IF(ISBLANK('Measured Data'!AU34),"",'Measured Data'!AU34)</f>
        <v/>
      </c>
      <c r="AU41" s="241" t="str">
        <f>IF(ISBLANK('Measured Data'!AV34),"",'Measured Data'!AV34)</f>
        <v/>
      </c>
      <c r="AV41" s="241" t="str">
        <f>IF(ISBLANK('Measured Data'!AW34),"",'Measured Data'!AW34)</f>
        <v/>
      </c>
      <c r="AW41" s="241" t="str">
        <f>IF(ISBLANK('Measured Data'!AX34),"",'Measured Data'!AX34)</f>
        <v/>
      </c>
      <c r="AX41" s="241" t="str">
        <f>IF(ISBLANK('Measured Data'!AY34),"",'Measured Data'!AY34)</f>
        <v/>
      </c>
      <c r="AY41" s="241" t="str">
        <f>IF(ISBLANK('Measured Data'!AZ34),"",'Measured Data'!AZ34)</f>
        <v/>
      </c>
      <c r="AZ41" s="241" t="str">
        <f>IF(ISBLANK('Measured Data'!BA34),"",'Measured Data'!BA34)</f>
        <v/>
      </c>
      <c r="BA41" s="241" t="str">
        <f>IF(ISBLANK('Measured Data'!BB34),"",'Measured Data'!BB34)</f>
        <v/>
      </c>
      <c r="BB41" s="241" t="str">
        <f>IF(ISBLANK('Measured Data'!BC34),"",'Measured Data'!BC34)</f>
        <v/>
      </c>
      <c r="BC41" s="241" t="str">
        <f>IF(ISBLANK('Measured Data'!BD34),"",'Measured Data'!BD34)</f>
        <v/>
      </c>
      <c r="BD41" s="241" t="str">
        <f>IF(ISBLANK('Measured Data'!BE34),"",'Measured Data'!BE34)</f>
        <v/>
      </c>
      <c r="BE41" s="241" t="str">
        <f>IF(ISBLANK('Measured Data'!BF34),"",'Measured Data'!BF34)</f>
        <v/>
      </c>
      <c r="BF41" s="241" t="str">
        <f>IF(ISBLANK('Measured Data'!BG34),"",'Measured Data'!BG34)</f>
        <v/>
      </c>
      <c r="BG41" s="241" t="str">
        <f>IF(ISBLANK('Measured Data'!BH34),"",'Measured Data'!BH34)</f>
        <v/>
      </c>
      <c r="BH41" s="241" t="str">
        <f>IF(ISBLANK('Measured Data'!BI34),"",'Measured Data'!BI34)</f>
        <v/>
      </c>
      <c r="BI41" s="241" t="str">
        <f>IF(ISBLANK('Measured Data'!BJ34),"",'Measured Data'!BJ34)</f>
        <v/>
      </c>
      <c r="BJ41" s="241" t="str">
        <f>IF(ISBLANK('Measured Data'!BK34),"",'Measured Data'!BK34)</f>
        <v/>
      </c>
      <c r="BK41" s="241" t="str">
        <f>IF(ISBLANK('Measured Data'!BL34),"",'Measured Data'!BL34)</f>
        <v/>
      </c>
      <c r="BL41" s="241" t="str">
        <f>IF(ISBLANK('Measured Data'!BM34),"",'Measured Data'!BM34)</f>
        <v/>
      </c>
      <c r="BM41" s="241" t="str">
        <f>IF(ISBLANK('Measured Data'!BN34),"",'Measured Data'!BN34)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Data'!AR35),"",'Measured Data'!AR35)</f>
        <v/>
      </c>
      <c r="AR42" s="241" t="str">
        <f>IF(ISBLANK('Measured Data'!AS35),"",'Measured Data'!AS35)</f>
        <v/>
      </c>
      <c r="AS42" s="241" t="str">
        <f>IF(ISBLANK('Measured Data'!AT35),"",'Measured Data'!AT35)</f>
        <v/>
      </c>
      <c r="AT42" s="241" t="str">
        <f>IF(ISBLANK('Measured Data'!AU35),"",'Measured Data'!AU35)</f>
        <v/>
      </c>
      <c r="AU42" s="241" t="str">
        <f>IF(ISBLANK('Measured Data'!AV35),"",'Measured Data'!AV35)</f>
        <v/>
      </c>
      <c r="AV42" s="241" t="str">
        <f>IF(ISBLANK('Measured Data'!AW35),"",'Measured Data'!AW35)</f>
        <v/>
      </c>
      <c r="AW42" s="241" t="str">
        <f>IF(ISBLANK('Measured Data'!AX35),"",'Measured Data'!AX35)</f>
        <v/>
      </c>
      <c r="AX42" s="241" t="str">
        <f>IF(ISBLANK('Measured Data'!AY35),"",'Measured Data'!AY35)</f>
        <v/>
      </c>
      <c r="AY42" s="241" t="str">
        <f>IF(ISBLANK('Measured Data'!AZ35),"",'Measured Data'!AZ35)</f>
        <v/>
      </c>
      <c r="AZ42" s="241" t="str">
        <f>IF(ISBLANK('Measured Data'!BA35),"",'Measured Data'!BA35)</f>
        <v/>
      </c>
      <c r="BA42" s="241" t="str">
        <f>IF(ISBLANK('Measured Data'!BB35),"",'Measured Data'!BB35)</f>
        <v/>
      </c>
      <c r="BB42" s="241" t="str">
        <f>IF(ISBLANK('Measured Data'!BC35),"",'Measured Data'!BC35)</f>
        <v/>
      </c>
      <c r="BC42" s="241" t="str">
        <f>IF(ISBLANK('Measured Data'!BD35),"",'Measured Data'!BD35)</f>
        <v/>
      </c>
      <c r="BD42" s="241" t="str">
        <f>IF(ISBLANK('Measured Data'!BE35),"",'Measured Data'!BE35)</f>
        <v/>
      </c>
      <c r="BE42" s="241" t="str">
        <f>IF(ISBLANK('Measured Data'!BF35),"",'Measured Data'!BF35)</f>
        <v/>
      </c>
      <c r="BF42" s="241" t="str">
        <f>IF(ISBLANK('Measured Data'!BG35),"",'Measured Data'!BG35)</f>
        <v/>
      </c>
      <c r="BG42" s="241" t="str">
        <f>IF(ISBLANK('Measured Data'!BH35),"",'Measured Data'!BH35)</f>
        <v/>
      </c>
      <c r="BH42" s="241" t="str">
        <f>IF(ISBLANK('Measured Data'!BI35),"",'Measured Data'!BI35)</f>
        <v/>
      </c>
      <c r="BI42" s="241" t="str">
        <f>IF(ISBLANK('Measured Data'!BJ35),"",'Measured Data'!BJ35)</f>
        <v/>
      </c>
      <c r="BJ42" s="241" t="str">
        <f>IF(ISBLANK('Measured Data'!BK35),"",'Measured Data'!BK35)</f>
        <v/>
      </c>
      <c r="BK42" s="241" t="str">
        <f>IF(ISBLANK('Measured Data'!BL35),"",'Measured Data'!BL35)</f>
        <v/>
      </c>
      <c r="BL42" s="241" t="str">
        <f>IF(ISBLANK('Measured Data'!BM35),"",'Measured Data'!BM35)</f>
        <v/>
      </c>
      <c r="BM42" s="241" t="str">
        <f>IF(ISBLANK('Measured Data'!BN35),"",'Measured Data'!BN35)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Data'!AR36),"",'Measured Data'!AR36)</f>
        <v/>
      </c>
      <c r="AR43" s="241" t="str">
        <f>IF(ISBLANK('Measured Data'!AS36),"",'Measured Data'!AS36)</f>
        <v/>
      </c>
      <c r="AS43" s="241" t="str">
        <f>IF(ISBLANK('Measured Data'!AT36),"",'Measured Data'!AT36)</f>
        <v/>
      </c>
      <c r="AT43" s="241" t="str">
        <f>IF(ISBLANK('Measured Data'!AU36),"",'Measured Data'!AU36)</f>
        <v/>
      </c>
      <c r="AU43" s="241" t="str">
        <f>IF(ISBLANK('Measured Data'!AV36),"",'Measured Data'!AV36)</f>
        <v/>
      </c>
      <c r="AV43" s="241" t="str">
        <f>IF(ISBLANK('Measured Data'!AW36),"",'Measured Data'!AW36)</f>
        <v/>
      </c>
      <c r="AW43" s="241" t="str">
        <f>IF(ISBLANK('Measured Data'!AX36),"",'Measured Data'!AX36)</f>
        <v/>
      </c>
      <c r="AX43" s="241" t="str">
        <f>IF(ISBLANK('Measured Data'!AY36),"",'Measured Data'!AY36)</f>
        <v/>
      </c>
      <c r="AY43" s="241" t="str">
        <f>IF(ISBLANK('Measured Data'!AZ36),"",'Measured Data'!AZ36)</f>
        <v/>
      </c>
      <c r="AZ43" s="241" t="str">
        <f>IF(ISBLANK('Measured Data'!BA36),"",'Measured Data'!BA36)</f>
        <v/>
      </c>
      <c r="BA43" s="241" t="str">
        <f>IF(ISBLANK('Measured Data'!BB36),"",'Measured Data'!BB36)</f>
        <v/>
      </c>
      <c r="BB43" s="241" t="str">
        <f>IF(ISBLANK('Measured Data'!BC36),"",'Measured Data'!BC36)</f>
        <v/>
      </c>
      <c r="BC43" s="241" t="str">
        <f>IF(ISBLANK('Measured Data'!BD36),"",'Measured Data'!BD36)</f>
        <v/>
      </c>
      <c r="BD43" s="241" t="str">
        <f>IF(ISBLANK('Measured Data'!BE36),"",'Measured Data'!BE36)</f>
        <v/>
      </c>
      <c r="BE43" s="241" t="str">
        <f>IF(ISBLANK('Measured Data'!BF36),"",'Measured Data'!BF36)</f>
        <v/>
      </c>
      <c r="BF43" s="241" t="str">
        <f>IF(ISBLANK('Measured Data'!BG36),"",'Measured Data'!BG36)</f>
        <v/>
      </c>
      <c r="BG43" s="241" t="str">
        <f>IF(ISBLANK('Measured Data'!BH36),"",'Measured Data'!BH36)</f>
        <v/>
      </c>
      <c r="BH43" s="241" t="str">
        <f>IF(ISBLANK('Measured Data'!BI36),"",'Measured Data'!BI36)</f>
        <v/>
      </c>
      <c r="BI43" s="241" t="str">
        <f>IF(ISBLANK('Measured Data'!BJ36),"",'Measured Data'!BJ36)</f>
        <v/>
      </c>
      <c r="BJ43" s="241" t="str">
        <f>IF(ISBLANK('Measured Data'!BK36),"",'Measured Data'!BK36)</f>
        <v/>
      </c>
      <c r="BK43" s="241" t="str">
        <f>IF(ISBLANK('Measured Data'!BL36),"",'Measured Data'!BL36)</f>
        <v/>
      </c>
      <c r="BL43" s="241" t="str">
        <f>IF(ISBLANK('Measured Data'!BM36),"",'Measured Data'!BM36)</f>
        <v/>
      </c>
      <c r="BM43" s="241" t="str">
        <f>IF(ISBLANK('Measured Data'!BN36),"",'Measured Data'!BN36)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Data'!AR37),"",'Measured Data'!AR37)</f>
        <v/>
      </c>
      <c r="AR44" s="241" t="str">
        <f>IF(ISBLANK('Measured Data'!AS37),"",'Measured Data'!AS37)</f>
        <v/>
      </c>
      <c r="AS44" s="241" t="str">
        <f>IF(ISBLANK('Measured Data'!AT37),"",'Measured Data'!AT37)</f>
        <v/>
      </c>
      <c r="AT44" s="241" t="str">
        <f>IF(ISBLANK('Measured Data'!AU37),"",'Measured Data'!AU37)</f>
        <v/>
      </c>
      <c r="AU44" s="241" t="str">
        <f>IF(ISBLANK('Measured Data'!AV37),"",'Measured Data'!AV37)</f>
        <v/>
      </c>
      <c r="AV44" s="241" t="str">
        <f>IF(ISBLANK('Measured Data'!AW37),"",'Measured Data'!AW37)</f>
        <v/>
      </c>
      <c r="AW44" s="241" t="str">
        <f>IF(ISBLANK('Measured Data'!AX37),"",'Measured Data'!AX37)</f>
        <v/>
      </c>
      <c r="AX44" s="241" t="str">
        <f>IF(ISBLANK('Measured Data'!AY37),"",'Measured Data'!AY37)</f>
        <v/>
      </c>
      <c r="AY44" s="241" t="str">
        <f>IF(ISBLANK('Measured Data'!AZ37),"",'Measured Data'!AZ37)</f>
        <v/>
      </c>
      <c r="AZ44" s="241" t="str">
        <f>IF(ISBLANK('Measured Data'!BA37),"",'Measured Data'!BA37)</f>
        <v/>
      </c>
      <c r="BA44" s="241" t="str">
        <f>IF(ISBLANK('Measured Data'!BB37),"",'Measured Data'!BB37)</f>
        <v/>
      </c>
      <c r="BB44" s="241" t="str">
        <f>IF(ISBLANK('Measured Data'!BC37),"",'Measured Data'!BC37)</f>
        <v/>
      </c>
      <c r="BC44" s="241" t="str">
        <f>IF(ISBLANK('Measured Data'!BD37),"",'Measured Data'!BD37)</f>
        <v/>
      </c>
      <c r="BD44" s="241" t="str">
        <f>IF(ISBLANK('Measured Data'!BE37),"",'Measured Data'!BE37)</f>
        <v/>
      </c>
      <c r="BE44" s="241" t="str">
        <f>IF(ISBLANK('Measured Data'!BF37),"",'Measured Data'!BF37)</f>
        <v/>
      </c>
      <c r="BF44" s="241" t="str">
        <f>IF(ISBLANK('Measured Data'!BG37),"",'Measured Data'!BG37)</f>
        <v/>
      </c>
      <c r="BG44" s="241" t="str">
        <f>IF(ISBLANK('Measured Data'!BH37),"",'Measured Data'!BH37)</f>
        <v/>
      </c>
      <c r="BH44" s="241" t="str">
        <f>IF(ISBLANK('Measured Data'!BI37),"",'Measured Data'!BI37)</f>
        <v/>
      </c>
      <c r="BI44" s="241" t="str">
        <f>IF(ISBLANK('Measured Data'!BJ37),"",'Measured Data'!BJ37)</f>
        <v/>
      </c>
      <c r="BJ44" s="241" t="str">
        <f>IF(ISBLANK('Measured Data'!BK37),"",'Measured Data'!BK37)</f>
        <v/>
      </c>
      <c r="BK44" s="241" t="str">
        <f>IF(ISBLANK('Measured Data'!BL37),"",'Measured Data'!BL37)</f>
        <v/>
      </c>
      <c r="BL44" s="241" t="str">
        <f>IF(ISBLANK('Measured Data'!BM37),"",'Measured Data'!BM37)</f>
        <v/>
      </c>
      <c r="BM44" s="241" t="str">
        <f>IF(ISBLANK('Measured Data'!BN37),"",'Measured Data'!BN37)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Data'!AR38),"",'Measured Data'!AR38)</f>
        <v/>
      </c>
      <c r="AR45" s="241" t="str">
        <f>IF(ISBLANK('Measured Data'!AS38),"",'Measured Data'!AS38)</f>
        <v/>
      </c>
      <c r="AS45" s="241" t="str">
        <f>IF(ISBLANK('Measured Data'!AT38),"",'Measured Data'!AT38)</f>
        <v/>
      </c>
      <c r="AT45" s="241" t="str">
        <f>IF(ISBLANK('Measured Data'!AU38),"",'Measured Data'!AU38)</f>
        <v/>
      </c>
      <c r="AU45" s="241" t="str">
        <f>IF(ISBLANK('Measured Data'!AV38),"",'Measured Data'!AV38)</f>
        <v/>
      </c>
      <c r="AV45" s="241" t="str">
        <f>IF(ISBLANK('Measured Data'!AW38),"",'Measured Data'!AW38)</f>
        <v/>
      </c>
      <c r="AW45" s="241" t="str">
        <f>IF(ISBLANK('Measured Data'!AX38),"",'Measured Data'!AX38)</f>
        <v/>
      </c>
      <c r="AX45" s="241" t="str">
        <f>IF(ISBLANK('Measured Data'!AY38),"",'Measured Data'!AY38)</f>
        <v/>
      </c>
      <c r="AY45" s="241" t="str">
        <f>IF(ISBLANK('Measured Data'!AZ38),"",'Measured Data'!AZ38)</f>
        <v/>
      </c>
      <c r="AZ45" s="241" t="str">
        <f>IF(ISBLANK('Measured Data'!BA38),"",'Measured Data'!BA38)</f>
        <v/>
      </c>
      <c r="BA45" s="241" t="str">
        <f>IF(ISBLANK('Measured Data'!BB38),"",'Measured Data'!BB38)</f>
        <v/>
      </c>
      <c r="BB45" s="241" t="str">
        <f>IF(ISBLANK('Measured Data'!BC38),"",'Measured Data'!BC38)</f>
        <v/>
      </c>
      <c r="BC45" s="241" t="str">
        <f>IF(ISBLANK('Measured Data'!BD38),"",'Measured Data'!BD38)</f>
        <v/>
      </c>
      <c r="BD45" s="241" t="str">
        <f>IF(ISBLANK('Measured Data'!BE38),"",'Measured Data'!BE38)</f>
        <v/>
      </c>
      <c r="BE45" s="241" t="str">
        <f>IF(ISBLANK('Measured Data'!BF38),"",'Measured Data'!BF38)</f>
        <v/>
      </c>
      <c r="BF45" s="241" t="str">
        <f>IF(ISBLANK('Measured Data'!BG38),"",'Measured Data'!BG38)</f>
        <v/>
      </c>
      <c r="BG45" s="241" t="str">
        <f>IF(ISBLANK('Measured Data'!BH38),"",'Measured Data'!BH38)</f>
        <v/>
      </c>
      <c r="BH45" s="241" t="str">
        <f>IF(ISBLANK('Measured Data'!BI38),"",'Measured Data'!BI38)</f>
        <v/>
      </c>
      <c r="BI45" s="241" t="str">
        <f>IF(ISBLANK('Measured Data'!BJ38),"",'Measured Data'!BJ38)</f>
        <v/>
      </c>
      <c r="BJ45" s="241" t="str">
        <f>IF(ISBLANK('Measured Data'!BK38),"",'Measured Data'!BK38)</f>
        <v/>
      </c>
      <c r="BK45" s="241" t="str">
        <f>IF(ISBLANK('Measured Data'!BL38),"",'Measured Data'!BL38)</f>
        <v/>
      </c>
      <c r="BL45" s="241" t="str">
        <f>IF(ISBLANK('Measured Data'!BM38),"",'Measured Data'!BM38)</f>
        <v/>
      </c>
      <c r="BM45" s="241" t="str">
        <f>IF(ISBLANK('Measured Data'!BN38),"",'Measured Data'!BN38)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Data'!AR39),"",'Measured Data'!AR39)</f>
        <v/>
      </c>
      <c r="AR46" s="241" t="str">
        <f>IF(ISBLANK('Measured Data'!AS39),"",'Measured Data'!AS39)</f>
        <v/>
      </c>
      <c r="AS46" s="241" t="str">
        <f>IF(ISBLANK('Measured Data'!AT39),"",'Measured Data'!AT39)</f>
        <v/>
      </c>
      <c r="AT46" s="241" t="str">
        <f>IF(ISBLANK('Measured Data'!AU39),"",'Measured Data'!AU39)</f>
        <v/>
      </c>
      <c r="AU46" s="241" t="str">
        <f>IF(ISBLANK('Measured Data'!AV39),"",'Measured Data'!AV39)</f>
        <v/>
      </c>
      <c r="AV46" s="241" t="str">
        <f>IF(ISBLANK('Measured Data'!AW39),"",'Measured Data'!AW39)</f>
        <v/>
      </c>
      <c r="AW46" s="241" t="str">
        <f>IF(ISBLANK('Measured Data'!AX39),"",'Measured Data'!AX39)</f>
        <v/>
      </c>
      <c r="AX46" s="241" t="str">
        <f>IF(ISBLANK('Measured Data'!AY39),"",'Measured Data'!AY39)</f>
        <v/>
      </c>
      <c r="AY46" s="241" t="str">
        <f>IF(ISBLANK('Measured Data'!AZ39),"",'Measured Data'!AZ39)</f>
        <v/>
      </c>
      <c r="AZ46" s="241" t="str">
        <f>IF(ISBLANK('Measured Data'!BA39),"",'Measured Data'!BA39)</f>
        <v/>
      </c>
      <c r="BA46" s="241" t="str">
        <f>IF(ISBLANK('Measured Data'!BB39),"",'Measured Data'!BB39)</f>
        <v/>
      </c>
      <c r="BB46" s="241" t="str">
        <f>IF(ISBLANK('Measured Data'!BC39),"",'Measured Data'!BC39)</f>
        <v/>
      </c>
      <c r="BC46" s="241" t="str">
        <f>IF(ISBLANK('Measured Data'!BD39),"",'Measured Data'!BD39)</f>
        <v/>
      </c>
      <c r="BD46" s="241" t="str">
        <f>IF(ISBLANK('Measured Data'!BE39),"",'Measured Data'!BE39)</f>
        <v/>
      </c>
      <c r="BE46" s="241" t="str">
        <f>IF(ISBLANK('Measured Data'!BF39),"",'Measured Data'!BF39)</f>
        <v/>
      </c>
      <c r="BF46" s="241" t="str">
        <f>IF(ISBLANK('Measured Data'!BG39),"",'Measured Data'!BG39)</f>
        <v/>
      </c>
      <c r="BG46" s="241" t="str">
        <f>IF(ISBLANK('Measured Data'!BH39),"",'Measured Data'!BH39)</f>
        <v/>
      </c>
      <c r="BH46" s="241" t="str">
        <f>IF(ISBLANK('Measured Data'!BI39),"",'Measured Data'!BI39)</f>
        <v/>
      </c>
      <c r="BI46" s="241" t="str">
        <f>IF(ISBLANK('Measured Data'!BJ39),"",'Measured Data'!BJ39)</f>
        <v/>
      </c>
      <c r="BJ46" s="241" t="str">
        <f>IF(ISBLANK('Measured Data'!BK39),"",'Measured Data'!BK39)</f>
        <v/>
      </c>
      <c r="BK46" s="241" t="str">
        <f>IF(ISBLANK('Measured Data'!BL39),"",'Measured Data'!BL39)</f>
        <v/>
      </c>
      <c r="BL46" s="241" t="str">
        <f>IF(ISBLANK('Measured Data'!BM39),"",'Measured Data'!BM39)</f>
        <v/>
      </c>
      <c r="BM46" s="241" t="str">
        <f>IF(ISBLANK('Measured Data'!BN39),"",'Measured Data'!BN39)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Data'!AR40),"",'Measured Data'!AR40)</f>
        <v/>
      </c>
      <c r="AR47" s="241" t="str">
        <f>IF(ISBLANK('Measured Data'!AS40),"",'Measured Data'!AS40)</f>
        <v/>
      </c>
      <c r="AS47" s="241" t="str">
        <f>IF(ISBLANK('Measured Data'!AT40),"",'Measured Data'!AT40)</f>
        <v/>
      </c>
      <c r="AT47" s="241" t="str">
        <f>IF(ISBLANK('Measured Data'!AU40),"",'Measured Data'!AU40)</f>
        <v/>
      </c>
      <c r="AU47" s="241" t="str">
        <f>IF(ISBLANK('Measured Data'!AV40),"",'Measured Data'!AV40)</f>
        <v/>
      </c>
      <c r="AV47" s="241" t="str">
        <f>IF(ISBLANK('Measured Data'!AW40),"",'Measured Data'!AW40)</f>
        <v/>
      </c>
      <c r="AW47" s="241" t="str">
        <f>IF(ISBLANK('Measured Data'!AX40),"",'Measured Data'!AX40)</f>
        <v/>
      </c>
      <c r="AX47" s="241" t="str">
        <f>IF(ISBLANK('Measured Data'!AY40),"",'Measured Data'!AY40)</f>
        <v/>
      </c>
      <c r="AY47" s="241" t="str">
        <f>IF(ISBLANK('Measured Data'!AZ40),"",'Measured Data'!AZ40)</f>
        <v/>
      </c>
      <c r="AZ47" s="241" t="str">
        <f>IF(ISBLANK('Measured Data'!BA40),"",'Measured Data'!BA40)</f>
        <v/>
      </c>
      <c r="BA47" s="241" t="str">
        <f>IF(ISBLANK('Measured Data'!BB40),"",'Measured Data'!BB40)</f>
        <v/>
      </c>
      <c r="BB47" s="241" t="str">
        <f>IF(ISBLANK('Measured Data'!BC40),"",'Measured Data'!BC40)</f>
        <v/>
      </c>
      <c r="BC47" s="241" t="str">
        <f>IF(ISBLANK('Measured Data'!BD40),"",'Measured Data'!BD40)</f>
        <v/>
      </c>
      <c r="BD47" s="241" t="str">
        <f>IF(ISBLANK('Measured Data'!BE40),"",'Measured Data'!BE40)</f>
        <v/>
      </c>
      <c r="BE47" s="241" t="str">
        <f>IF(ISBLANK('Measured Data'!BF40),"",'Measured Data'!BF40)</f>
        <v/>
      </c>
      <c r="BF47" s="241" t="str">
        <f>IF(ISBLANK('Measured Data'!BG40),"",'Measured Data'!BG40)</f>
        <v/>
      </c>
      <c r="BG47" s="241" t="str">
        <f>IF(ISBLANK('Measured Data'!BH40),"",'Measured Data'!BH40)</f>
        <v/>
      </c>
      <c r="BH47" s="241" t="str">
        <f>IF(ISBLANK('Measured Data'!BI40),"",'Measured Data'!BI40)</f>
        <v/>
      </c>
      <c r="BI47" s="241" t="str">
        <f>IF(ISBLANK('Measured Data'!BJ40),"",'Measured Data'!BJ40)</f>
        <v/>
      </c>
      <c r="BJ47" s="241" t="str">
        <f>IF(ISBLANK('Measured Data'!BK40),"",'Measured Data'!BK40)</f>
        <v/>
      </c>
      <c r="BK47" s="241" t="str">
        <f>IF(ISBLANK('Measured Data'!BL40),"",'Measured Data'!BL40)</f>
        <v/>
      </c>
      <c r="BL47" s="241" t="str">
        <f>IF(ISBLANK('Measured Data'!BM40),"",'Measured Data'!BM40)</f>
        <v/>
      </c>
      <c r="BM47" s="241" t="str">
        <f>IF(ISBLANK('Measured Data'!BN40),"",'Measured Data'!BN40)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Data'!AR41),"",'Measured Data'!AR41)</f>
        <v/>
      </c>
      <c r="AR48" s="241" t="str">
        <f>IF(ISBLANK('Measured Data'!AS41),"",'Measured Data'!AS41)</f>
        <v/>
      </c>
      <c r="AS48" s="241" t="str">
        <f>IF(ISBLANK('Measured Data'!AT41),"",'Measured Data'!AT41)</f>
        <v/>
      </c>
      <c r="AT48" s="241" t="str">
        <f>IF(ISBLANK('Measured Data'!AU41),"",'Measured Data'!AU41)</f>
        <v/>
      </c>
      <c r="AU48" s="241" t="str">
        <f>IF(ISBLANK('Measured Data'!AV41),"",'Measured Data'!AV41)</f>
        <v/>
      </c>
      <c r="AV48" s="241" t="str">
        <f>IF(ISBLANK('Measured Data'!AW41),"",'Measured Data'!AW41)</f>
        <v/>
      </c>
      <c r="AW48" s="241" t="str">
        <f>IF(ISBLANK('Measured Data'!AX41),"",'Measured Data'!AX41)</f>
        <v/>
      </c>
      <c r="AX48" s="241" t="str">
        <f>IF(ISBLANK('Measured Data'!AY41),"",'Measured Data'!AY41)</f>
        <v/>
      </c>
      <c r="AY48" s="241" t="str">
        <f>IF(ISBLANK('Measured Data'!AZ41),"",'Measured Data'!AZ41)</f>
        <v/>
      </c>
      <c r="AZ48" s="241" t="str">
        <f>IF(ISBLANK('Measured Data'!BA41),"",'Measured Data'!BA41)</f>
        <v/>
      </c>
      <c r="BA48" s="241" t="str">
        <f>IF(ISBLANK('Measured Data'!BB41),"",'Measured Data'!BB41)</f>
        <v/>
      </c>
      <c r="BB48" s="241" t="str">
        <f>IF(ISBLANK('Measured Data'!BC41),"",'Measured Data'!BC41)</f>
        <v/>
      </c>
      <c r="BC48" s="241" t="str">
        <f>IF(ISBLANK('Measured Data'!BD41),"",'Measured Data'!BD41)</f>
        <v/>
      </c>
      <c r="BD48" s="241" t="str">
        <f>IF(ISBLANK('Measured Data'!BE41),"",'Measured Data'!BE41)</f>
        <v/>
      </c>
      <c r="BE48" s="241" t="str">
        <f>IF(ISBLANK('Measured Data'!BF41),"",'Measured Data'!BF41)</f>
        <v/>
      </c>
      <c r="BF48" s="241" t="str">
        <f>IF(ISBLANK('Measured Data'!BG41),"",'Measured Data'!BG41)</f>
        <v/>
      </c>
      <c r="BG48" s="241" t="str">
        <f>IF(ISBLANK('Measured Data'!BH41),"",'Measured Data'!BH41)</f>
        <v/>
      </c>
      <c r="BH48" s="241" t="str">
        <f>IF(ISBLANK('Measured Data'!BI41),"",'Measured Data'!BI41)</f>
        <v/>
      </c>
      <c r="BI48" s="241" t="str">
        <f>IF(ISBLANK('Measured Data'!BJ41),"",'Measured Data'!BJ41)</f>
        <v/>
      </c>
      <c r="BJ48" s="241" t="str">
        <f>IF(ISBLANK('Measured Data'!BK41),"",'Measured Data'!BK41)</f>
        <v/>
      </c>
      <c r="BK48" s="241" t="str">
        <f>IF(ISBLANK('Measured Data'!BL41),"",'Measured Data'!BL41)</f>
        <v/>
      </c>
      <c r="BL48" s="241" t="str">
        <f>IF(ISBLANK('Measured Data'!BM41),"",'Measured Data'!BM41)</f>
        <v/>
      </c>
      <c r="BM48" s="241" t="str">
        <f>IF(ISBLANK('Measured Data'!BN41),"",'Measured Data'!BN41)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Data'!AR42),"",'Measured Data'!AR42)</f>
        <v/>
      </c>
      <c r="AR49" s="241" t="str">
        <f>IF(ISBLANK('Measured Data'!AS42),"",'Measured Data'!AS42)</f>
        <v/>
      </c>
      <c r="AS49" s="241" t="str">
        <f>IF(ISBLANK('Measured Data'!AT42),"",'Measured Data'!AT42)</f>
        <v/>
      </c>
      <c r="AT49" s="241" t="str">
        <f>IF(ISBLANK('Measured Data'!AU42),"",'Measured Data'!AU42)</f>
        <v/>
      </c>
      <c r="AU49" s="241" t="str">
        <f>IF(ISBLANK('Measured Data'!AV42),"",'Measured Data'!AV42)</f>
        <v/>
      </c>
      <c r="AV49" s="241" t="str">
        <f>IF(ISBLANK('Measured Data'!AW42),"",'Measured Data'!AW42)</f>
        <v/>
      </c>
      <c r="AW49" s="241" t="str">
        <f>IF(ISBLANK('Measured Data'!AX42),"",'Measured Data'!AX42)</f>
        <v/>
      </c>
      <c r="AX49" s="241" t="str">
        <f>IF(ISBLANK('Measured Data'!AY42),"",'Measured Data'!AY42)</f>
        <v/>
      </c>
      <c r="AY49" s="241" t="str">
        <f>IF(ISBLANK('Measured Data'!AZ42),"",'Measured Data'!AZ42)</f>
        <v/>
      </c>
      <c r="AZ49" s="241" t="str">
        <f>IF(ISBLANK('Measured Data'!BA42),"",'Measured Data'!BA42)</f>
        <v/>
      </c>
      <c r="BA49" s="241" t="str">
        <f>IF(ISBLANK('Measured Data'!BB42),"",'Measured Data'!BB42)</f>
        <v/>
      </c>
      <c r="BB49" s="241" t="str">
        <f>IF(ISBLANK('Measured Data'!BC42),"",'Measured Data'!BC42)</f>
        <v/>
      </c>
      <c r="BC49" s="241" t="str">
        <f>IF(ISBLANK('Measured Data'!BD42),"",'Measured Data'!BD42)</f>
        <v/>
      </c>
      <c r="BD49" s="241" t="str">
        <f>IF(ISBLANK('Measured Data'!BE42),"",'Measured Data'!BE42)</f>
        <v/>
      </c>
      <c r="BE49" s="241" t="str">
        <f>IF(ISBLANK('Measured Data'!BF42),"",'Measured Data'!BF42)</f>
        <v/>
      </c>
      <c r="BF49" s="241" t="str">
        <f>IF(ISBLANK('Measured Data'!BG42),"",'Measured Data'!BG42)</f>
        <v/>
      </c>
      <c r="BG49" s="241" t="str">
        <f>IF(ISBLANK('Measured Data'!BH42),"",'Measured Data'!BH42)</f>
        <v/>
      </c>
      <c r="BH49" s="241" t="str">
        <f>IF(ISBLANK('Measured Data'!BI42),"",'Measured Data'!BI42)</f>
        <v/>
      </c>
      <c r="BI49" s="241" t="str">
        <f>IF(ISBLANK('Measured Data'!BJ42),"",'Measured Data'!BJ42)</f>
        <v/>
      </c>
      <c r="BJ49" s="241" t="str">
        <f>IF(ISBLANK('Measured Data'!BK42),"",'Measured Data'!BK42)</f>
        <v/>
      </c>
      <c r="BK49" s="241" t="str">
        <f>IF(ISBLANK('Measured Data'!BL42),"",'Measured Data'!BL42)</f>
        <v/>
      </c>
      <c r="BL49" s="241" t="str">
        <f>IF(ISBLANK('Measured Data'!BM42),"",'Measured Data'!BM42)</f>
        <v/>
      </c>
      <c r="BM49" s="241" t="str">
        <f>IF(ISBLANK('Measured Data'!BN42),"",'Measured Data'!BN42)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Data'!AR43),"",'Measured Data'!AR43)</f>
        <v/>
      </c>
      <c r="AR50" s="241" t="str">
        <f>IF(ISBLANK('Measured Data'!AS43),"",'Measured Data'!AS43)</f>
        <v/>
      </c>
      <c r="AS50" s="241" t="str">
        <f>IF(ISBLANK('Measured Data'!AT43),"",'Measured Data'!AT43)</f>
        <v/>
      </c>
      <c r="AT50" s="241" t="str">
        <f>IF(ISBLANK('Measured Data'!AU43),"",'Measured Data'!AU43)</f>
        <v/>
      </c>
      <c r="AU50" s="241" t="str">
        <f>IF(ISBLANK('Measured Data'!AV43),"",'Measured Data'!AV43)</f>
        <v/>
      </c>
      <c r="AV50" s="241" t="str">
        <f>IF(ISBLANK('Measured Data'!AW43),"",'Measured Data'!AW43)</f>
        <v/>
      </c>
      <c r="AW50" s="241" t="str">
        <f>IF(ISBLANK('Measured Data'!AX43),"",'Measured Data'!AX43)</f>
        <v/>
      </c>
      <c r="AX50" s="241" t="str">
        <f>IF(ISBLANK('Measured Data'!AY43),"",'Measured Data'!AY43)</f>
        <v/>
      </c>
      <c r="AY50" s="241" t="str">
        <f>IF(ISBLANK('Measured Data'!AZ43),"",'Measured Data'!AZ43)</f>
        <v/>
      </c>
      <c r="AZ50" s="241" t="str">
        <f>IF(ISBLANK('Measured Data'!BA43),"",'Measured Data'!BA43)</f>
        <v/>
      </c>
      <c r="BA50" s="241" t="str">
        <f>IF(ISBLANK('Measured Data'!BB43),"",'Measured Data'!BB43)</f>
        <v/>
      </c>
      <c r="BB50" s="241" t="str">
        <f>IF(ISBLANK('Measured Data'!BC43),"",'Measured Data'!BC43)</f>
        <v/>
      </c>
      <c r="BC50" s="241" t="str">
        <f>IF(ISBLANK('Measured Data'!BD43),"",'Measured Data'!BD43)</f>
        <v/>
      </c>
      <c r="BD50" s="241" t="str">
        <f>IF(ISBLANK('Measured Data'!BE43),"",'Measured Data'!BE43)</f>
        <v/>
      </c>
      <c r="BE50" s="241" t="str">
        <f>IF(ISBLANK('Measured Data'!BF43),"",'Measured Data'!BF43)</f>
        <v/>
      </c>
      <c r="BF50" s="241" t="str">
        <f>IF(ISBLANK('Measured Data'!BG43),"",'Measured Data'!BG43)</f>
        <v/>
      </c>
      <c r="BG50" s="241" t="str">
        <f>IF(ISBLANK('Measured Data'!BH43),"",'Measured Data'!BH43)</f>
        <v/>
      </c>
      <c r="BH50" s="241" t="str">
        <f>IF(ISBLANK('Measured Data'!BI43),"",'Measured Data'!BI43)</f>
        <v/>
      </c>
      <c r="BI50" s="241" t="str">
        <f>IF(ISBLANK('Measured Data'!BJ43),"",'Measured Data'!BJ43)</f>
        <v/>
      </c>
      <c r="BJ50" s="241" t="str">
        <f>IF(ISBLANK('Measured Data'!BK43),"",'Measured Data'!BK43)</f>
        <v/>
      </c>
      <c r="BK50" s="241" t="str">
        <f>IF(ISBLANK('Measured Data'!BL43),"",'Measured Data'!BL43)</f>
        <v/>
      </c>
      <c r="BL50" s="241" t="str">
        <f>IF(ISBLANK('Measured Data'!BM43),"",'Measured Data'!BM43)</f>
        <v/>
      </c>
      <c r="BM50" s="241" t="str">
        <f>IF(ISBLANK('Measured Data'!BN43),"",'Measured Data'!BN43)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Data'!AR44),"",'Measured Data'!AR44)</f>
        <v/>
      </c>
      <c r="AR51" s="241" t="str">
        <f>IF(ISBLANK('Measured Data'!AS44),"",'Measured Data'!AS44)</f>
        <v/>
      </c>
      <c r="AS51" s="241" t="str">
        <f>IF(ISBLANK('Measured Data'!AT44),"",'Measured Data'!AT44)</f>
        <v/>
      </c>
      <c r="AT51" s="241" t="str">
        <f>IF(ISBLANK('Measured Data'!AU44),"",'Measured Data'!AU44)</f>
        <v/>
      </c>
      <c r="AU51" s="241" t="str">
        <f>IF(ISBLANK('Measured Data'!AV44),"",'Measured Data'!AV44)</f>
        <v/>
      </c>
      <c r="AV51" s="241" t="str">
        <f>IF(ISBLANK('Measured Data'!AW44),"",'Measured Data'!AW44)</f>
        <v/>
      </c>
      <c r="AW51" s="241" t="str">
        <f>IF(ISBLANK('Measured Data'!AX44),"",'Measured Data'!AX44)</f>
        <v/>
      </c>
      <c r="AX51" s="241" t="str">
        <f>IF(ISBLANK('Measured Data'!AY44),"",'Measured Data'!AY44)</f>
        <v/>
      </c>
      <c r="AY51" s="241" t="str">
        <f>IF(ISBLANK('Measured Data'!AZ44),"",'Measured Data'!AZ44)</f>
        <v/>
      </c>
      <c r="AZ51" s="241" t="str">
        <f>IF(ISBLANK('Measured Data'!BA44),"",'Measured Data'!BA44)</f>
        <v/>
      </c>
      <c r="BA51" s="241" t="str">
        <f>IF(ISBLANK('Measured Data'!BB44),"",'Measured Data'!BB44)</f>
        <v/>
      </c>
      <c r="BB51" s="241" t="str">
        <f>IF(ISBLANK('Measured Data'!BC44),"",'Measured Data'!BC44)</f>
        <v/>
      </c>
      <c r="BC51" s="241" t="str">
        <f>IF(ISBLANK('Measured Data'!BD44),"",'Measured Data'!BD44)</f>
        <v/>
      </c>
      <c r="BD51" s="241" t="str">
        <f>IF(ISBLANK('Measured Data'!BE44),"",'Measured Data'!BE44)</f>
        <v/>
      </c>
      <c r="BE51" s="241" t="str">
        <f>IF(ISBLANK('Measured Data'!BF44),"",'Measured Data'!BF44)</f>
        <v/>
      </c>
      <c r="BF51" s="241" t="str">
        <f>IF(ISBLANK('Measured Data'!BG44),"",'Measured Data'!BG44)</f>
        <v/>
      </c>
      <c r="BG51" s="241" t="str">
        <f>IF(ISBLANK('Measured Data'!BH44),"",'Measured Data'!BH44)</f>
        <v/>
      </c>
      <c r="BH51" s="241" t="str">
        <f>IF(ISBLANK('Measured Data'!BI44),"",'Measured Data'!BI44)</f>
        <v/>
      </c>
      <c r="BI51" s="241" t="str">
        <f>IF(ISBLANK('Measured Data'!BJ44),"",'Measured Data'!BJ44)</f>
        <v/>
      </c>
      <c r="BJ51" s="241" t="str">
        <f>IF(ISBLANK('Measured Data'!BK44),"",'Measured Data'!BK44)</f>
        <v/>
      </c>
      <c r="BK51" s="241" t="str">
        <f>IF(ISBLANK('Measured Data'!BL44),"",'Measured Data'!BL44)</f>
        <v/>
      </c>
      <c r="BL51" s="241" t="str">
        <f>IF(ISBLANK('Measured Data'!BM44),"",'Measured Data'!BM44)</f>
        <v/>
      </c>
      <c r="BM51" s="241" t="str">
        <f>IF(ISBLANK('Measured Data'!BN44),"",'Measured Data'!BN44)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Data'!AR45),"",'Measured Data'!AR45)</f>
        <v/>
      </c>
      <c r="AR52" s="241" t="str">
        <f>IF(ISBLANK('Measured Data'!AS45),"",'Measured Data'!AS45)</f>
        <v/>
      </c>
      <c r="AS52" s="241" t="str">
        <f>IF(ISBLANK('Measured Data'!AT45),"",'Measured Data'!AT45)</f>
        <v/>
      </c>
      <c r="AT52" s="241" t="str">
        <f>IF(ISBLANK('Measured Data'!AU45),"",'Measured Data'!AU45)</f>
        <v/>
      </c>
      <c r="AU52" s="241" t="str">
        <f>IF(ISBLANK('Measured Data'!AV45),"",'Measured Data'!AV45)</f>
        <v/>
      </c>
      <c r="AV52" s="241" t="str">
        <f>IF(ISBLANK('Measured Data'!AW45),"",'Measured Data'!AW45)</f>
        <v/>
      </c>
      <c r="AW52" s="241" t="str">
        <f>IF(ISBLANK('Measured Data'!AX45),"",'Measured Data'!AX45)</f>
        <v/>
      </c>
      <c r="AX52" s="241" t="str">
        <f>IF(ISBLANK('Measured Data'!AY45),"",'Measured Data'!AY45)</f>
        <v/>
      </c>
      <c r="AY52" s="241" t="str">
        <f>IF(ISBLANK('Measured Data'!AZ45),"",'Measured Data'!AZ45)</f>
        <v/>
      </c>
      <c r="AZ52" s="241" t="str">
        <f>IF(ISBLANK('Measured Data'!BA45),"",'Measured Data'!BA45)</f>
        <v/>
      </c>
      <c r="BA52" s="241" t="str">
        <f>IF(ISBLANK('Measured Data'!BB45),"",'Measured Data'!BB45)</f>
        <v/>
      </c>
      <c r="BB52" s="241" t="str">
        <f>IF(ISBLANK('Measured Data'!BC45),"",'Measured Data'!BC45)</f>
        <v/>
      </c>
      <c r="BC52" s="241" t="str">
        <f>IF(ISBLANK('Measured Data'!BD45),"",'Measured Data'!BD45)</f>
        <v/>
      </c>
      <c r="BD52" s="241" t="str">
        <f>IF(ISBLANK('Measured Data'!BE45),"",'Measured Data'!BE45)</f>
        <v/>
      </c>
      <c r="BE52" s="241" t="str">
        <f>IF(ISBLANK('Measured Data'!BF45),"",'Measured Data'!BF45)</f>
        <v/>
      </c>
      <c r="BF52" s="241" t="str">
        <f>IF(ISBLANK('Measured Data'!BG45),"",'Measured Data'!BG45)</f>
        <v/>
      </c>
      <c r="BG52" s="241" t="str">
        <f>IF(ISBLANK('Measured Data'!BH45),"",'Measured Data'!BH45)</f>
        <v/>
      </c>
      <c r="BH52" s="241" t="str">
        <f>IF(ISBLANK('Measured Data'!BI45),"",'Measured Data'!BI45)</f>
        <v/>
      </c>
      <c r="BI52" s="241" t="str">
        <f>IF(ISBLANK('Measured Data'!BJ45),"",'Measured Data'!BJ45)</f>
        <v/>
      </c>
      <c r="BJ52" s="241" t="str">
        <f>IF(ISBLANK('Measured Data'!BK45),"",'Measured Data'!BK45)</f>
        <v/>
      </c>
      <c r="BK52" s="241" t="str">
        <f>IF(ISBLANK('Measured Data'!BL45),"",'Measured Data'!BL45)</f>
        <v/>
      </c>
      <c r="BL52" s="241" t="str">
        <f>IF(ISBLANK('Measured Data'!BM45),"",'Measured Data'!BM45)</f>
        <v/>
      </c>
      <c r="BM52" s="241" t="str">
        <f>IF(ISBLANK('Measured Data'!BN45),"",'Measured Data'!BN45)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Data'!AR46),"",'Measured Data'!AR46)</f>
        <v/>
      </c>
      <c r="AR53" s="241" t="str">
        <f>IF(ISBLANK('Measured Data'!AS46),"",'Measured Data'!AS46)</f>
        <v/>
      </c>
      <c r="AS53" s="241" t="str">
        <f>IF(ISBLANK('Measured Data'!AT46),"",'Measured Data'!AT46)</f>
        <v/>
      </c>
      <c r="AT53" s="241" t="str">
        <f>IF(ISBLANK('Measured Data'!AU46),"",'Measured Data'!AU46)</f>
        <v/>
      </c>
      <c r="AU53" s="241" t="str">
        <f>IF(ISBLANK('Measured Data'!AV46),"",'Measured Data'!AV46)</f>
        <v/>
      </c>
      <c r="AV53" s="241" t="str">
        <f>IF(ISBLANK('Measured Data'!AW46),"",'Measured Data'!AW46)</f>
        <v/>
      </c>
      <c r="AW53" s="241" t="str">
        <f>IF(ISBLANK('Measured Data'!AX46),"",'Measured Data'!AX46)</f>
        <v/>
      </c>
      <c r="AX53" s="241" t="str">
        <f>IF(ISBLANK('Measured Data'!AY46),"",'Measured Data'!AY46)</f>
        <v/>
      </c>
      <c r="AY53" s="241" t="str">
        <f>IF(ISBLANK('Measured Data'!AZ46),"",'Measured Data'!AZ46)</f>
        <v/>
      </c>
      <c r="AZ53" s="241" t="str">
        <f>IF(ISBLANK('Measured Data'!BA46),"",'Measured Data'!BA46)</f>
        <v/>
      </c>
      <c r="BA53" s="241" t="str">
        <f>IF(ISBLANK('Measured Data'!BB46),"",'Measured Data'!BB46)</f>
        <v/>
      </c>
      <c r="BB53" s="241" t="str">
        <f>IF(ISBLANK('Measured Data'!BC46),"",'Measured Data'!BC46)</f>
        <v/>
      </c>
      <c r="BC53" s="241" t="str">
        <f>IF(ISBLANK('Measured Data'!BD46),"",'Measured Data'!BD46)</f>
        <v/>
      </c>
      <c r="BD53" s="241" t="str">
        <f>IF(ISBLANK('Measured Data'!BE46),"",'Measured Data'!BE46)</f>
        <v/>
      </c>
      <c r="BE53" s="241" t="str">
        <f>IF(ISBLANK('Measured Data'!BF46),"",'Measured Data'!BF46)</f>
        <v/>
      </c>
      <c r="BF53" s="241" t="str">
        <f>IF(ISBLANK('Measured Data'!BG46),"",'Measured Data'!BG46)</f>
        <v/>
      </c>
      <c r="BG53" s="241" t="str">
        <f>IF(ISBLANK('Measured Data'!BH46),"",'Measured Data'!BH46)</f>
        <v/>
      </c>
      <c r="BH53" s="241" t="str">
        <f>IF(ISBLANK('Measured Data'!BI46),"",'Measured Data'!BI46)</f>
        <v/>
      </c>
      <c r="BI53" s="241" t="str">
        <f>IF(ISBLANK('Measured Data'!BJ46),"",'Measured Data'!BJ46)</f>
        <v/>
      </c>
      <c r="BJ53" s="241" t="str">
        <f>IF(ISBLANK('Measured Data'!BK46),"",'Measured Data'!BK46)</f>
        <v/>
      </c>
      <c r="BK53" s="241" t="str">
        <f>IF(ISBLANK('Measured Data'!BL46),"",'Measured Data'!BL46)</f>
        <v/>
      </c>
      <c r="BL53" s="241" t="str">
        <f>IF(ISBLANK('Measured Data'!BM46),"",'Measured Data'!BM46)</f>
        <v/>
      </c>
      <c r="BM53" s="241" t="str">
        <f>IF(ISBLANK('Measured Data'!BN46),"",'Measured Data'!BN46)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Data'!AR47),"",'Measured Data'!AR47)</f>
        <v/>
      </c>
      <c r="AR54" s="241" t="str">
        <f>IF(ISBLANK('Measured Data'!AS47),"",'Measured Data'!AS47)</f>
        <v/>
      </c>
      <c r="AS54" s="241" t="str">
        <f>IF(ISBLANK('Measured Data'!AT47),"",'Measured Data'!AT47)</f>
        <v/>
      </c>
      <c r="AT54" s="241" t="str">
        <f>IF(ISBLANK('Measured Data'!AU47),"",'Measured Data'!AU47)</f>
        <v/>
      </c>
      <c r="AU54" s="241" t="str">
        <f>IF(ISBLANK('Measured Data'!AV47),"",'Measured Data'!AV47)</f>
        <v/>
      </c>
      <c r="AV54" s="241" t="str">
        <f>IF(ISBLANK('Measured Data'!AW47),"",'Measured Data'!AW47)</f>
        <v/>
      </c>
      <c r="AW54" s="241" t="str">
        <f>IF(ISBLANK('Measured Data'!AX47),"",'Measured Data'!AX47)</f>
        <v/>
      </c>
      <c r="AX54" s="241" t="str">
        <f>IF(ISBLANK('Measured Data'!AY47),"",'Measured Data'!AY47)</f>
        <v/>
      </c>
      <c r="AY54" s="241" t="str">
        <f>IF(ISBLANK('Measured Data'!AZ47),"",'Measured Data'!AZ47)</f>
        <v/>
      </c>
      <c r="AZ54" s="241" t="str">
        <f>IF(ISBLANK('Measured Data'!BA47),"",'Measured Data'!BA47)</f>
        <v/>
      </c>
      <c r="BA54" s="241" t="str">
        <f>IF(ISBLANK('Measured Data'!BB47),"",'Measured Data'!BB47)</f>
        <v/>
      </c>
      <c r="BB54" s="241" t="str">
        <f>IF(ISBLANK('Measured Data'!BC47),"",'Measured Data'!BC47)</f>
        <v/>
      </c>
      <c r="BC54" s="241" t="str">
        <f>IF(ISBLANK('Measured Data'!BD47),"",'Measured Data'!BD47)</f>
        <v/>
      </c>
      <c r="BD54" s="241" t="str">
        <f>IF(ISBLANK('Measured Data'!BE47),"",'Measured Data'!BE47)</f>
        <v/>
      </c>
      <c r="BE54" s="241" t="str">
        <f>IF(ISBLANK('Measured Data'!BF47),"",'Measured Data'!BF47)</f>
        <v/>
      </c>
      <c r="BF54" s="241" t="str">
        <f>IF(ISBLANK('Measured Data'!BG47),"",'Measured Data'!BG47)</f>
        <v/>
      </c>
      <c r="BG54" s="241" t="str">
        <f>IF(ISBLANK('Measured Data'!BH47),"",'Measured Data'!BH47)</f>
        <v/>
      </c>
      <c r="BH54" s="241" t="str">
        <f>IF(ISBLANK('Measured Data'!BI47),"",'Measured Data'!BI47)</f>
        <v/>
      </c>
      <c r="BI54" s="241" t="str">
        <f>IF(ISBLANK('Measured Data'!BJ47),"",'Measured Data'!BJ47)</f>
        <v/>
      </c>
      <c r="BJ54" s="241" t="str">
        <f>IF(ISBLANK('Measured Data'!BK47),"",'Measured Data'!BK47)</f>
        <v/>
      </c>
      <c r="BK54" s="241" t="str">
        <f>IF(ISBLANK('Measured Data'!BL47),"",'Measured Data'!BL47)</f>
        <v/>
      </c>
      <c r="BL54" s="241" t="str">
        <f>IF(ISBLANK('Measured Data'!BM47),"",'Measured Data'!BM47)</f>
        <v/>
      </c>
      <c r="BM54" s="241" t="str">
        <f>IF(ISBLANK('Measured Data'!BN47),"",'Measured Data'!BN47)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Data'!AR48),"",'Measured Data'!AR48)</f>
        <v/>
      </c>
      <c r="AR55" s="241" t="str">
        <f>IF(ISBLANK('Measured Data'!AS48),"",'Measured Data'!AS48)</f>
        <v/>
      </c>
      <c r="AS55" s="241" t="str">
        <f>IF(ISBLANK('Measured Data'!AT48),"",'Measured Data'!AT48)</f>
        <v/>
      </c>
      <c r="AT55" s="241" t="str">
        <f>IF(ISBLANK('Measured Data'!AU48),"",'Measured Data'!AU48)</f>
        <v/>
      </c>
      <c r="AU55" s="241" t="str">
        <f>IF(ISBLANK('Measured Data'!AV48),"",'Measured Data'!AV48)</f>
        <v/>
      </c>
      <c r="AV55" s="241" t="str">
        <f>IF(ISBLANK('Measured Data'!AW48),"",'Measured Data'!AW48)</f>
        <v/>
      </c>
      <c r="AW55" s="241" t="str">
        <f>IF(ISBLANK('Measured Data'!AX48),"",'Measured Data'!AX48)</f>
        <v/>
      </c>
      <c r="AX55" s="241" t="str">
        <f>IF(ISBLANK('Measured Data'!AY48),"",'Measured Data'!AY48)</f>
        <v/>
      </c>
      <c r="AY55" s="241" t="str">
        <f>IF(ISBLANK('Measured Data'!AZ48),"",'Measured Data'!AZ48)</f>
        <v/>
      </c>
      <c r="AZ55" s="241" t="str">
        <f>IF(ISBLANK('Measured Data'!BA48),"",'Measured Data'!BA48)</f>
        <v/>
      </c>
      <c r="BA55" s="241" t="str">
        <f>IF(ISBLANK('Measured Data'!BB48),"",'Measured Data'!BB48)</f>
        <v/>
      </c>
      <c r="BB55" s="241" t="str">
        <f>IF(ISBLANK('Measured Data'!BC48),"",'Measured Data'!BC48)</f>
        <v/>
      </c>
      <c r="BC55" s="241" t="str">
        <f>IF(ISBLANK('Measured Data'!BD48),"",'Measured Data'!BD48)</f>
        <v/>
      </c>
      <c r="BD55" s="241" t="str">
        <f>IF(ISBLANK('Measured Data'!BE48),"",'Measured Data'!BE48)</f>
        <v/>
      </c>
      <c r="BE55" s="241" t="str">
        <f>IF(ISBLANK('Measured Data'!BF48),"",'Measured Data'!BF48)</f>
        <v/>
      </c>
      <c r="BF55" s="241" t="str">
        <f>IF(ISBLANK('Measured Data'!BG48),"",'Measured Data'!BG48)</f>
        <v/>
      </c>
      <c r="BG55" s="241" t="str">
        <f>IF(ISBLANK('Measured Data'!BH48),"",'Measured Data'!BH48)</f>
        <v/>
      </c>
      <c r="BH55" s="241" t="str">
        <f>IF(ISBLANK('Measured Data'!BI48),"",'Measured Data'!BI48)</f>
        <v/>
      </c>
      <c r="BI55" s="241" t="str">
        <f>IF(ISBLANK('Measured Data'!BJ48),"",'Measured Data'!BJ48)</f>
        <v/>
      </c>
      <c r="BJ55" s="241" t="str">
        <f>IF(ISBLANK('Measured Data'!BK48),"",'Measured Data'!BK48)</f>
        <v/>
      </c>
      <c r="BK55" s="241" t="str">
        <f>IF(ISBLANK('Measured Data'!BL48),"",'Measured Data'!BL48)</f>
        <v/>
      </c>
      <c r="BL55" s="241" t="str">
        <f>IF(ISBLANK('Measured Data'!BM48),"",'Measured Data'!BM48)</f>
        <v/>
      </c>
      <c r="BM55" s="241" t="str">
        <f>IF(ISBLANK('Measured Data'!BN48),"",'Measured Data'!BN48)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Data'!AR49),"",'Measured Data'!AR49)</f>
        <v/>
      </c>
      <c r="AR56" s="241" t="str">
        <f>IF(ISBLANK('Measured Data'!AS49),"",'Measured Data'!AS49)</f>
        <v/>
      </c>
      <c r="AS56" s="241" t="str">
        <f>IF(ISBLANK('Measured Data'!AT49),"",'Measured Data'!AT49)</f>
        <v/>
      </c>
      <c r="AT56" s="241" t="str">
        <f>IF(ISBLANK('Measured Data'!AU49),"",'Measured Data'!AU49)</f>
        <v/>
      </c>
      <c r="AU56" s="241" t="str">
        <f>IF(ISBLANK('Measured Data'!AV49),"",'Measured Data'!AV49)</f>
        <v/>
      </c>
      <c r="AV56" s="241" t="str">
        <f>IF(ISBLANK('Measured Data'!AW49),"",'Measured Data'!AW49)</f>
        <v/>
      </c>
      <c r="AW56" s="241" t="str">
        <f>IF(ISBLANK('Measured Data'!AX49),"",'Measured Data'!AX49)</f>
        <v/>
      </c>
      <c r="AX56" s="241" t="str">
        <f>IF(ISBLANK('Measured Data'!AY49),"",'Measured Data'!AY49)</f>
        <v/>
      </c>
      <c r="AY56" s="241" t="str">
        <f>IF(ISBLANK('Measured Data'!AZ49),"",'Measured Data'!AZ49)</f>
        <v/>
      </c>
      <c r="AZ56" s="241" t="str">
        <f>IF(ISBLANK('Measured Data'!BA49),"",'Measured Data'!BA49)</f>
        <v/>
      </c>
      <c r="BA56" s="241" t="str">
        <f>IF(ISBLANK('Measured Data'!BB49),"",'Measured Data'!BB49)</f>
        <v/>
      </c>
      <c r="BB56" s="241" t="str">
        <f>IF(ISBLANK('Measured Data'!BC49),"",'Measured Data'!BC49)</f>
        <v/>
      </c>
      <c r="BC56" s="241" t="str">
        <f>IF(ISBLANK('Measured Data'!BD49),"",'Measured Data'!BD49)</f>
        <v/>
      </c>
      <c r="BD56" s="241" t="str">
        <f>IF(ISBLANK('Measured Data'!BE49),"",'Measured Data'!BE49)</f>
        <v/>
      </c>
      <c r="BE56" s="241" t="str">
        <f>IF(ISBLANK('Measured Data'!BF49),"",'Measured Data'!BF49)</f>
        <v/>
      </c>
      <c r="BF56" s="241" t="str">
        <f>IF(ISBLANK('Measured Data'!BG49),"",'Measured Data'!BG49)</f>
        <v/>
      </c>
      <c r="BG56" s="241" t="str">
        <f>IF(ISBLANK('Measured Data'!BH49),"",'Measured Data'!BH49)</f>
        <v/>
      </c>
      <c r="BH56" s="241" t="str">
        <f>IF(ISBLANK('Measured Data'!BI49),"",'Measured Data'!BI49)</f>
        <v/>
      </c>
      <c r="BI56" s="241" t="str">
        <f>IF(ISBLANK('Measured Data'!BJ49),"",'Measured Data'!BJ49)</f>
        <v/>
      </c>
      <c r="BJ56" s="241" t="str">
        <f>IF(ISBLANK('Measured Data'!BK49),"",'Measured Data'!BK49)</f>
        <v/>
      </c>
      <c r="BK56" s="241" t="str">
        <f>IF(ISBLANK('Measured Data'!BL49),"",'Measured Data'!BL49)</f>
        <v/>
      </c>
      <c r="BL56" s="241" t="str">
        <f>IF(ISBLANK('Measured Data'!BM49),"",'Measured Data'!BM49)</f>
        <v/>
      </c>
      <c r="BM56" s="241" t="str">
        <f>IF(ISBLANK('Measured Data'!BN49),"",'Measured Data'!BN49)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Data'!AR50),"",'Measured Data'!AR50)</f>
        <v/>
      </c>
      <c r="AR57" s="241" t="str">
        <f>IF(ISBLANK('Measured Data'!AS50),"",'Measured Data'!AS50)</f>
        <v/>
      </c>
      <c r="AS57" s="241" t="str">
        <f>IF(ISBLANK('Measured Data'!AT50),"",'Measured Data'!AT50)</f>
        <v/>
      </c>
      <c r="AT57" s="241" t="str">
        <f>IF(ISBLANK('Measured Data'!AU50),"",'Measured Data'!AU50)</f>
        <v/>
      </c>
      <c r="AU57" s="241" t="str">
        <f>IF(ISBLANK('Measured Data'!AV50),"",'Measured Data'!AV50)</f>
        <v/>
      </c>
      <c r="AV57" s="241" t="str">
        <f>IF(ISBLANK('Measured Data'!AW50),"",'Measured Data'!AW50)</f>
        <v/>
      </c>
      <c r="AW57" s="241" t="str">
        <f>IF(ISBLANK('Measured Data'!AX50),"",'Measured Data'!AX50)</f>
        <v/>
      </c>
      <c r="AX57" s="241" t="str">
        <f>IF(ISBLANK('Measured Data'!AY50),"",'Measured Data'!AY50)</f>
        <v/>
      </c>
      <c r="AY57" s="241" t="str">
        <f>IF(ISBLANK('Measured Data'!AZ50),"",'Measured Data'!AZ50)</f>
        <v/>
      </c>
      <c r="AZ57" s="241" t="str">
        <f>IF(ISBLANK('Measured Data'!BA50),"",'Measured Data'!BA50)</f>
        <v/>
      </c>
      <c r="BA57" s="241" t="str">
        <f>IF(ISBLANK('Measured Data'!BB50),"",'Measured Data'!BB50)</f>
        <v/>
      </c>
      <c r="BB57" s="241" t="str">
        <f>IF(ISBLANK('Measured Data'!BC50),"",'Measured Data'!BC50)</f>
        <v/>
      </c>
      <c r="BC57" s="241" t="str">
        <f>IF(ISBLANK('Measured Data'!BD50),"",'Measured Data'!BD50)</f>
        <v/>
      </c>
      <c r="BD57" s="241" t="str">
        <f>IF(ISBLANK('Measured Data'!BE50),"",'Measured Data'!BE50)</f>
        <v/>
      </c>
      <c r="BE57" s="241" t="str">
        <f>IF(ISBLANK('Measured Data'!BF50),"",'Measured Data'!BF50)</f>
        <v/>
      </c>
      <c r="BF57" s="241" t="str">
        <f>IF(ISBLANK('Measured Data'!BG50),"",'Measured Data'!BG50)</f>
        <v/>
      </c>
      <c r="BG57" s="241" t="str">
        <f>IF(ISBLANK('Measured Data'!BH50),"",'Measured Data'!BH50)</f>
        <v/>
      </c>
      <c r="BH57" s="241" t="str">
        <f>IF(ISBLANK('Measured Data'!BI50),"",'Measured Data'!BI50)</f>
        <v/>
      </c>
      <c r="BI57" s="241" t="str">
        <f>IF(ISBLANK('Measured Data'!BJ50),"",'Measured Data'!BJ50)</f>
        <v/>
      </c>
      <c r="BJ57" s="241" t="str">
        <f>IF(ISBLANK('Measured Data'!BK50),"",'Measured Data'!BK50)</f>
        <v/>
      </c>
      <c r="BK57" s="241" t="str">
        <f>IF(ISBLANK('Measured Data'!BL50),"",'Measured Data'!BL50)</f>
        <v/>
      </c>
      <c r="BL57" s="241" t="str">
        <f>IF(ISBLANK('Measured Data'!BM50),"",'Measured Data'!BM50)</f>
        <v/>
      </c>
      <c r="BM57" s="241" t="str">
        <f>IF(ISBLANK('Measured Data'!BN50),"",'Measured Data'!BN50)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Data'!AR51),"",'Measured Data'!AR51)</f>
        <v/>
      </c>
      <c r="AR58" s="241" t="str">
        <f>IF(ISBLANK('Measured Data'!AS51),"",'Measured Data'!AS51)</f>
        <v/>
      </c>
      <c r="AS58" s="241" t="str">
        <f>IF(ISBLANK('Measured Data'!AT51),"",'Measured Data'!AT51)</f>
        <v/>
      </c>
      <c r="AT58" s="241" t="str">
        <f>IF(ISBLANK('Measured Data'!AU51),"",'Measured Data'!AU51)</f>
        <v/>
      </c>
      <c r="AU58" s="241" t="str">
        <f>IF(ISBLANK('Measured Data'!AV51),"",'Measured Data'!AV51)</f>
        <v/>
      </c>
      <c r="AV58" s="241" t="str">
        <f>IF(ISBLANK('Measured Data'!AW51),"",'Measured Data'!AW51)</f>
        <v/>
      </c>
      <c r="AW58" s="241" t="str">
        <f>IF(ISBLANK('Measured Data'!AX51),"",'Measured Data'!AX51)</f>
        <v/>
      </c>
      <c r="AX58" s="241" t="str">
        <f>IF(ISBLANK('Measured Data'!AY51),"",'Measured Data'!AY51)</f>
        <v/>
      </c>
      <c r="AY58" s="241" t="str">
        <f>IF(ISBLANK('Measured Data'!AZ51),"",'Measured Data'!AZ51)</f>
        <v/>
      </c>
      <c r="AZ58" s="241" t="str">
        <f>IF(ISBLANK('Measured Data'!BA51),"",'Measured Data'!BA51)</f>
        <v/>
      </c>
      <c r="BA58" s="241" t="str">
        <f>IF(ISBLANK('Measured Data'!BB51),"",'Measured Data'!BB51)</f>
        <v/>
      </c>
      <c r="BB58" s="241" t="str">
        <f>IF(ISBLANK('Measured Data'!BC51),"",'Measured Data'!BC51)</f>
        <v/>
      </c>
      <c r="BC58" s="241" t="str">
        <f>IF(ISBLANK('Measured Data'!BD51),"",'Measured Data'!BD51)</f>
        <v/>
      </c>
      <c r="BD58" s="241" t="str">
        <f>IF(ISBLANK('Measured Data'!BE51),"",'Measured Data'!BE51)</f>
        <v/>
      </c>
      <c r="BE58" s="241" t="str">
        <f>IF(ISBLANK('Measured Data'!BF51),"",'Measured Data'!BF51)</f>
        <v/>
      </c>
      <c r="BF58" s="241" t="str">
        <f>IF(ISBLANK('Measured Data'!BG51),"",'Measured Data'!BG51)</f>
        <v/>
      </c>
      <c r="BG58" s="241" t="str">
        <f>IF(ISBLANK('Measured Data'!BH51),"",'Measured Data'!BH51)</f>
        <v/>
      </c>
      <c r="BH58" s="241" t="str">
        <f>IF(ISBLANK('Measured Data'!BI51),"",'Measured Data'!BI51)</f>
        <v/>
      </c>
      <c r="BI58" s="241" t="str">
        <f>IF(ISBLANK('Measured Data'!BJ51),"",'Measured Data'!BJ51)</f>
        <v/>
      </c>
      <c r="BJ58" s="241" t="str">
        <f>IF(ISBLANK('Measured Data'!BK51),"",'Measured Data'!BK51)</f>
        <v/>
      </c>
      <c r="BK58" s="241" t="str">
        <f>IF(ISBLANK('Measured Data'!BL51),"",'Measured Data'!BL51)</f>
        <v/>
      </c>
      <c r="BL58" s="241" t="str">
        <f>IF(ISBLANK('Measured Data'!BM51),"",'Measured Data'!BM51)</f>
        <v/>
      </c>
      <c r="BM58" s="241" t="str">
        <f>IF(ISBLANK('Measured Data'!BN51),"",'Measured Data'!BN51)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Data'!AR52),"",'Measured Data'!AR52)</f>
        <v/>
      </c>
      <c r="AR59" s="241" t="str">
        <f>IF(ISBLANK('Measured Data'!AS52),"",'Measured Data'!AS52)</f>
        <v/>
      </c>
      <c r="AS59" s="241" t="str">
        <f>IF(ISBLANK('Measured Data'!AT52),"",'Measured Data'!AT52)</f>
        <v/>
      </c>
      <c r="AT59" s="241" t="str">
        <f>IF(ISBLANK('Measured Data'!AU52),"",'Measured Data'!AU52)</f>
        <v/>
      </c>
      <c r="AU59" s="241" t="str">
        <f>IF(ISBLANK('Measured Data'!AV52),"",'Measured Data'!AV52)</f>
        <v/>
      </c>
      <c r="AV59" s="241" t="str">
        <f>IF(ISBLANK('Measured Data'!AW52),"",'Measured Data'!AW52)</f>
        <v/>
      </c>
      <c r="AW59" s="241" t="str">
        <f>IF(ISBLANK('Measured Data'!AX52),"",'Measured Data'!AX52)</f>
        <v/>
      </c>
      <c r="AX59" s="241" t="str">
        <f>IF(ISBLANK('Measured Data'!AY52),"",'Measured Data'!AY52)</f>
        <v/>
      </c>
      <c r="AY59" s="241" t="str">
        <f>IF(ISBLANK('Measured Data'!AZ52),"",'Measured Data'!AZ52)</f>
        <v/>
      </c>
      <c r="AZ59" s="241" t="str">
        <f>IF(ISBLANK('Measured Data'!BA52),"",'Measured Data'!BA52)</f>
        <v/>
      </c>
      <c r="BA59" s="241" t="str">
        <f>IF(ISBLANK('Measured Data'!BB52),"",'Measured Data'!BB52)</f>
        <v/>
      </c>
      <c r="BB59" s="241" t="str">
        <f>IF(ISBLANK('Measured Data'!BC52),"",'Measured Data'!BC52)</f>
        <v/>
      </c>
      <c r="BC59" s="241" t="str">
        <f>IF(ISBLANK('Measured Data'!BD52),"",'Measured Data'!BD52)</f>
        <v/>
      </c>
      <c r="BD59" s="241" t="str">
        <f>IF(ISBLANK('Measured Data'!BE52),"",'Measured Data'!BE52)</f>
        <v/>
      </c>
      <c r="BE59" s="241" t="str">
        <f>IF(ISBLANK('Measured Data'!BF52),"",'Measured Data'!BF52)</f>
        <v/>
      </c>
      <c r="BF59" s="241" t="str">
        <f>IF(ISBLANK('Measured Data'!BG52),"",'Measured Data'!BG52)</f>
        <v/>
      </c>
      <c r="BG59" s="241" t="str">
        <f>IF(ISBLANK('Measured Data'!BH52),"",'Measured Data'!BH52)</f>
        <v/>
      </c>
      <c r="BH59" s="241" t="str">
        <f>IF(ISBLANK('Measured Data'!BI52),"",'Measured Data'!BI52)</f>
        <v/>
      </c>
      <c r="BI59" s="241" t="str">
        <f>IF(ISBLANK('Measured Data'!BJ52),"",'Measured Data'!BJ52)</f>
        <v/>
      </c>
      <c r="BJ59" s="241" t="str">
        <f>IF(ISBLANK('Measured Data'!BK52),"",'Measured Data'!BK52)</f>
        <v/>
      </c>
      <c r="BK59" s="241" t="str">
        <f>IF(ISBLANK('Measured Data'!BL52),"",'Measured Data'!BL52)</f>
        <v/>
      </c>
      <c r="BL59" s="241" t="str">
        <f>IF(ISBLANK('Measured Data'!BM52),"",'Measured Data'!BM52)</f>
        <v/>
      </c>
      <c r="BM59" s="241" t="str">
        <f>IF(ISBLANK('Measured Data'!BN52),"",'Measured Data'!BN52)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Data'!AR53),"",'Measured Data'!AR53)</f>
        <v/>
      </c>
      <c r="AR60" s="241" t="str">
        <f>IF(ISBLANK('Measured Data'!AS53),"",'Measured Data'!AS53)</f>
        <v/>
      </c>
      <c r="AS60" s="241" t="str">
        <f>IF(ISBLANK('Measured Data'!AT53),"",'Measured Data'!AT53)</f>
        <v/>
      </c>
      <c r="AT60" s="241" t="str">
        <f>IF(ISBLANK('Measured Data'!AU53),"",'Measured Data'!AU53)</f>
        <v/>
      </c>
      <c r="AU60" s="241" t="str">
        <f>IF(ISBLANK('Measured Data'!AV53),"",'Measured Data'!AV53)</f>
        <v/>
      </c>
      <c r="AV60" s="241" t="str">
        <f>IF(ISBLANK('Measured Data'!AW53),"",'Measured Data'!AW53)</f>
        <v/>
      </c>
      <c r="AW60" s="241" t="str">
        <f>IF(ISBLANK('Measured Data'!AX53),"",'Measured Data'!AX53)</f>
        <v/>
      </c>
      <c r="AX60" s="241" t="str">
        <f>IF(ISBLANK('Measured Data'!AY53),"",'Measured Data'!AY53)</f>
        <v/>
      </c>
      <c r="AY60" s="241" t="str">
        <f>IF(ISBLANK('Measured Data'!AZ53),"",'Measured Data'!AZ53)</f>
        <v/>
      </c>
      <c r="AZ60" s="241" t="str">
        <f>IF(ISBLANK('Measured Data'!BA53),"",'Measured Data'!BA53)</f>
        <v/>
      </c>
      <c r="BA60" s="241" t="str">
        <f>IF(ISBLANK('Measured Data'!BB53),"",'Measured Data'!BB53)</f>
        <v/>
      </c>
      <c r="BB60" s="241" t="str">
        <f>IF(ISBLANK('Measured Data'!BC53),"",'Measured Data'!BC53)</f>
        <v/>
      </c>
      <c r="BC60" s="241" t="str">
        <f>IF(ISBLANK('Measured Data'!BD53),"",'Measured Data'!BD53)</f>
        <v/>
      </c>
      <c r="BD60" s="241" t="str">
        <f>IF(ISBLANK('Measured Data'!BE53),"",'Measured Data'!BE53)</f>
        <v/>
      </c>
      <c r="BE60" s="241" t="str">
        <f>IF(ISBLANK('Measured Data'!BF53),"",'Measured Data'!BF53)</f>
        <v/>
      </c>
      <c r="BF60" s="241" t="str">
        <f>IF(ISBLANK('Measured Data'!BG53),"",'Measured Data'!BG53)</f>
        <v/>
      </c>
      <c r="BG60" s="241" t="str">
        <f>IF(ISBLANK('Measured Data'!BH53),"",'Measured Data'!BH53)</f>
        <v/>
      </c>
      <c r="BH60" s="241" t="str">
        <f>IF(ISBLANK('Measured Data'!BI53),"",'Measured Data'!BI53)</f>
        <v/>
      </c>
      <c r="BI60" s="241" t="str">
        <f>IF(ISBLANK('Measured Data'!BJ53),"",'Measured Data'!BJ53)</f>
        <v/>
      </c>
      <c r="BJ60" s="241" t="str">
        <f>IF(ISBLANK('Measured Data'!BK53),"",'Measured Data'!BK53)</f>
        <v/>
      </c>
      <c r="BK60" s="241" t="str">
        <f>IF(ISBLANK('Measured Data'!BL53),"",'Measured Data'!BL53)</f>
        <v/>
      </c>
      <c r="BL60" s="241" t="str">
        <f>IF(ISBLANK('Measured Data'!BM53),"",'Measured Data'!BM53)</f>
        <v/>
      </c>
      <c r="BM60" s="241" t="str">
        <f>IF(ISBLANK('Measured Data'!BN53),"",'Measured Data'!BN53)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Data'!AR54),"",'Measured Data'!AR54)</f>
        <v/>
      </c>
      <c r="AR61" s="241" t="str">
        <f>IF(ISBLANK('Measured Data'!AS54),"",'Measured Data'!AS54)</f>
        <v/>
      </c>
      <c r="AS61" s="241" t="str">
        <f>IF(ISBLANK('Measured Data'!AT54),"",'Measured Data'!AT54)</f>
        <v/>
      </c>
      <c r="AT61" s="241" t="str">
        <f>IF(ISBLANK('Measured Data'!AU54),"",'Measured Data'!AU54)</f>
        <v/>
      </c>
      <c r="AU61" s="241" t="str">
        <f>IF(ISBLANK('Measured Data'!AV54),"",'Measured Data'!AV54)</f>
        <v/>
      </c>
      <c r="AV61" s="241" t="str">
        <f>IF(ISBLANK('Measured Data'!AW54),"",'Measured Data'!AW54)</f>
        <v/>
      </c>
      <c r="AW61" s="241" t="str">
        <f>IF(ISBLANK('Measured Data'!AX54),"",'Measured Data'!AX54)</f>
        <v/>
      </c>
      <c r="AX61" s="241" t="str">
        <f>IF(ISBLANK('Measured Data'!AY54),"",'Measured Data'!AY54)</f>
        <v/>
      </c>
      <c r="AY61" s="241" t="str">
        <f>IF(ISBLANK('Measured Data'!AZ54),"",'Measured Data'!AZ54)</f>
        <v/>
      </c>
      <c r="AZ61" s="241" t="str">
        <f>IF(ISBLANK('Measured Data'!BA54),"",'Measured Data'!BA54)</f>
        <v/>
      </c>
      <c r="BA61" s="241" t="str">
        <f>IF(ISBLANK('Measured Data'!BB54),"",'Measured Data'!BB54)</f>
        <v/>
      </c>
      <c r="BB61" s="241" t="str">
        <f>IF(ISBLANK('Measured Data'!BC54),"",'Measured Data'!BC54)</f>
        <v/>
      </c>
      <c r="BC61" s="241" t="str">
        <f>IF(ISBLANK('Measured Data'!BD54),"",'Measured Data'!BD54)</f>
        <v/>
      </c>
      <c r="BD61" s="241" t="str">
        <f>IF(ISBLANK('Measured Data'!BE54),"",'Measured Data'!BE54)</f>
        <v/>
      </c>
      <c r="BE61" s="241" t="str">
        <f>IF(ISBLANK('Measured Data'!BF54),"",'Measured Data'!BF54)</f>
        <v/>
      </c>
      <c r="BF61" s="241" t="str">
        <f>IF(ISBLANK('Measured Data'!BG54),"",'Measured Data'!BG54)</f>
        <v/>
      </c>
      <c r="BG61" s="241" t="str">
        <f>IF(ISBLANK('Measured Data'!BH54),"",'Measured Data'!BH54)</f>
        <v/>
      </c>
      <c r="BH61" s="241" t="str">
        <f>IF(ISBLANK('Measured Data'!BI54),"",'Measured Data'!BI54)</f>
        <v/>
      </c>
      <c r="BI61" s="241" t="str">
        <f>IF(ISBLANK('Measured Data'!BJ54),"",'Measured Data'!BJ54)</f>
        <v/>
      </c>
      <c r="BJ61" s="241" t="str">
        <f>IF(ISBLANK('Measured Data'!BK54),"",'Measured Data'!BK54)</f>
        <v/>
      </c>
      <c r="BK61" s="241" t="str">
        <f>IF(ISBLANK('Measured Data'!BL54),"",'Measured Data'!BL54)</f>
        <v/>
      </c>
      <c r="BL61" s="241" t="str">
        <f>IF(ISBLANK('Measured Data'!BM54),"",'Measured Data'!BM54)</f>
        <v/>
      </c>
      <c r="BM61" s="241" t="str">
        <f>IF(ISBLANK('Measured Data'!BN54),"",'Measured Data'!BN54)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Data'!AR55),"",'Measured Data'!AR55)</f>
        <v/>
      </c>
      <c r="AR62" s="241" t="str">
        <f>IF(ISBLANK('Measured Data'!AS55),"",'Measured Data'!AS55)</f>
        <v/>
      </c>
      <c r="AS62" s="241" t="str">
        <f>IF(ISBLANK('Measured Data'!AT55),"",'Measured Data'!AT55)</f>
        <v/>
      </c>
      <c r="AT62" s="241" t="str">
        <f>IF(ISBLANK('Measured Data'!AU55),"",'Measured Data'!AU55)</f>
        <v/>
      </c>
      <c r="AU62" s="241" t="str">
        <f>IF(ISBLANK('Measured Data'!AV55),"",'Measured Data'!AV55)</f>
        <v/>
      </c>
      <c r="AV62" s="241" t="str">
        <f>IF(ISBLANK('Measured Data'!AW55),"",'Measured Data'!AW55)</f>
        <v/>
      </c>
      <c r="AW62" s="241" t="str">
        <f>IF(ISBLANK('Measured Data'!AX55),"",'Measured Data'!AX55)</f>
        <v/>
      </c>
      <c r="AX62" s="241" t="str">
        <f>IF(ISBLANK('Measured Data'!AY55),"",'Measured Data'!AY55)</f>
        <v/>
      </c>
      <c r="AY62" s="241" t="str">
        <f>IF(ISBLANK('Measured Data'!AZ55),"",'Measured Data'!AZ55)</f>
        <v/>
      </c>
      <c r="AZ62" s="241" t="str">
        <f>IF(ISBLANK('Measured Data'!BA55),"",'Measured Data'!BA55)</f>
        <v/>
      </c>
      <c r="BA62" s="241" t="str">
        <f>IF(ISBLANK('Measured Data'!BB55),"",'Measured Data'!BB55)</f>
        <v/>
      </c>
      <c r="BB62" s="241" t="str">
        <f>IF(ISBLANK('Measured Data'!BC55),"",'Measured Data'!BC55)</f>
        <v/>
      </c>
      <c r="BC62" s="241" t="str">
        <f>IF(ISBLANK('Measured Data'!BD55),"",'Measured Data'!BD55)</f>
        <v/>
      </c>
      <c r="BD62" s="241" t="str">
        <f>IF(ISBLANK('Measured Data'!BE55),"",'Measured Data'!BE55)</f>
        <v/>
      </c>
      <c r="BE62" s="241" t="str">
        <f>IF(ISBLANK('Measured Data'!BF55),"",'Measured Data'!BF55)</f>
        <v/>
      </c>
      <c r="BF62" s="241" t="str">
        <f>IF(ISBLANK('Measured Data'!BG55),"",'Measured Data'!BG55)</f>
        <v/>
      </c>
      <c r="BG62" s="241" t="str">
        <f>IF(ISBLANK('Measured Data'!BH55),"",'Measured Data'!BH55)</f>
        <v/>
      </c>
      <c r="BH62" s="241" t="str">
        <f>IF(ISBLANK('Measured Data'!BI55),"",'Measured Data'!BI55)</f>
        <v/>
      </c>
      <c r="BI62" s="241" t="str">
        <f>IF(ISBLANK('Measured Data'!BJ55),"",'Measured Data'!BJ55)</f>
        <v/>
      </c>
      <c r="BJ62" s="241" t="str">
        <f>IF(ISBLANK('Measured Data'!BK55),"",'Measured Data'!BK55)</f>
        <v/>
      </c>
      <c r="BK62" s="241" t="str">
        <f>IF(ISBLANK('Measured Data'!BL55),"",'Measured Data'!BL55)</f>
        <v/>
      </c>
      <c r="BL62" s="241" t="str">
        <f>IF(ISBLANK('Measured Data'!BM55),"",'Measured Data'!BM55)</f>
        <v/>
      </c>
      <c r="BM62" s="241" t="str">
        <f>IF(ISBLANK('Measured Data'!BN55),"",'Measured Data'!BN55)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Data'!AR56),"",'Measured Data'!AR56)</f>
        <v/>
      </c>
      <c r="AR63" s="241" t="str">
        <f>IF(ISBLANK('Measured Data'!AS56),"",'Measured Data'!AS56)</f>
        <v/>
      </c>
      <c r="AS63" s="241" t="str">
        <f>IF(ISBLANK('Measured Data'!AT56),"",'Measured Data'!AT56)</f>
        <v/>
      </c>
      <c r="AT63" s="241" t="str">
        <f>IF(ISBLANK('Measured Data'!AU56),"",'Measured Data'!AU56)</f>
        <v/>
      </c>
      <c r="AU63" s="241" t="str">
        <f>IF(ISBLANK('Measured Data'!AV56),"",'Measured Data'!AV56)</f>
        <v/>
      </c>
      <c r="AV63" s="241" t="str">
        <f>IF(ISBLANK('Measured Data'!AW56),"",'Measured Data'!AW56)</f>
        <v/>
      </c>
      <c r="AW63" s="241" t="str">
        <f>IF(ISBLANK('Measured Data'!AX56),"",'Measured Data'!AX56)</f>
        <v/>
      </c>
      <c r="AX63" s="241" t="str">
        <f>IF(ISBLANK('Measured Data'!AY56),"",'Measured Data'!AY56)</f>
        <v/>
      </c>
      <c r="AY63" s="241" t="str">
        <f>IF(ISBLANK('Measured Data'!AZ56),"",'Measured Data'!AZ56)</f>
        <v/>
      </c>
      <c r="AZ63" s="241" t="str">
        <f>IF(ISBLANK('Measured Data'!BA56),"",'Measured Data'!BA56)</f>
        <v/>
      </c>
      <c r="BA63" s="241" t="str">
        <f>IF(ISBLANK('Measured Data'!BB56),"",'Measured Data'!BB56)</f>
        <v/>
      </c>
      <c r="BB63" s="241" t="str">
        <f>IF(ISBLANK('Measured Data'!BC56),"",'Measured Data'!BC56)</f>
        <v/>
      </c>
      <c r="BC63" s="241" t="str">
        <f>IF(ISBLANK('Measured Data'!BD56),"",'Measured Data'!BD56)</f>
        <v/>
      </c>
      <c r="BD63" s="241" t="str">
        <f>IF(ISBLANK('Measured Data'!BE56),"",'Measured Data'!BE56)</f>
        <v/>
      </c>
      <c r="BE63" s="241" t="str">
        <f>IF(ISBLANK('Measured Data'!BF56),"",'Measured Data'!BF56)</f>
        <v/>
      </c>
      <c r="BF63" s="241" t="str">
        <f>IF(ISBLANK('Measured Data'!BG56),"",'Measured Data'!BG56)</f>
        <v/>
      </c>
      <c r="BG63" s="241" t="str">
        <f>IF(ISBLANK('Measured Data'!BH56),"",'Measured Data'!BH56)</f>
        <v/>
      </c>
      <c r="BH63" s="241" t="str">
        <f>IF(ISBLANK('Measured Data'!BI56),"",'Measured Data'!BI56)</f>
        <v/>
      </c>
      <c r="BI63" s="241" t="str">
        <f>IF(ISBLANK('Measured Data'!BJ56),"",'Measured Data'!BJ56)</f>
        <v/>
      </c>
      <c r="BJ63" s="241" t="str">
        <f>IF(ISBLANK('Measured Data'!BK56),"",'Measured Data'!BK56)</f>
        <v/>
      </c>
      <c r="BK63" s="241" t="str">
        <f>IF(ISBLANK('Measured Data'!BL56),"",'Measured Data'!BL56)</f>
        <v/>
      </c>
      <c r="BL63" s="241" t="str">
        <f>IF(ISBLANK('Measured Data'!BM56),"",'Measured Data'!BM56)</f>
        <v/>
      </c>
      <c r="BM63" s="241" t="str">
        <f>IF(ISBLANK('Measured Data'!BN56),"",'Measured Data'!BN56)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Data'!AR57),"",'Measured Data'!AR57)</f>
        <v/>
      </c>
      <c r="AR64" s="241" t="str">
        <f>IF(ISBLANK('Measured Data'!AS57),"",'Measured Data'!AS57)</f>
        <v/>
      </c>
      <c r="AS64" s="241" t="str">
        <f>IF(ISBLANK('Measured Data'!AT57),"",'Measured Data'!AT57)</f>
        <v/>
      </c>
      <c r="AT64" s="241" t="str">
        <f>IF(ISBLANK('Measured Data'!AU57),"",'Measured Data'!AU57)</f>
        <v/>
      </c>
      <c r="AU64" s="241" t="str">
        <f>IF(ISBLANK('Measured Data'!AV57),"",'Measured Data'!AV57)</f>
        <v/>
      </c>
      <c r="AV64" s="241" t="str">
        <f>IF(ISBLANK('Measured Data'!AW57),"",'Measured Data'!AW57)</f>
        <v/>
      </c>
      <c r="AW64" s="241" t="str">
        <f>IF(ISBLANK('Measured Data'!AX57),"",'Measured Data'!AX57)</f>
        <v/>
      </c>
      <c r="AX64" s="241" t="str">
        <f>IF(ISBLANK('Measured Data'!AY57),"",'Measured Data'!AY57)</f>
        <v/>
      </c>
      <c r="AY64" s="241" t="str">
        <f>IF(ISBLANK('Measured Data'!AZ57),"",'Measured Data'!AZ57)</f>
        <v/>
      </c>
      <c r="AZ64" s="241" t="str">
        <f>IF(ISBLANK('Measured Data'!BA57),"",'Measured Data'!BA57)</f>
        <v/>
      </c>
      <c r="BA64" s="241" t="str">
        <f>IF(ISBLANK('Measured Data'!BB57),"",'Measured Data'!BB57)</f>
        <v/>
      </c>
      <c r="BB64" s="241" t="str">
        <f>IF(ISBLANK('Measured Data'!BC57),"",'Measured Data'!BC57)</f>
        <v/>
      </c>
      <c r="BC64" s="241" t="str">
        <f>IF(ISBLANK('Measured Data'!BD57),"",'Measured Data'!BD57)</f>
        <v/>
      </c>
      <c r="BD64" s="241" t="str">
        <f>IF(ISBLANK('Measured Data'!BE57),"",'Measured Data'!BE57)</f>
        <v/>
      </c>
      <c r="BE64" s="241" t="str">
        <f>IF(ISBLANK('Measured Data'!BF57),"",'Measured Data'!BF57)</f>
        <v/>
      </c>
      <c r="BF64" s="241" t="str">
        <f>IF(ISBLANK('Measured Data'!BG57),"",'Measured Data'!BG57)</f>
        <v/>
      </c>
      <c r="BG64" s="241" t="str">
        <f>IF(ISBLANK('Measured Data'!BH57),"",'Measured Data'!BH57)</f>
        <v/>
      </c>
      <c r="BH64" s="241" t="str">
        <f>IF(ISBLANK('Measured Data'!BI57),"",'Measured Data'!BI57)</f>
        <v/>
      </c>
      <c r="BI64" s="241" t="str">
        <f>IF(ISBLANK('Measured Data'!BJ57),"",'Measured Data'!BJ57)</f>
        <v/>
      </c>
      <c r="BJ64" s="241" t="str">
        <f>IF(ISBLANK('Measured Data'!BK57),"",'Measured Data'!BK57)</f>
        <v/>
      </c>
      <c r="BK64" s="241" t="str">
        <f>IF(ISBLANK('Measured Data'!BL57),"",'Measured Data'!BL57)</f>
        <v/>
      </c>
      <c r="BL64" s="241" t="str">
        <f>IF(ISBLANK('Measured Data'!BM57),"",'Measured Data'!BM57)</f>
        <v/>
      </c>
      <c r="BM64" s="241" t="str">
        <f>IF(ISBLANK('Measured Data'!BN57),"",'Measured Data'!BN57)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Data'!AR58),"",'Measured Data'!AR58)</f>
        <v/>
      </c>
      <c r="AR65" s="241" t="str">
        <f>IF(ISBLANK('Measured Data'!AS58),"",'Measured Data'!AS58)</f>
        <v/>
      </c>
      <c r="AS65" s="241" t="str">
        <f>IF(ISBLANK('Measured Data'!AT58),"",'Measured Data'!AT58)</f>
        <v/>
      </c>
      <c r="AT65" s="241" t="str">
        <f>IF(ISBLANK('Measured Data'!AU58),"",'Measured Data'!AU58)</f>
        <v/>
      </c>
      <c r="AU65" s="241" t="str">
        <f>IF(ISBLANK('Measured Data'!AV58),"",'Measured Data'!AV58)</f>
        <v/>
      </c>
      <c r="AV65" s="241" t="str">
        <f>IF(ISBLANK('Measured Data'!AW58),"",'Measured Data'!AW58)</f>
        <v/>
      </c>
      <c r="AW65" s="241" t="str">
        <f>IF(ISBLANK('Measured Data'!AX58),"",'Measured Data'!AX58)</f>
        <v/>
      </c>
      <c r="AX65" s="241" t="str">
        <f>IF(ISBLANK('Measured Data'!AY58),"",'Measured Data'!AY58)</f>
        <v/>
      </c>
      <c r="AY65" s="241" t="str">
        <f>IF(ISBLANK('Measured Data'!AZ58),"",'Measured Data'!AZ58)</f>
        <v/>
      </c>
      <c r="AZ65" s="241" t="str">
        <f>IF(ISBLANK('Measured Data'!BA58),"",'Measured Data'!BA58)</f>
        <v/>
      </c>
      <c r="BA65" s="241" t="str">
        <f>IF(ISBLANK('Measured Data'!BB58),"",'Measured Data'!BB58)</f>
        <v/>
      </c>
      <c r="BB65" s="241" t="str">
        <f>IF(ISBLANK('Measured Data'!BC58),"",'Measured Data'!BC58)</f>
        <v/>
      </c>
      <c r="BC65" s="241" t="str">
        <f>IF(ISBLANK('Measured Data'!BD58),"",'Measured Data'!BD58)</f>
        <v/>
      </c>
      <c r="BD65" s="241" t="str">
        <f>IF(ISBLANK('Measured Data'!BE58),"",'Measured Data'!BE58)</f>
        <v/>
      </c>
      <c r="BE65" s="241" t="str">
        <f>IF(ISBLANK('Measured Data'!BF58),"",'Measured Data'!BF58)</f>
        <v/>
      </c>
      <c r="BF65" s="241" t="str">
        <f>IF(ISBLANK('Measured Data'!BG58),"",'Measured Data'!BG58)</f>
        <v/>
      </c>
      <c r="BG65" s="241" t="str">
        <f>IF(ISBLANK('Measured Data'!BH58),"",'Measured Data'!BH58)</f>
        <v/>
      </c>
      <c r="BH65" s="241" t="str">
        <f>IF(ISBLANK('Measured Data'!BI58),"",'Measured Data'!BI58)</f>
        <v/>
      </c>
      <c r="BI65" s="241" t="str">
        <f>IF(ISBLANK('Measured Data'!BJ58),"",'Measured Data'!BJ58)</f>
        <v/>
      </c>
      <c r="BJ65" s="241" t="str">
        <f>IF(ISBLANK('Measured Data'!BK58),"",'Measured Data'!BK58)</f>
        <v/>
      </c>
      <c r="BK65" s="241" t="str">
        <f>IF(ISBLANK('Measured Data'!BL58),"",'Measured Data'!BL58)</f>
        <v/>
      </c>
      <c r="BL65" s="241" t="str">
        <f>IF(ISBLANK('Measured Data'!BM58),"",'Measured Data'!BM58)</f>
        <v/>
      </c>
      <c r="BM65" s="241" t="str">
        <f>IF(ISBLANK('Measured Data'!BN58),"",'Measured Data'!BN58)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Data'!AR59),"",'Measured Data'!AR59)</f>
        <v/>
      </c>
      <c r="AR66" s="241" t="str">
        <f>IF(ISBLANK('Measured Data'!AS59),"",'Measured Data'!AS59)</f>
        <v/>
      </c>
      <c r="AS66" s="241" t="str">
        <f>IF(ISBLANK('Measured Data'!AT59),"",'Measured Data'!AT59)</f>
        <v/>
      </c>
      <c r="AT66" s="241" t="str">
        <f>IF(ISBLANK('Measured Data'!AU59),"",'Measured Data'!AU59)</f>
        <v/>
      </c>
      <c r="AU66" s="241" t="str">
        <f>IF(ISBLANK('Measured Data'!AV59),"",'Measured Data'!AV59)</f>
        <v/>
      </c>
      <c r="AV66" s="241" t="str">
        <f>IF(ISBLANK('Measured Data'!AW59),"",'Measured Data'!AW59)</f>
        <v/>
      </c>
      <c r="AW66" s="241" t="str">
        <f>IF(ISBLANK('Measured Data'!AX59),"",'Measured Data'!AX59)</f>
        <v/>
      </c>
      <c r="AX66" s="241" t="str">
        <f>IF(ISBLANK('Measured Data'!AY59),"",'Measured Data'!AY59)</f>
        <v/>
      </c>
      <c r="AY66" s="241" t="str">
        <f>IF(ISBLANK('Measured Data'!AZ59),"",'Measured Data'!AZ59)</f>
        <v/>
      </c>
      <c r="AZ66" s="241" t="str">
        <f>IF(ISBLANK('Measured Data'!BA59),"",'Measured Data'!BA59)</f>
        <v/>
      </c>
      <c r="BA66" s="241" t="str">
        <f>IF(ISBLANK('Measured Data'!BB59),"",'Measured Data'!BB59)</f>
        <v/>
      </c>
      <c r="BB66" s="241" t="str">
        <f>IF(ISBLANK('Measured Data'!BC59),"",'Measured Data'!BC59)</f>
        <v/>
      </c>
      <c r="BC66" s="241" t="str">
        <f>IF(ISBLANK('Measured Data'!BD59),"",'Measured Data'!BD59)</f>
        <v/>
      </c>
      <c r="BD66" s="241" t="str">
        <f>IF(ISBLANK('Measured Data'!BE59),"",'Measured Data'!BE59)</f>
        <v/>
      </c>
      <c r="BE66" s="241" t="str">
        <f>IF(ISBLANK('Measured Data'!BF59),"",'Measured Data'!BF59)</f>
        <v/>
      </c>
      <c r="BF66" s="241" t="str">
        <f>IF(ISBLANK('Measured Data'!BG59),"",'Measured Data'!BG59)</f>
        <v/>
      </c>
      <c r="BG66" s="241" t="str">
        <f>IF(ISBLANK('Measured Data'!BH59),"",'Measured Data'!BH59)</f>
        <v/>
      </c>
      <c r="BH66" s="241" t="str">
        <f>IF(ISBLANK('Measured Data'!BI59),"",'Measured Data'!BI59)</f>
        <v/>
      </c>
      <c r="BI66" s="241" t="str">
        <f>IF(ISBLANK('Measured Data'!BJ59),"",'Measured Data'!BJ59)</f>
        <v/>
      </c>
      <c r="BJ66" s="241" t="str">
        <f>IF(ISBLANK('Measured Data'!BK59),"",'Measured Data'!BK59)</f>
        <v/>
      </c>
      <c r="BK66" s="241" t="str">
        <f>IF(ISBLANK('Measured Data'!BL59),"",'Measured Data'!BL59)</f>
        <v/>
      </c>
      <c r="BL66" s="241" t="str">
        <f>IF(ISBLANK('Measured Data'!BM59),"",'Measured Data'!BM59)</f>
        <v/>
      </c>
      <c r="BM66" s="241" t="str">
        <f>IF(ISBLANK('Measured Data'!BN59),"",'Measured Data'!BN59)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Data'!AR60),"",'Measured Data'!AR60)</f>
        <v/>
      </c>
      <c r="AR67" s="241" t="str">
        <f>IF(ISBLANK('Measured Data'!AS60),"",'Measured Data'!AS60)</f>
        <v/>
      </c>
      <c r="AS67" s="241" t="str">
        <f>IF(ISBLANK('Measured Data'!AT60),"",'Measured Data'!AT60)</f>
        <v/>
      </c>
      <c r="AT67" s="241" t="str">
        <f>IF(ISBLANK('Measured Data'!AU60),"",'Measured Data'!AU60)</f>
        <v/>
      </c>
      <c r="AU67" s="241" t="str">
        <f>IF(ISBLANK('Measured Data'!AV60),"",'Measured Data'!AV60)</f>
        <v/>
      </c>
      <c r="AV67" s="241" t="str">
        <f>IF(ISBLANK('Measured Data'!AW60),"",'Measured Data'!AW60)</f>
        <v/>
      </c>
      <c r="AW67" s="241" t="str">
        <f>IF(ISBLANK('Measured Data'!AX60),"",'Measured Data'!AX60)</f>
        <v/>
      </c>
      <c r="AX67" s="241" t="str">
        <f>IF(ISBLANK('Measured Data'!AY60),"",'Measured Data'!AY60)</f>
        <v/>
      </c>
      <c r="AY67" s="241" t="str">
        <f>IF(ISBLANK('Measured Data'!AZ60),"",'Measured Data'!AZ60)</f>
        <v/>
      </c>
      <c r="AZ67" s="241" t="str">
        <f>IF(ISBLANK('Measured Data'!BA60),"",'Measured Data'!BA60)</f>
        <v/>
      </c>
      <c r="BA67" s="241" t="str">
        <f>IF(ISBLANK('Measured Data'!BB60),"",'Measured Data'!BB60)</f>
        <v/>
      </c>
      <c r="BB67" s="241" t="str">
        <f>IF(ISBLANK('Measured Data'!BC60),"",'Measured Data'!BC60)</f>
        <v/>
      </c>
      <c r="BC67" s="241" t="str">
        <f>IF(ISBLANK('Measured Data'!BD60),"",'Measured Data'!BD60)</f>
        <v/>
      </c>
      <c r="BD67" s="241" t="str">
        <f>IF(ISBLANK('Measured Data'!BE60),"",'Measured Data'!BE60)</f>
        <v/>
      </c>
      <c r="BE67" s="241" t="str">
        <f>IF(ISBLANK('Measured Data'!BF60),"",'Measured Data'!BF60)</f>
        <v/>
      </c>
      <c r="BF67" s="241" t="str">
        <f>IF(ISBLANK('Measured Data'!BG60),"",'Measured Data'!BG60)</f>
        <v/>
      </c>
      <c r="BG67" s="241" t="str">
        <f>IF(ISBLANK('Measured Data'!BH60),"",'Measured Data'!BH60)</f>
        <v/>
      </c>
      <c r="BH67" s="241" t="str">
        <f>IF(ISBLANK('Measured Data'!BI60),"",'Measured Data'!BI60)</f>
        <v/>
      </c>
      <c r="BI67" s="241" t="str">
        <f>IF(ISBLANK('Measured Data'!BJ60),"",'Measured Data'!BJ60)</f>
        <v/>
      </c>
      <c r="BJ67" s="241" t="str">
        <f>IF(ISBLANK('Measured Data'!BK60),"",'Measured Data'!BK60)</f>
        <v/>
      </c>
      <c r="BK67" s="241" t="str">
        <f>IF(ISBLANK('Measured Data'!BL60),"",'Measured Data'!BL60)</f>
        <v/>
      </c>
      <c r="BL67" s="241" t="str">
        <f>IF(ISBLANK('Measured Data'!BM60),"",'Measured Data'!BM60)</f>
        <v/>
      </c>
      <c r="BM67" s="241" t="str">
        <f>IF(ISBLANK('Measured Data'!BN60),"",'Measured Data'!BN60)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Data'!AR61),"",'Measured Data'!AR61)</f>
        <v/>
      </c>
      <c r="AR68" s="241" t="str">
        <f>IF(ISBLANK('Measured Data'!AS61),"",'Measured Data'!AS61)</f>
        <v/>
      </c>
      <c r="AS68" s="241" t="str">
        <f>IF(ISBLANK('Measured Data'!AT61),"",'Measured Data'!AT61)</f>
        <v/>
      </c>
      <c r="AT68" s="241" t="str">
        <f>IF(ISBLANK('Measured Data'!AU61),"",'Measured Data'!AU61)</f>
        <v/>
      </c>
      <c r="AU68" s="241" t="str">
        <f>IF(ISBLANK('Measured Data'!AV61),"",'Measured Data'!AV61)</f>
        <v/>
      </c>
      <c r="AV68" s="241" t="str">
        <f>IF(ISBLANK('Measured Data'!AW61),"",'Measured Data'!AW61)</f>
        <v/>
      </c>
      <c r="AW68" s="241" t="str">
        <f>IF(ISBLANK('Measured Data'!AX61),"",'Measured Data'!AX61)</f>
        <v/>
      </c>
      <c r="AX68" s="241" t="str">
        <f>IF(ISBLANK('Measured Data'!AY61),"",'Measured Data'!AY61)</f>
        <v/>
      </c>
      <c r="AY68" s="241" t="str">
        <f>IF(ISBLANK('Measured Data'!AZ61),"",'Measured Data'!AZ61)</f>
        <v/>
      </c>
      <c r="AZ68" s="241" t="str">
        <f>IF(ISBLANK('Measured Data'!BA61),"",'Measured Data'!BA61)</f>
        <v/>
      </c>
      <c r="BA68" s="241" t="str">
        <f>IF(ISBLANK('Measured Data'!BB61),"",'Measured Data'!BB61)</f>
        <v/>
      </c>
      <c r="BB68" s="241" t="str">
        <f>IF(ISBLANK('Measured Data'!BC61),"",'Measured Data'!BC61)</f>
        <v/>
      </c>
      <c r="BC68" s="241" t="str">
        <f>IF(ISBLANK('Measured Data'!BD61),"",'Measured Data'!BD61)</f>
        <v/>
      </c>
      <c r="BD68" s="241" t="str">
        <f>IF(ISBLANK('Measured Data'!BE61),"",'Measured Data'!BE61)</f>
        <v/>
      </c>
      <c r="BE68" s="241" t="str">
        <f>IF(ISBLANK('Measured Data'!BF61),"",'Measured Data'!BF61)</f>
        <v/>
      </c>
      <c r="BF68" s="241" t="str">
        <f>IF(ISBLANK('Measured Data'!BG61),"",'Measured Data'!BG61)</f>
        <v/>
      </c>
      <c r="BG68" s="241" t="str">
        <f>IF(ISBLANK('Measured Data'!BH61),"",'Measured Data'!BH61)</f>
        <v/>
      </c>
      <c r="BH68" s="241" t="str">
        <f>IF(ISBLANK('Measured Data'!BI61),"",'Measured Data'!BI61)</f>
        <v/>
      </c>
      <c r="BI68" s="241" t="str">
        <f>IF(ISBLANK('Measured Data'!BJ61),"",'Measured Data'!BJ61)</f>
        <v/>
      </c>
      <c r="BJ68" s="241" t="str">
        <f>IF(ISBLANK('Measured Data'!BK61),"",'Measured Data'!BK61)</f>
        <v/>
      </c>
      <c r="BK68" s="241" t="str">
        <f>IF(ISBLANK('Measured Data'!BL61),"",'Measured Data'!BL61)</f>
        <v/>
      </c>
      <c r="BL68" s="241" t="str">
        <f>IF(ISBLANK('Measured Data'!BM61),"",'Measured Data'!BM61)</f>
        <v/>
      </c>
      <c r="BM68" s="241" t="str">
        <f>IF(ISBLANK('Measured Data'!BN61),"",'Measured Data'!BN61)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Data'!AR62),"",'Measured Data'!AR62)</f>
        <v/>
      </c>
      <c r="AR69" s="241" t="str">
        <f>IF(ISBLANK('Measured Data'!AS62),"",'Measured Data'!AS62)</f>
        <v/>
      </c>
      <c r="AS69" s="241" t="str">
        <f>IF(ISBLANK('Measured Data'!AT62),"",'Measured Data'!AT62)</f>
        <v/>
      </c>
      <c r="AT69" s="241" t="str">
        <f>IF(ISBLANK('Measured Data'!AU62),"",'Measured Data'!AU62)</f>
        <v/>
      </c>
      <c r="AU69" s="241" t="str">
        <f>IF(ISBLANK('Measured Data'!AV62),"",'Measured Data'!AV62)</f>
        <v/>
      </c>
      <c r="AV69" s="241" t="str">
        <f>IF(ISBLANK('Measured Data'!AW62),"",'Measured Data'!AW62)</f>
        <v/>
      </c>
      <c r="AW69" s="241" t="str">
        <f>IF(ISBLANK('Measured Data'!AX62),"",'Measured Data'!AX62)</f>
        <v/>
      </c>
      <c r="AX69" s="241" t="str">
        <f>IF(ISBLANK('Measured Data'!AY62),"",'Measured Data'!AY62)</f>
        <v/>
      </c>
      <c r="AY69" s="241" t="str">
        <f>IF(ISBLANK('Measured Data'!AZ62),"",'Measured Data'!AZ62)</f>
        <v/>
      </c>
      <c r="AZ69" s="241" t="str">
        <f>IF(ISBLANK('Measured Data'!BA62),"",'Measured Data'!BA62)</f>
        <v/>
      </c>
      <c r="BA69" s="241" t="str">
        <f>IF(ISBLANK('Measured Data'!BB62),"",'Measured Data'!BB62)</f>
        <v/>
      </c>
      <c r="BB69" s="241" t="str">
        <f>IF(ISBLANK('Measured Data'!BC62),"",'Measured Data'!BC62)</f>
        <v/>
      </c>
      <c r="BC69" s="241" t="str">
        <f>IF(ISBLANK('Measured Data'!BD62),"",'Measured Data'!BD62)</f>
        <v/>
      </c>
      <c r="BD69" s="241" t="str">
        <f>IF(ISBLANK('Measured Data'!BE62),"",'Measured Data'!BE62)</f>
        <v/>
      </c>
      <c r="BE69" s="241" t="str">
        <f>IF(ISBLANK('Measured Data'!BF62),"",'Measured Data'!BF62)</f>
        <v/>
      </c>
      <c r="BF69" s="241" t="str">
        <f>IF(ISBLANK('Measured Data'!BG62),"",'Measured Data'!BG62)</f>
        <v/>
      </c>
      <c r="BG69" s="241" t="str">
        <f>IF(ISBLANK('Measured Data'!BH62),"",'Measured Data'!BH62)</f>
        <v/>
      </c>
      <c r="BH69" s="241" t="str">
        <f>IF(ISBLANK('Measured Data'!BI62),"",'Measured Data'!BI62)</f>
        <v/>
      </c>
      <c r="BI69" s="241" t="str">
        <f>IF(ISBLANK('Measured Data'!BJ62),"",'Measured Data'!BJ62)</f>
        <v/>
      </c>
      <c r="BJ69" s="241" t="str">
        <f>IF(ISBLANK('Measured Data'!BK62),"",'Measured Data'!BK62)</f>
        <v/>
      </c>
      <c r="BK69" s="241" t="str">
        <f>IF(ISBLANK('Measured Data'!BL62),"",'Measured Data'!BL62)</f>
        <v/>
      </c>
      <c r="BL69" s="241" t="str">
        <f>IF(ISBLANK('Measured Data'!BM62),"",'Measured Data'!BM62)</f>
        <v/>
      </c>
      <c r="BM69" s="241" t="str">
        <f>IF(ISBLANK('Measured Data'!BN62),"",'Measured Data'!BN62)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Data'!AR63),"",'Measured Data'!AR63)</f>
        <v/>
      </c>
      <c r="AR70" s="241" t="str">
        <f>IF(ISBLANK('Measured Data'!AS63),"",'Measured Data'!AS63)</f>
        <v/>
      </c>
      <c r="AS70" s="241" t="str">
        <f>IF(ISBLANK('Measured Data'!AT63),"",'Measured Data'!AT63)</f>
        <v/>
      </c>
      <c r="AT70" s="241" t="str">
        <f>IF(ISBLANK('Measured Data'!AU63),"",'Measured Data'!AU63)</f>
        <v/>
      </c>
      <c r="AU70" s="241" t="str">
        <f>IF(ISBLANK('Measured Data'!AV63),"",'Measured Data'!AV63)</f>
        <v/>
      </c>
      <c r="AV70" s="241" t="str">
        <f>IF(ISBLANK('Measured Data'!AW63),"",'Measured Data'!AW63)</f>
        <v/>
      </c>
      <c r="AW70" s="241" t="str">
        <f>IF(ISBLANK('Measured Data'!AX63),"",'Measured Data'!AX63)</f>
        <v/>
      </c>
      <c r="AX70" s="241" t="str">
        <f>IF(ISBLANK('Measured Data'!AY63),"",'Measured Data'!AY63)</f>
        <v/>
      </c>
      <c r="AY70" s="241" t="str">
        <f>IF(ISBLANK('Measured Data'!AZ63),"",'Measured Data'!AZ63)</f>
        <v/>
      </c>
      <c r="AZ70" s="241" t="str">
        <f>IF(ISBLANK('Measured Data'!BA63),"",'Measured Data'!BA63)</f>
        <v/>
      </c>
      <c r="BA70" s="241" t="str">
        <f>IF(ISBLANK('Measured Data'!BB63),"",'Measured Data'!BB63)</f>
        <v/>
      </c>
      <c r="BB70" s="241" t="str">
        <f>IF(ISBLANK('Measured Data'!BC63),"",'Measured Data'!BC63)</f>
        <v/>
      </c>
      <c r="BC70" s="241" t="str">
        <f>IF(ISBLANK('Measured Data'!BD63),"",'Measured Data'!BD63)</f>
        <v/>
      </c>
      <c r="BD70" s="241" t="str">
        <f>IF(ISBLANK('Measured Data'!BE63),"",'Measured Data'!BE63)</f>
        <v/>
      </c>
      <c r="BE70" s="241" t="str">
        <f>IF(ISBLANK('Measured Data'!BF63),"",'Measured Data'!BF63)</f>
        <v/>
      </c>
      <c r="BF70" s="241" t="str">
        <f>IF(ISBLANK('Measured Data'!BG63),"",'Measured Data'!BG63)</f>
        <v/>
      </c>
      <c r="BG70" s="241" t="str">
        <f>IF(ISBLANK('Measured Data'!BH63),"",'Measured Data'!BH63)</f>
        <v/>
      </c>
      <c r="BH70" s="241" t="str">
        <f>IF(ISBLANK('Measured Data'!BI63),"",'Measured Data'!BI63)</f>
        <v/>
      </c>
      <c r="BI70" s="241" t="str">
        <f>IF(ISBLANK('Measured Data'!BJ63),"",'Measured Data'!BJ63)</f>
        <v/>
      </c>
      <c r="BJ70" s="241" t="str">
        <f>IF(ISBLANK('Measured Data'!BK63),"",'Measured Data'!BK63)</f>
        <v/>
      </c>
      <c r="BK70" s="241" t="str">
        <f>IF(ISBLANK('Measured Data'!BL63),"",'Measured Data'!BL63)</f>
        <v/>
      </c>
      <c r="BL70" s="241" t="str">
        <f>IF(ISBLANK('Measured Data'!BM63),"",'Measured Data'!BM63)</f>
        <v/>
      </c>
      <c r="BM70" s="241" t="str">
        <f>IF(ISBLANK('Measured Data'!BN63),"",'Measured Data'!BN63)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Data'!AR64),"",'Measured Data'!AR64)</f>
        <v/>
      </c>
      <c r="AR71" s="241" t="str">
        <f>IF(ISBLANK('Measured Data'!AS64),"",'Measured Data'!AS64)</f>
        <v/>
      </c>
      <c r="AS71" s="241" t="str">
        <f>IF(ISBLANK('Measured Data'!AT64),"",'Measured Data'!AT64)</f>
        <v/>
      </c>
      <c r="AT71" s="241" t="str">
        <f>IF(ISBLANK('Measured Data'!AU64),"",'Measured Data'!AU64)</f>
        <v/>
      </c>
      <c r="AU71" s="241" t="str">
        <f>IF(ISBLANK('Measured Data'!AV64),"",'Measured Data'!AV64)</f>
        <v/>
      </c>
      <c r="AV71" s="241" t="str">
        <f>IF(ISBLANK('Measured Data'!AW64),"",'Measured Data'!AW64)</f>
        <v/>
      </c>
      <c r="AW71" s="241" t="str">
        <f>IF(ISBLANK('Measured Data'!AX64),"",'Measured Data'!AX64)</f>
        <v/>
      </c>
      <c r="AX71" s="241" t="str">
        <f>IF(ISBLANK('Measured Data'!AY64),"",'Measured Data'!AY64)</f>
        <v/>
      </c>
      <c r="AY71" s="241" t="str">
        <f>IF(ISBLANK('Measured Data'!AZ64),"",'Measured Data'!AZ64)</f>
        <v/>
      </c>
      <c r="AZ71" s="241" t="str">
        <f>IF(ISBLANK('Measured Data'!BA64),"",'Measured Data'!BA64)</f>
        <v/>
      </c>
      <c r="BA71" s="241" t="str">
        <f>IF(ISBLANK('Measured Data'!BB64),"",'Measured Data'!BB64)</f>
        <v/>
      </c>
      <c r="BB71" s="241" t="str">
        <f>IF(ISBLANK('Measured Data'!BC64),"",'Measured Data'!BC64)</f>
        <v/>
      </c>
      <c r="BC71" s="241" t="str">
        <f>IF(ISBLANK('Measured Data'!BD64),"",'Measured Data'!BD64)</f>
        <v/>
      </c>
      <c r="BD71" s="241" t="str">
        <f>IF(ISBLANK('Measured Data'!BE64),"",'Measured Data'!BE64)</f>
        <v/>
      </c>
      <c r="BE71" s="241" t="str">
        <f>IF(ISBLANK('Measured Data'!BF64),"",'Measured Data'!BF64)</f>
        <v/>
      </c>
      <c r="BF71" s="241" t="str">
        <f>IF(ISBLANK('Measured Data'!BG64),"",'Measured Data'!BG64)</f>
        <v/>
      </c>
      <c r="BG71" s="241" t="str">
        <f>IF(ISBLANK('Measured Data'!BH64),"",'Measured Data'!BH64)</f>
        <v/>
      </c>
      <c r="BH71" s="241" t="str">
        <f>IF(ISBLANK('Measured Data'!BI64),"",'Measured Data'!BI64)</f>
        <v/>
      </c>
      <c r="BI71" s="241" t="str">
        <f>IF(ISBLANK('Measured Data'!BJ64),"",'Measured Data'!BJ64)</f>
        <v/>
      </c>
      <c r="BJ71" s="241" t="str">
        <f>IF(ISBLANK('Measured Data'!BK64),"",'Measured Data'!BK64)</f>
        <v/>
      </c>
      <c r="BK71" s="241" t="str">
        <f>IF(ISBLANK('Measured Data'!BL64),"",'Measured Data'!BL64)</f>
        <v/>
      </c>
      <c r="BL71" s="241" t="str">
        <f>IF(ISBLANK('Measured Data'!BM64),"",'Measured Data'!BM64)</f>
        <v/>
      </c>
      <c r="BM71" s="241" t="str">
        <f>IF(ISBLANK('Measured Data'!BN64),"",'Measured Data'!BN64)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Data'!AR65),"",'Measured Data'!AR65)</f>
        <v/>
      </c>
      <c r="AR72" s="241" t="str">
        <f>IF(ISBLANK('Measured Data'!AS65),"",'Measured Data'!AS65)</f>
        <v/>
      </c>
      <c r="AS72" s="241" t="str">
        <f>IF(ISBLANK('Measured Data'!AT65),"",'Measured Data'!AT65)</f>
        <v/>
      </c>
      <c r="AT72" s="241" t="str">
        <f>IF(ISBLANK('Measured Data'!AU65),"",'Measured Data'!AU65)</f>
        <v/>
      </c>
      <c r="AU72" s="241" t="str">
        <f>IF(ISBLANK('Measured Data'!AV65),"",'Measured Data'!AV65)</f>
        <v/>
      </c>
      <c r="AV72" s="241" t="str">
        <f>IF(ISBLANK('Measured Data'!AW65),"",'Measured Data'!AW65)</f>
        <v/>
      </c>
      <c r="AW72" s="241" t="str">
        <f>IF(ISBLANK('Measured Data'!AX65),"",'Measured Data'!AX65)</f>
        <v/>
      </c>
      <c r="AX72" s="241" t="str">
        <f>IF(ISBLANK('Measured Data'!AY65),"",'Measured Data'!AY65)</f>
        <v/>
      </c>
      <c r="AY72" s="241" t="str">
        <f>IF(ISBLANK('Measured Data'!AZ65),"",'Measured Data'!AZ65)</f>
        <v/>
      </c>
      <c r="AZ72" s="241" t="str">
        <f>IF(ISBLANK('Measured Data'!BA65),"",'Measured Data'!BA65)</f>
        <v/>
      </c>
      <c r="BA72" s="241" t="str">
        <f>IF(ISBLANK('Measured Data'!BB65),"",'Measured Data'!BB65)</f>
        <v/>
      </c>
      <c r="BB72" s="241" t="str">
        <f>IF(ISBLANK('Measured Data'!BC65),"",'Measured Data'!BC65)</f>
        <v/>
      </c>
      <c r="BC72" s="241" t="str">
        <f>IF(ISBLANK('Measured Data'!BD65),"",'Measured Data'!BD65)</f>
        <v/>
      </c>
      <c r="BD72" s="241" t="str">
        <f>IF(ISBLANK('Measured Data'!BE65),"",'Measured Data'!BE65)</f>
        <v/>
      </c>
      <c r="BE72" s="241" t="str">
        <f>IF(ISBLANK('Measured Data'!BF65),"",'Measured Data'!BF65)</f>
        <v/>
      </c>
      <c r="BF72" s="241" t="str">
        <f>IF(ISBLANK('Measured Data'!BG65),"",'Measured Data'!BG65)</f>
        <v/>
      </c>
      <c r="BG72" s="241" t="str">
        <f>IF(ISBLANK('Measured Data'!BH65),"",'Measured Data'!BH65)</f>
        <v/>
      </c>
      <c r="BH72" s="241" t="str">
        <f>IF(ISBLANK('Measured Data'!BI65),"",'Measured Data'!BI65)</f>
        <v/>
      </c>
      <c r="BI72" s="241" t="str">
        <f>IF(ISBLANK('Measured Data'!BJ65),"",'Measured Data'!BJ65)</f>
        <v/>
      </c>
      <c r="BJ72" s="241" t="str">
        <f>IF(ISBLANK('Measured Data'!BK65),"",'Measured Data'!BK65)</f>
        <v/>
      </c>
      <c r="BK72" s="241" t="str">
        <f>IF(ISBLANK('Measured Data'!BL65),"",'Measured Data'!BL65)</f>
        <v/>
      </c>
      <c r="BL72" s="241" t="str">
        <f>IF(ISBLANK('Measured Data'!BM65),"",'Measured Data'!BM65)</f>
        <v/>
      </c>
      <c r="BM72" s="241" t="str">
        <f>IF(ISBLANK('Measured Data'!BN65),"",'Measured Data'!BN65)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Data'!AR66),"",'Measured Data'!AR66)</f>
        <v/>
      </c>
      <c r="AR73" s="241" t="str">
        <f>IF(ISBLANK('Measured Data'!AS66),"",'Measured Data'!AS66)</f>
        <v/>
      </c>
      <c r="AS73" s="241" t="str">
        <f>IF(ISBLANK('Measured Data'!AT66),"",'Measured Data'!AT66)</f>
        <v/>
      </c>
      <c r="AT73" s="241" t="str">
        <f>IF(ISBLANK('Measured Data'!AU66),"",'Measured Data'!AU66)</f>
        <v/>
      </c>
      <c r="AU73" s="241" t="str">
        <f>IF(ISBLANK('Measured Data'!AV66),"",'Measured Data'!AV66)</f>
        <v/>
      </c>
      <c r="AV73" s="241" t="str">
        <f>IF(ISBLANK('Measured Data'!AW66),"",'Measured Data'!AW66)</f>
        <v/>
      </c>
      <c r="AW73" s="241" t="str">
        <f>IF(ISBLANK('Measured Data'!AX66),"",'Measured Data'!AX66)</f>
        <v/>
      </c>
      <c r="AX73" s="241" t="str">
        <f>IF(ISBLANK('Measured Data'!AY66),"",'Measured Data'!AY66)</f>
        <v/>
      </c>
      <c r="AY73" s="241" t="str">
        <f>IF(ISBLANK('Measured Data'!AZ66),"",'Measured Data'!AZ66)</f>
        <v/>
      </c>
      <c r="AZ73" s="241" t="str">
        <f>IF(ISBLANK('Measured Data'!BA66),"",'Measured Data'!BA66)</f>
        <v/>
      </c>
      <c r="BA73" s="241" t="str">
        <f>IF(ISBLANK('Measured Data'!BB66),"",'Measured Data'!BB66)</f>
        <v/>
      </c>
      <c r="BB73" s="241" t="str">
        <f>IF(ISBLANK('Measured Data'!BC66),"",'Measured Data'!BC66)</f>
        <v/>
      </c>
      <c r="BC73" s="241" t="str">
        <f>IF(ISBLANK('Measured Data'!BD66),"",'Measured Data'!BD66)</f>
        <v/>
      </c>
      <c r="BD73" s="241" t="str">
        <f>IF(ISBLANK('Measured Data'!BE66),"",'Measured Data'!BE66)</f>
        <v/>
      </c>
      <c r="BE73" s="241" t="str">
        <f>IF(ISBLANK('Measured Data'!BF66),"",'Measured Data'!BF66)</f>
        <v/>
      </c>
      <c r="BF73" s="241" t="str">
        <f>IF(ISBLANK('Measured Data'!BG66),"",'Measured Data'!BG66)</f>
        <v/>
      </c>
      <c r="BG73" s="241" t="str">
        <f>IF(ISBLANK('Measured Data'!BH66),"",'Measured Data'!BH66)</f>
        <v/>
      </c>
      <c r="BH73" s="241" t="str">
        <f>IF(ISBLANK('Measured Data'!BI66),"",'Measured Data'!BI66)</f>
        <v/>
      </c>
      <c r="BI73" s="241" t="str">
        <f>IF(ISBLANK('Measured Data'!BJ66),"",'Measured Data'!BJ66)</f>
        <v/>
      </c>
      <c r="BJ73" s="241" t="str">
        <f>IF(ISBLANK('Measured Data'!BK66),"",'Measured Data'!BK66)</f>
        <v/>
      </c>
      <c r="BK73" s="241" t="str">
        <f>IF(ISBLANK('Measured Data'!BL66),"",'Measured Data'!BL66)</f>
        <v/>
      </c>
      <c r="BL73" s="241" t="str">
        <f>IF(ISBLANK('Measured Data'!BM66),"",'Measured Data'!BM66)</f>
        <v/>
      </c>
      <c r="BM73" s="241" t="str">
        <f>IF(ISBLANK('Measured Data'!BN66),"",'Measured Data'!BN66)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Data'!AR67),"",'Measured Data'!AR67)</f>
        <v/>
      </c>
      <c r="AR74" s="241" t="str">
        <f>IF(ISBLANK('Measured Data'!AS67),"",'Measured Data'!AS67)</f>
        <v/>
      </c>
      <c r="AS74" s="241" t="str">
        <f>IF(ISBLANK('Measured Data'!AT67),"",'Measured Data'!AT67)</f>
        <v/>
      </c>
      <c r="AT74" s="241" t="str">
        <f>IF(ISBLANK('Measured Data'!AU67),"",'Measured Data'!AU67)</f>
        <v/>
      </c>
      <c r="AU74" s="241" t="str">
        <f>IF(ISBLANK('Measured Data'!AV67),"",'Measured Data'!AV67)</f>
        <v/>
      </c>
      <c r="AV74" s="241" t="str">
        <f>IF(ISBLANK('Measured Data'!AW67),"",'Measured Data'!AW67)</f>
        <v/>
      </c>
      <c r="AW74" s="241" t="str">
        <f>IF(ISBLANK('Measured Data'!AX67),"",'Measured Data'!AX67)</f>
        <v/>
      </c>
      <c r="AX74" s="241" t="str">
        <f>IF(ISBLANK('Measured Data'!AY67),"",'Measured Data'!AY67)</f>
        <v/>
      </c>
      <c r="AY74" s="241" t="str">
        <f>IF(ISBLANK('Measured Data'!AZ67),"",'Measured Data'!AZ67)</f>
        <v/>
      </c>
      <c r="AZ74" s="241" t="str">
        <f>IF(ISBLANK('Measured Data'!BA67),"",'Measured Data'!BA67)</f>
        <v/>
      </c>
      <c r="BA74" s="241" t="str">
        <f>IF(ISBLANK('Measured Data'!BB67),"",'Measured Data'!BB67)</f>
        <v/>
      </c>
      <c r="BB74" s="241" t="str">
        <f>IF(ISBLANK('Measured Data'!BC67),"",'Measured Data'!BC67)</f>
        <v/>
      </c>
      <c r="BC74" s="241" t="str">
        <f>IF(ISBLANK('Measured Data'!BD67),"",'Measured Data'!BD67)</f>
        <v/>
      </c>
      <c r="BD74" s="241" t="str">
        <f>IF(ISBLANK('Measured Data'!BE67),"",'Measured Data'!BE67)</f>
        <v/>
      </c>
      <c r="BE74" s="241" t="str">
        <f>IF(ISBLANK('Measured Data'!BF67),"",'Measured Data'!BF67)</f>
        <v/>
      </c>
      <c r="BF74" s="241" t="str">
        <f>IF(ISBLANK('Measured Data'!BG67),"",'Measured Data'!BG67)</f>
        <v/>
      </c>
      <c r="BG74" s="241" t="str">
        <f>IF(ISBLANK('Measured Data'!BH67),"",'Measured Data'!BH67)</f>
        <v/>
      </c>
      <c r="BH74" s="241" t="str">
        <f>IF(ISBLANK('Measured Data'!BI67),"",'Measured Data'!BI67)</f>
        <v/>
      </c>
      <c r="BI74" s="241" t="str">
        <f>IF(ISBLANK('Measured Data'!BJ67),"",'Measured Data'!BJ67)</f>
        <v/>
      </c>
      <c r="BJ74" s="241" t="str">
        <f>IF(ISBLANK('Measured Data'!BK67),"",'Measured Data'!BK67)</f>
        <v/>
      </c>
      <c r="BK74" s="241" t="str">
        <f>IF(ISBLANK('Measured Data'!BL67),"",'Measured Data'!BL67)</f>
        <v/>
      </c>
      <c r="BL74" s="241" t="str">
        <f>IF(ISBLANK('Measured Data'!BM67),"",'Measured Data'!BM67)</f>
        <v/>
      </c>
      <c r="BM74" s="241" t="str">
        <f>IF(ISBLANK('Measured Data'!BN67),"",'Measured Data'!BN67)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Data'!AR68),"",'Measured Data'!AR68)</f>
        <v/>
      </c>
      <c r="AR75" s="241" t="str">
        <f>IF(ISBLANK('Measured Data'!AS68),"",'Measured Data'!AS68)</f>
        <v/>
      </c>
      <c r="AS75" s="241" t="str">
        <f>IF(ISBLANK('Measured Data'!AT68),"",'Measured Data'!AT68)</f>
        <v/>
      </c>
      <c r="AT75" s="241" t="str">
        <f>IF(ISBLANK('Measured Data'!AU68),"",'Measured Data'!AU68)</f>
        <v/>
      </c>
      <c r="AU75" s="241" t="str">
        <f>IF(ISBLANK('Measured Data'!AV68),"",'Measured Data'!AV68)</f>
        <v/>
      </c>
      <c r="AV75" s="241" t="str">
        <f>IF(ISBLANK('Measured Data'!AW68),"",'Measured Data'!AW68)</f>
        <v/>
      </c>
      <c r="AW75" s="241" t="str">
        <f>IF(ISBLANK('Measured Data'!AX68),"",'Measured Data'!AX68)</f>
        <v/>
      </c>
      <c r="AX75" s="241" t="str">
        <f>IF(ISBLANK('Measured Data'!AY68),"",'Measured Data'!AY68)</f>
        <v/>
      </c>
      <c r="AY75" s="241" t="str">
        <f>IF(ISBLANK('Measured Data'!AZ68),"",'Measured Data'!AZ68)</f>
        <v/>
      </c>
      <c r="AZ75" s="241" t="str">
        <f>IF(ISBLANK('Measured Data'!BA68),"",'Measured Data'!BA68)</f>
        <v/>
      </c>
      <c r="BA75" s="241" t="str">
        <f>IF(ISBLANK('Measured Data'!BB68),"",'Measured Data'!BB68)</f>
        <v/>
      </c>
      <c r="BB75" s="241" t="str">
        <f>IF(ISBLANK('Measured Data'!BC68),"",'Measured Data'!BC68)</f>
        <v/>
      </c>
      <c r="BC75" s="241" t="str">
        <f>IF(ISBLANK('Measured Data'!BD68),"",'Measured Data'!BD68)</f>
        <v/>
      </c>
      <c r="BD75" s="241" t="str">
        <f>IF(ISBLANK('Measured Data'!BE68),"",'Measured Data'!BE68)</f>
        <v/>
      </c>
      <c r="BE75" s="241" t="str">
        <f>IF(ISBLANK('Measured Data'!BF68),"",'Measured Data'!BF68)</f>
        <v/>
      </c>
      <c r="BF75" s="241" t="str">
        <f>IF(ISBLANK('Measured Data'!BG68),"",'Measured Data'!BG68)</f>
        <v/>
      </c>
      <c r="BG75" s="241" t="str">
        <f>IF(ISBLANK('Measured Data'!BH68),"",'Measured Data'!BH68)</f>
        <v/>
      </c>
      <c r="BH75" s="241" t="str">
        <f>IF(ISBLANK('Measured Data'!BI68),"",'Measured Data'!BI68)</f>
        <v/>
      </c>
      <c r="BI75" s="241" t="str">
        <f>IF(ISBLANK('Measured Data'!BJ68),"",'Measured Data'!BJ68)</f>
        <v/>
      </c>
      <c r="BJ75" s="241" t="str">
        <f>IF(ISBLANK('Measured Data'!BK68),"",'Measured Data'!BK68)</f>
        <v/>
      </c>
      <c r="BK75" s="241" t="str">
        <f>IF(ISBLANK('Measured Data'!BL68),"",'Measured Data'!BL68)</f>
        <v/>
      </c>
      <c r="BL75" s="241" t="str">
        <f>IF(ISBLANK('Measured Data'!BM68),"",'Measured Data'!BM68)</f>
        <v/>
      </c>
      <c r="BM75" s="241" t="str">
        <f>IF(ISBLANK('Measured Data'!BN68),"",'Measured Data'!BN68)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Data'!AR69),"",'Measured Data'!AR69)</f>
        <v/>
      </c>
      <c r="AR76" s="241" t="str">
        <f>IF(ISBLANK('Measured Data'!AS69),"",'Measured Data'!AS69)</f>
        <v/>
      </c>
      <c r="AS76" s="241" t="str">
        <f>IF(ISBLANK('Measured Data'!AT69),"",'Measured Data'!AT69)</f>
        <v/>
      </c>
      <c r="AT76" s="241" t="str">
        <f>IF(ISBLANK('Measured Data'!AU69),"",'Measured Data'!AU69)</f>
        <v/>
      </c>
      <c r="AU76" s="241" t="str">
        <f>IF(ISBLANK('Measured Data'!AV69),"",'Measured Data'!AV69)</f>
        <v/>
      </c>
      <c r="AV76" s="241" t="str">
        <f>IF(ISBLANK('Measured Data'!AW69),"",'Measured Data'!AW69)</f>
        <v/>
      </c>
      <c r="AW76" s="241" t="str">
        <f>IF(ISBLANK('Measured Data'!AX69),"",'Measured Data'!AX69)</f>
        <v/>
      </c>
      <c r="AX76" s="241" t="str">
        <f>IF(ISBLANK('Measured Data'!AY69),"",'Measured Data'!AY69)</f>
        <v/>
      </c>
      <c r="AY76" s="241" t="str">
        <f>IF(ISBLANK('Measured Data'!AZ69),"",'Measured Data'!AZ69)</f>
        <v/>
      </c>
      <c r="AZ76" s="241" t="str">
        <f>IF(ISBLANK('Measured Data'!BA69),"",'Measured Data'!BA69)</f>
        <v/>
      </c>
      <c r="BA76" s="241" t="str">
        <f>IF(ISBLANK('Measured Data'!BB69),"",'Measured Data'!BB69)</f>
        <v/>
      </c>
      <c r="BB76" s="241" t="str">
        <f>IF(ISBLANK('Measured Data'!BC69),"",'Measured Data'!BC69)</f>
        <v/>
      </c>
      <c r="BC76" s="241" t="str">
        <f>IF(ISBLANK('Measured Data'!BD69),"",'Measured Data'!BD69)</f>
        <v/>
      </c>
      <c r="BD76" s="241" t="str">
        <f>IF(ISBLANK('Measured Data'!BE69),"",'Measured Data'!BE69)</f>
        <v/>
      </c>
      <c r="BE76" s="241" t="str">
        <f>IF(ISBLANK('Measured Data'!BF69),"",'Measured Data'!BF69)</f>
        <v/>
      </c>
      <c r="BF76" s="241" t="str">
        <f>IF(ISBLANK('Measured Data'!BG69),"",'Measured Data'!BG69)</f>
        <v/>
      </c>
      <c r="BG76" s="241" t="str">
        <f>IF(ISBLANK('Measured Data'!BH69),"",'Measured Data'!BH69)</f>
        <v/>
      </c>
      <c r="BH76" s="241" t="str">
        <f>IF(ISBLANK('Measured Data'!BI69),"",'Measured Data'!BI69)</f>
        <v/>
      </c>
      <c r="BI76" s="241" t="str">
        <f>IF(ISBLANK('Measured Data'!BJ69),"",'Measured Data'!BJ69)</f>
        <v/>
      </c>
      <c r="BJ76" s="241" t="str">
        <f>IF(ISBLANK('Measured Data'!BK69),"",'Measured Data'!BK69)</f>
        <v/>
      </c>
      <c r="BK76" s="241" t="str">
        <f>IF(ISBLANK('Measured Data'!BL69),"",'Measured Data'!BL69)</f>
        <v/>
      </c>
      <c r="BL76" s="241" t="str">
        <f>IF(ISBLANK('Measured Data'!BM69),"",'Measured Data'!BM69)</f>
        <v/>
      </c>
      <c r="BM76" s="241" t="str">
        <f>IF(ISBLANK('Measured Data'!BN69),"",'Measured Data'!BN69)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Data'!AR70),"",'Measured Data'!AR70)</f>
        <v/>
      </c>
      <c r="AR77" s="241" t="str">
        <f>IF(ISBLANK('Measured Data'!AS70),"",'Measured Data'!AS70)</f>
        <v/>
      </c>
      <c r="AS77" s="241" t="str">
        <f>IF(ISBLANK('Measured Data'!AT70),"",'Measured Data'!AT70)</f>
        <v/>
      </c>
      <c r="AT77" s="241" t="str">
        <f>IF(ISBLANK('Measured Data'!AU70),"",'Measured Data'!AU70)</f>
        <v/>
      </c>
      <c r="AU77" s="241" t="str">
        <f>IF(ISBLANK('Measured Data'!AV70),"",'Measured Data'!AV70)</f>
        <v/>
      </c>
      <c r="AV77" s="241" t="str">
        <f>IF(ISBLANK('Measured Data'!AW70),"",'Measured Data'!AW70)</f>
        <v/>
      </c>
      <c r="AW77" s="241" t="str">
        <f>IF(ISBLANK('Measured Data'!AX70),"",'Measured Data'!AX70)</f>
        <v/>
      </c>
      <c r="AX77" s="241" t="str">
        <f>IF(ISBLANK('Measured Data'!AY70),"",'Measured Data'!AY70)</f>
        <v/>
      </c>
      <c r="AY77" s="241" t="str">
        <f>IF(ISBLANK('Measured Data'!AZ70),"",'Measured Data'!AZ70)</f>
        <v/>
      </c>
      <c r="AZ77" s="241" t="str">
        <f>IF(ISBLANK('Measured Data'!BA70),"",'Measured Data'!BA70)</f>
        <v/>
      </c>
      <c r="BA77" s="241" t="str">
        <f>IF(ISBLANK('Measured Data'!BB70),"",'Measured Data'!BB70)</f>
        <v/>
      </c>
      <c r="BB77" s="241" t="str">
        <f>IF(ISBLANK('Measured Data'!BC70),"",'Measured Data'!BC70)</f>
        <v/>
      </c>
      <c r="BC77" s="241" t="str">
        <f>IF(ISBLANK('Measured Data'!BD70),"",'Measured Data'!BD70)</f>
        <v/>
      </c>
      <c r="BD77" s="241" t="str">
        <f>IF(ISBLANK('Measured Data'!BE70),"",'Measured Data'!BE70)</f>
        <v/>
      </c>
      <c r="BE77" s="241" t="str">
        <f>IF(ISBLANK('Measured Data'!BF70),"",'Measured Data'!BF70)</f>
        <v/>
      </c>
      <c r="BF77" s="241" t="str">
        <f>IF(ISBLANK('Measured Data'!BG70),"",'Measured Data'!BG70)</f>
        <v/>
      </c>
      <c r="BG77" s="241" t="str">
        <f>IF(ISBLANK('Measured Data'!BH70),"",'Measured Data'!BH70)</f>
        <v/>
      </c>
      <c r="BH77" s="241" t="str">
        <f>IF(ISBLANK('Measured Data'!BI70),"",'Measured Data'!BI70)</f>
        <v/>
      </c>
      <c r="BI77" s="241" t="str">
        <f>IF(ISBLANK('Measured Data'!BJ70),"",'Measured Data'!BJ70)</f>
        <v/>
      </c>
      <c r="BJ77" s="241" t="str">
        <f>IF(ISBLANK('Measured Data'!BK70),"",'Measured Data'!BK70)</f>
        <v/>
      </c>
      <c r="BK77" s="241" t="str">
        <f>IF(ISBLANK('Measured Data'!BL70),"",'Measured Data'!BL70)</f>
        <v/>
      </c>
      <c r="BL77" s="241" t="str">
        <f>IF(ISBLANK('Measured Data'!BM70),"",'Measured Data'!BM70)</f>
        <v/>
      </c>
      <c r="BM77" s="241" t="str">
        <f>IF(ISBLANK('Measured Data'!BN70),"",'Measured Data'!BN70)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Data'!AR71),"",'Measured Data'!AR71)</f>
        <v/>
      </c>
      <c r="AR78" s="241" t="str">
        <f>IF(ISBLANK('Measured Data'!AS71),"",'Measured Data'!AS71)</f>
        <v/>
      </c>
      <c r="AS78" s="241" t="str">
        <f>IF(ISBLANK('Measured Data'!AT71),"",'Measured Data'!AT71)</f>
        <v/>
      </c>
      <c r="AT78" s="241" t="str">
        <f>IF(ISBLANK('Measured Data'!AU71),"",'Measured Data'!AU71)</f>
        <v/>
      </c>
      <c r="AU78" s="241" t="str">
        <f>IF(ISBLANK('Measured Data'!AV71),"",'Measured Data'!AV71)</f>
        <v/>
      </c>
      <c r="AV78" s="241" t="str">
        <f>IF(ISBLANK('Measured Data'!AW71),"",'Measured Data'!AW71)</f>
        <v/>
      </c>
      <c r="AW78" s="241" t="str">
        <f>IF(ISBLANK('Measured Data'!AX71),"",'Measured Data'!AX71)</f>
        <v/>
      </c>
      <c r="AX78" s="241" t="str">
        <f>IF(ISBLANK('Measured Data'!AY71),"",'Measured Data'!AY71)</f>
        <v/>
      </c>
      <c r="AY78" s="241" t="str">
        <f>IF(ISBLANK('Measured Data'!AZ71),"",'Measured Data'!AZ71)</f>
        <v/>
      </c>
      <c r="AZ78" s="241" t="str">
        <f>IF(ISBLANK('Measured Data'!BA71),"",'Measured Data'!BA71)</f>
        <v/>
      </c>
      <c r="BA78" s="241" t="str">
        <f>IF(ISBLANK('Measured Data'!BB71),"",'Measured Data'!BB71)</f>
        <v/>
      </c>
      <c r="BB78" s="241" t="str">
        <f>IF(ISBLANK('Measured Data'!BC71),"",'Measured Data'!BC71)</f>
        <v/>
      </c>
      <c r="BC78" s="241" t="str">
        <f>IF(ISBLANK('Measured Data'!BD71),"",'Measured Data'!BD71)</f>
        <v/>
      </c>
      <c r="BD78" s="241" t="str">
        <f>IF(ISBLANK('Measured Data'!BE71),"",'Measured Data'!BE71)</f>
        <v/>
      </c>
      <c r="BE78" s="241" t="str">
        <f>IF(ISBLANK('Measured Data'!BF71),"",'Measured Data'!BF71)</f>
        <v/>
      </c>
      <c r="BF78" s="241" t="str">
        <f>IF(ISBLANK('Measured Data'!BG71),"",'Measured Data'!BG71)</f>
        <v/>
      </c>
      <c r="BG78" s="241" t="str">
        <f>IF(ISBLANK('Measured Data'!BH71),"",'Measured Data'!BH71)</f>
        <v/>
      </c>
      <c r="BH78" s="241" t="str">
        <f>IF(ISBLANK('Measured Data'!BI71),"",'Measured Data'!BI71)</f>
        <v/>
      </c>
      <c r="BI78" s="241" t="str">
        <f>IF(ISBLANK('Measured Data'!BJ71),"",'Measured Data'!BJ71)</f>
        <v/>
      </c>
      <c r="BJ78" s="241" t="str">
        <f>IF(ISBLANK('Measured Data'!BK71),"",'Measured Data'!BK71)</f>
        <v/>
      </c>
      <c r="BK78" s="241" t="str">
        <f>IF(ISBLANK('Measured Data'!BL71),"",'Measured Data'!BL71)</f>
        <v/>
      </c>
      <c r="BL78" s="241" t="str">
        <f>IF(ISBLANK('Measured Data'!BM71),"",'Measured Data'!BM71)</f>
        <v/>
      </c>
      <c r="BM78" s="241" t="str">
        <f>IF(ISBLANK('Measured Data'!BN71),"",'Measured Data'!BN71)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Data'!AR72),"",'Measured Data'!AR72)</f>
        <v/>
      </c>
      <c r="AR79" s="241" t="str">
        <f>IF(ISBLANK('Measured Data'!AS72),"",'Measured Data'!AS72)</f>
        <v/>
      </c>
      <c r="AS79" s="241" t="str">
        <f>IF(ISBLANK('Measured Data'!AT72),"",'Measured Data'!AT72)</f>
        <v/>
      </c>
      <c r="AT79" s="241" t="str">
        <f>IF(ISBLANK('Measured Data'!AU72),"",'Measured Data'!AU72)</f>
        <v/>
      </c>
      <c r="AU79" s="241" t="str">
        <f>IF(ISBLANK('Measured Data'!AV72),"",'Measured Data'!AV72)</f>
        <v/>
      </c>
      <c r="AV79" s="241" t="str">
        <f>IF(ISBLANK('Measured Data'!AW72),"",'Measured Data'!AW72)</f>
        <v/>
      </c>
      <c r="AW79" s="241" t="str">
        <f>IF(ISBLANK('Measured Data'!AX72),"",'Measured Data'!AX72)</f>
        <v/>
      </c>
      <c r="AX79" s="241" t="str">
        <f>IF(ISBLANK('Measured Data'!AY72),"",'Measured Data'!AY72)</f>
        <v/>
      </c>
      <c r="AY79" s="241" t="str">
        <f>IF(ISBLANK('Measured Data'!AZ72),"",'Measured Data'!AZ72)</f>
        <v/>
      </c>
      <c r="AZ79" s="241" t="str">
        <f>IF(ISBLANK('Measured Data'!BA72),"",'Measured Data'!BA72)</f>
        <v/>
      </c>
      <c r="BA79" s="241" t="str">
        <f>IF(ISBLANK('Measured Data'!BB72),"",'Measured Data'!BB72)</f>
        <v/>
      </c>
      <c r="BB79" s="241" t="str">
        <f>IF(ISBLANK('Measured Data'!BC72),"",'Measured Data'!BC72)</f>
        <v/>
      </c>
      <c r="BC79" s="241" t="str">
        <f>IF(ISBLANK('Measured Data'!BD72),"",'Measured Data'!BD72)</f>
        <v/>
      </c>
      <c r="BD79" s="241" t="str">
        <f>IF(ISBLANK('Measured Data'!BE72),"",'Measured Data'!BE72)</f>
        <v/>
      </c>
      <c r="BE79" s="241" t="str">
        <f>IF(ISBLANK('Measured Data'!BF72),"",'Measured Data'!BF72)</f>
        <v/>
      </c>
      <c r="BF79" s="241" t="str">
        <f>IF(ISBLANK('Measured Data'!BG72),"",'Measured Data'!BG72)</f>
        <v/>
      </c>
      <c r="BG79" s="241" t="str">
        <f>IF(ISBLANK('Measured Data'!BH72),"",'Measured Data'!BH72)</f>
        <v/>
      </c>
      <c r="BH79" s="241" t="str">
        <f>IF(ISBLANK('Measured Data'!BI72),"",'Measured Data'!BI72)</f>
        <v/>
      </c>
      <c r="BI79" s="241" t="str">
        <f>IF(ISBLANK('Measured Data'!BJ72),"",'Measured Data'!BJ72)</f>
        <v/>
      </c>
      <c r="BJ79" s="241" t="str">
        <f>IF(ISBLANK('Measured Data'!BK72),"",'Measured Data'!BK72)</f>
        <v/>
      </c>
      <c r="BK79" s="241" t="str">
        <f>IF(ISBLANK('Measured Data'!BL72),"",'Measured Data'!BL72)</f>
        <v/>
      </c>
      <c r="BL79" s="241" t="str">
        <f>IF(ISBLANK('Measured Data'!BM72),"",'Measured Data'!BM72)</f>
        <v/>
      </c>
      <c r="BM79" s="241" t="str">
        <f>IF(ISBLANK('Measured Data'!BN72),"",'Measured Data'!BN72)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Data'!AR73),"",'Measured Data'!AR73)</f>
        <v/>
      </c>
      <c r="AR80" s="241" t="str">
        <f>IF(ISBLANK('Measured Data'!AS73),"",'Measured Data'!AS73)</f>
        <v/>
      </c>
      <c r="AS80" s="241" t="str">
        <f>IF(ISBLANK('Measured Data'!AT73),"",'Measured Data'!AT73)</f>
        <v/>
      </c>
      <c r="AT80" s="241" t="str">
        <f>IF(ISBLANK('Measured Data'!AU73),"",'Measured Data'!AU73)</f>
        <v/>
      </c>
      <c r="AU80" s="241" t="str">
        <f>IF(ISBLANK('Measured Data'!AV73),"",'Measured Data'!AV73)</f>
        <v/>
      </c>
      <c r="AV80" s="241" t="str">
        <f>IF(ISBLANK('Measured Data'!AW73),"",'Measured Data'!AW73)</f>
        <v/>
      </c>
      <c r="AW80" s="241" t="str">
        <f>IF(ISBLANK('Measured Data'!AX73),"",'Measured Data'!AX73)</f>
        <v/>
      </c>
      <c r="AX80" s="241" t="str">
        <f>IF(ISBLANK('Measured Data'!AY73),"",'Measured Data'!AY73)</f>
        <v/>
      </c>
      <c r="AY80" s="241" t="str">
        <f>IF(ISBLANK('Measured Data'!AZ73),"",'Measured Data'!AZ73)</f>
        <v/>
      </c>
      <c r="AZ80" s="241" t="str">
        <f>IF(ISBLANK('Measured Data'!BA73),"",'Measured Data'!BA73)</f>
        <v/>
      </c>
      <c r="BA80" s="241" t="str">
        <f>IF(ISBLANK('Measured Data'!BB73),"",'Measured Data'!BB73)</f>
        <v/>
      </c>
      <c r="BB80" s="241" t="str">
        <f>IF(ISBLANK('Measured Data'!BC73),"",'Measured Data'!BC73)</f>
        <v/>
      </c>
      <c r="BC80" s="241" t="str">
        <f>IF(ISBLANK('Measured Data'!BD73),"",'Measured Data'!BD73)</f>
        <v/>
      </c>
      <c r="BD80" s="241" t="str">
        <f>IF(ISBLANK('Measured Data'!BE73),"",'Measured Data'!BE73)</f>
        <v/>
      </c>
      <c r="BE80" s="241" t="str">
        <f>IF(ISBLANK('Measured Data'!BF73),"",'Measured Data'!BF73)</f>
        <v/>
      </c>
      <c r="BF80" s="241" t="str">
        <f>IF(ISBLANK('Measured Data'!BG73),"",'Measured Data'!BG73)</f>
        <v/>
      </c>
      <c r="BG80" s="241" t="str">
        <f>IF(ISBLANK('Measured Data'!BH73),"",'Measured Data'!BH73)</f>
        <v/>
      </c>
      <c r="BH80" s="241" t="str">
        <f>IF(ISBLANK('Measured Data'!BI73),"",'Measured Data'!BI73)</f>
        <v/>
      </c>
      <c r="BI80" s="241" t="str">
        <f>IF(ISBLANK('Measured Data'!BJ73),"",'Measured Data'!BJ73)</f>
        <v/>
      </c>
      <c r="BJ80" s="241" t="str">
        <f>IF(ISBLANK('Measured Data'!BK73),"",'Measured Data'!BK73)</f>
        <v/>
      </c>
      <c r="BK80" s="241" t="str">
        <f>IF(ISBLANK('Measured Data'!BL73),"",'Measured Data'!BL73)</f>
        <v/>
      </c>
      <c r="BL80" s="241" t="str">
        <f>IF(ISBLANK('Measured Data'!BM73),"",'Measured Data'!BM73)</f>
        <v/>
      </c>
      <c r="BM80" s="241" t="str">
        <f>IF(ISBLANK('Measured Data'!BN73),"",'Measured Data'!BN73)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Data'!AR74),"",'Measured Data'!AR74)</f>
        <v/>
      </c>
      <c r="AR81" s="241" t="str">
        <f>IF(ISBLANK('Measured Data'!AS74),"",'Measured Data'!AS74)</f>
        <v/>
      </c>
      <c r="AS81" s="241" t="str">
        <f>IF(ISBLANK('Measured Data'!AT74),"",'Measured Data'!AT74)</f>
        <v/>
      </c>
      <c r="AT81" s="241" t="str">
        <f>IF(ISBLANK('Measured Data'!AU74),"",'Measured Data'!AU74)</f>
        <v/>
      </c>
      <c r="AU81" s="241" t="str">
        <f>IF(ISBLANK('Measured Data'!AV74),"",'Measured Data'!AV74)</f>
        <v/>
      </c>
      <c r="AV81" s="241" t="str">
        <f>IF(ISBLANK('Measured Data'!AW74),"",'Measured Data'!AW74)</f>
        <v/>
      </c>
      <c r="AW81" s="241" t="str">
        <f>IF(ISBLANK('Measured Data'!AX74),"",'Measured Data'!AX74)</f>
        <v/>
      </c>
      <c r="AX81" s="241" t="str">
        <f>IF(ISBLANK('Measured Data'!AY74),"",'Measured Data'!AY74)</f>
        <v/>
      </c>
      <c r="AY81" s="241" t="str">
        <f>IF(ISBLANK('Measured Data'!AZ74),"",'Measured Data'!AZ74)</f>
        <v/>
      </c>
      <c r="AZ81" s="241" t="str">
        <f>IF(ISBLANK('Measured Data'!BA74),"",'Measured Data'!BA74)</f>
        <v/>
      </c>
      <c r="BA81" s="241" t="str">
        <f>IF(ISBLANK('Measured Data'!BB74),"",'Measured Data'!BB74)</f>
        <v/>
      </c>
      <c r="BB81" s="241" t="str">
        <f>IF(ISBLANK('Measured Data'!BC74),"",'Measured Data'!BC74)</f>
        <v/>
      </c>
      <c r="BC81" s="241" t="str">
        <f>IF(ISBLANK('Measured Data'!BD74),"",'Measured Data'!BD74)</f>
        <v/>
      </c>
      <c r="BD81" s="241" t="str">
        <f>IF(ISBLANK('Measured Data'!BE74),"",'Measured Data'!BE74)</f>
        <v/>
      </c>
      <c r="BE81" s="241" t="str">
        <f>IF(ISBLANK('Measured Data'!BF74),"",'Measured Data'!BF74)</f>
        <v/>
      </c>
      <c r="BF81" s="241" t="str">
        <f>IF(ISBLANK('Measured Data'!BG74),"",'Measured Data'!BG74)</f>
        <v/>
      </c>
      <c r="BG81" s="241" t="str">
        <f>IF(ISBLANK('Measured Data'!BH74),"",'Measured Data'!BH74)</f>
        <v/>
      </c>
      <c r="BH81" s="241" t="str">
        <f>IF(ISBLANK('Measured Data'!BI74),"",'Measured Data'!BI74)</f>
        <v/>
      </c>
      <c r="BI81" s="241" t="str">
        <f>IF(ISBLANK('Measured Data'!BJ74),"",'Measured Data'!BJ74)</f>
        <v/>
      </c>
      <c r="BJ81" s="241" t="str">
        <f>IF(ISBLANK('Measured Data'!BK74),"",'Measured Data'!BK74)</f>
        <v/>
      </c>
      <c r="BK81" s="241" t="str">
        <f>IF(ISBLANK('Measured Data'!BL74),"",'Measured Data'!BL74)</f>
        <v/>
      </c>
      <c r="BL81" s="241" t="str">
        <f>IF(ISBLANK('Measured Data'!BM74),"",'Measured Data'!BM74)</f>
        <v/>
      </c>
      <c r="BM81" s="241" t="str">
        <f>IF(ISBLANK('Measured Data'!BN74),"",'Measured Data'!BN74)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Data'!AR75),"",'Measured Data'!AR75)</f>
        <v/>
      </c>
      <c r="AR82" s="241" t="str">
        <f>IF(ISBLANK('Measured Data'!AS75),"",'Measured Data'!AS75)</f>
        <v/>
      </c>
      <c r="AS82" s="241" t="str">
        <f>IF(ISBLANK('Measured Data'!AT75),"",'Measured Data'!AT75)</f>
        <v/>
      </c>
      <c r="AT82" s="241" t="str">
        <f>IF(ISBLANK('Measured Data'!AU75),"",'Measured Data'!AU75)</f>
        <v/>
      </c>
      <c r="AU82" s="241" t="str">
        <f>IF(ISBLANK('Measured Data'!AV75),"",'Measured Data'!AV75)</f>
        <v/>
      </c>
      <c r="AV82" s="241" t="str">
        <f>IF(ISBLANK('Measured Data'!AW75),"",'Measured Data'!AW75)</f>
        <v/>
      </c>
      <c r="AW82" s="241" t="str">
        <f>IF(ISBLANK('Measured Data'!AX75),"",'Measured Data'!AX75)</f>
        <v/>
      </c>
      <c r="AX82" s="241" t="str">
        <f>IF(ISBLANK('Measured Data'!AY75),"",'Measured Data'!AY75)</f>
        <v/>
      </c>
      <c r="AY82" s="241" t="str">
        <f>IF(ISBLANK('Measured Data'!AZ75),"",'Measured Data'!AZ75)</f>
        <v/>
      </c>
      <c r="AZ82" s="241" t="str">
        <f>IF(ISBLANK('Measured Data'!BA75),"",'Measured Data'!BA75)</f>
        <v/>
      </c>
      <c r="BA82" s="241" t="str">
        <f>IF(ISBLANK('Measured Data'!BB75),"",'Measured Data'!BB75)</f>
        <v/>
      </c>
      <c r="BB82" s="241" t="str">
        <f>IF(ISBLANK('Measured Data'!BC75),"",'Measured Data'!BC75)</f>
        <v/>
      </c>
      <c r="BC82" s="241" t="str">
        <f>IF(ISBLANK('Measured Data'!BD75),"",'Measured Data'!BD75)</f>
        <v/>
      </c>
      <c r="BD82" s="241" t="str">
        <f>IF(ISBLANK('Measured Data'!BE75),"",'Measured Data'!BE75)</f>
        <v/>
      </c>
      <c r="BE82" s="241" t="str">
        <f>IF(ISBLANK('Measured Data'!BF75),"",'Measured Data'!BF75)</f>
        <v/>
      </c>
      <c r="BF82" s="241" t="str">
        <f>IF(ISBLANK('Measured Data'!BG75),"",'Measured Data'!BG75)</f>
        <v/>
      </c>
      <c r="BG82" s="241" t="str">
        <f>IF(ISBLANK('Measured Data'!BH75),"",'Measured Data'!BH75)</f>
        <v/>
      </c>
      <c r="BH82" s="241" t="str">
        <f>IF(ISBLANK('Measured Data'!BI75),"",'Measured Data'!BI75)</f>
        <v/>
      </c>
      <c r="BI82" s="241" t="str">
        <f>IF(ISBLANK('Measured Data'!BJ75),"",'Measured Data'!BJ75)</f>
        <v/>
      </c>
      <c r="BJ82" s="241" t="str">
        <f>IF(ISBLANK('Measured Data'!BK75),"",'Measured Data'!BK75)</f>
        <v/>
      </c>
      <c r="BK82" s="241" t="str">
        <f>IF(ISBLANK('Measured Data'!BL75),"",'Measured Data'!BL75)</f>
        <v/>
      </c>
      <c r="BL82" s="241" t="str">
        <f>IF(ISBLANK('Measured Data'!BM75),"",'Measured Data'!BM75)</f>
        <v/>
      </c>
      <c r="BM82" s="241" t="str">
        <f>IF(ISBLANK('Measured Data'!BN75),"",'Measured Data'!BN75)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Data'!AR76),"",'Measured Data'!AR76)</f>
        <v/>
      </c>
      <c r="AR83" s="241" t="str">
        <f>IF(ISBLANK('Measured Data'!AS76),"",'Measured Data'!AS76)</f>
        <v/>
      </c>
      <c r="AS83" s="241" t="str">
        <f>IF(ISBLANK('Measured Data'!AT76),"",'Measured Data'!AT76)</f>
        <v/>
      </c>
      <c r="AT83" s="241" t="str">
        <f>IF(ISBLANK('Measured Data'!AU76),"",'Measured Data'!AU76)</f>
        <v/>
      </c>
      <c r="AU83" s="241" t="str">
        <f>IF(ISBLANK('Measured Data'!AV76),"",'Measured Data'!AV76)</f>
        <v/>
      </c>
      <c r="AV83" s="241" t="str">
        <f>IF(ISBLANK('Measured Data'!AW76),"",'Measured Data'!AW76)</f>
        <v/>
      </c>
      <c r="AW83" s="241" t="str">
        <f>IF(ISBLANK('Measured Data'!AX76),"",'Measured Data'!AX76)</f>
        <v/>
      </c>
      <c r="AX83" s="241" t="str">
        <f>IF(ISBLANK('Measured Data'!AY76),"",'Measured Data'!AY76)</f>
        <v/>
      </c>
      <c r="AY83" s="241" t="str">
        <f>IF(ISBLANK('Measured Data'!AZ76),"",'Measured Data'!AZ76)</f>
        <v/>
      </c>
      <c r="AZ83" s="241" t="str">
        <f>IF(ISBLANK('Measured Data'!BA76),"",'Measured Data'!BA76)</f>
        <v/>
      </c>
      <c r="BA83" s="241" t="str">
        <f>IF(ISBLANK('Measured Data'!BB76),"",'Measured Data'!BB76)</f>
        <v/>
      </c>
      <c r="BB83" s="241" t="str">
        <f>IF(ISBLANK('Measured Data'!BC76),"",'Measured Data'!BC76)</f>
        <v/>
      </c>
      <c r="BC83" s="241" t="str">
        <f>IF(ISBLANK('Measured Data'!BD76),"",'Measured Data'!BD76)</f>
        <v/>
      </c>
      <c r="BD83" s="241" t="str">
        <f>IF(ISBLANK('Measured Data'!BE76),"",'Measured Data'!BE76)</f>
        <v/>
      </c>
      <c r="BE83" s="241" t="str">
        <f>IF(ISBLANK('Measured Data'!BF76),"",'Measured Data'!BF76)</f>
        <v/>
      </c>
      <c r="BF83" s="241" t="str">
        <f>IF(ISBLANK('Measured Data'!BG76),"",'Measured Data'!BG76)</f>
        <v/>
      </c>
      <c r="BG83" s="241" t="str">
        <f>IF(ISBLANK('Measured Data'!BH76),"",'Measured Data'!BH76)</f>
        <v/>
      </c>
      <c r="BH83" s="241" t="str">
        <f>IF(ISBLANK('Measured Data'!BI76),"",'Measured Data'!BI76)</f>
        <v/>
      </c>
      <c r="BI83" s="241" t="str">
        <f>IF(ISBLANK('Measured Data'!BJ76),"",'Measured Data'!BJ76)</f>
        <v/>
      </c>
      <c r="BJ83" s="241" t="str">
        <f>IF(ISBLANK('Measured Data'!BK76),"",'Measured Data'!BK76)</f>
        <v/>
      </c>
      <c r="BK83" s="241" t="str">
        <f>IF(ISBLANK('Measured Data'!BL76),"",'Measured Data'!BL76)</f>
        <v/>
      </c>
      <c r="BL83" s="241" t="str">
        <f>IF(ISBLANK('Measured Data'!BM76),"",'Measured Data'!BM76)</f>
        <v/>
      </c>
      <c r="BM83" s="241" t="str">
        <f>IF(ISBLANK('Measured Data'!BN76),"",'Measured Data'!BN76)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Data'!AR77),"",'Measured Data'!AR77)</f>
        <v/>
      </c>
      <c r="AR84" s="241" t="str">
        <f>IF(ISBLANK('Measured Data'!AS77),"",'Measured Data'!AS77)</f>
        <v/>
      </c>
      <c r="AS84" s="241" t="str">
        <f>IF(ISBLANK('Measured Data'!AT77),"",'Measured Data'!AT77)</f>
        <v/>
      </c>
      <c r="AT84" s="241" t="str">
        <f>IF(ISBLANK('Measured Data'!AU77),"",'Measured Data'!AU77)</f>
        <v/>
      </c>
      <c r="AU84" s="241" t="str">
        <f>IF(ISBLANK('Measured Data'!AV77),"",'Measured Data'!AV77)</f>
        <v/>
      </c>
      <c r="AV84" s="241" t="str">
        <f>IF(ISBLANK('Measured Data'!AW77),"",'Measured Data'!AW77)</f>
        <v/>
      </c>
      <c r="AW84" s="241" t="str">
        <f>IF(ISBLANK('Measured Data'!AX77),"",'Measured Data'!AX77)</f>
        <v/>
      </c>
      <c r="AX84" s="241" t="str">
        <f>IF(ISBLANK('Measured Data'!AY77),"",'Measured Data'!AY77)</f>
        <v/>
      </c>
      <c r="AY84" s="241" t="str">
        <f>IF(ISBLANK('Measured Data'!AZ77),"",'Measured Data'!AZ77)</f>
        <v/>
      </c>
      <c r="AZ84" s="241" t="str">
        <f>IF(ISBLANK('Measured Data'!BA77),"",'Measured Data'!BA77)</f>
        <v/>
      </c>
      <c r="BA84" s="241" t="str">
        <f>IF(ISBLANK('Measured Data'!BB77),"",'Measured Data'!BB77)</f>
        <v/>
      </c>
      <c r="BB84" s="241" t="str">
        <f>IF(ISBLANK('Measured Data'!BC77),"",'Measured Data'!BC77)</f>
        <v/>
      </c>
      <c r="BC84" s="241" t="str">
        <f>IF(ISBLANK('Measured Data'!BD77),"",'Measured Data'!BD77)</f>
        <v/>
      </c>
      <c r="BD84" s="241" t="str">
        <f>IF(ISBLANK('Measured Data'!BE77),"",'Measured Data'!BE77)</f>
        <v/>
      </c>
      <c r="BE84" s="241" t="str">
        <f>IF(ISBLANK('Measured Data'!BF77),"",'Measured Data'!BF77)</f>
        <v/>
      </c>
      <c r="BF84" s="241" t="str">
        <f>IF(ISBLANK('Measured Data'!BG77),"",'Measured Data'!BG77)</f>
        <v/>
      </c>
      <c r="BG84" s="241" t="str">
        <f>IF(ISBLANK('Measured Data'!BH77),"",'Measured Data'!BH77)</f>
        <v/>
      </c>
      <c r="BH84" s="241" t="str">
        <f>IF(ISBLANK('Measured Data'!BI77),"",'Measured Data'!BI77)</f>
        <v/>
      </c>
      <c r="BI84" s="241" t="str">
        <f>IF(ISBLANK('Measured Data'!BJ77),"",'Measured Data'!BJ77)</f>
        <v/>
      </c>
      <c r="BJ84" s="241" t="str">
        <f>IF(ISBLANK('Measured Data'!BK77),"",'Measured Data'!BK77)</f>
        <v/>
      </c>
      <c r="BK84" s="241" t="str">
        <f>IF(ISBLANK('Measured Data'!BL77),"",'Measured Data'!BL77)</f>
        <v/>
      </c>
      <c r="BL84" s="241" t="str">
        <f>IF(ISBLANK('Measured Data'!BM77),"",'Measured Data'!BM77)</f>
        <v/>
      </c>
      <c r="BM84" s="241" t="str">
        <f>IF(ISBLANK('Measured Data'!BN77),"",'Measured Data'!BN77)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Data'!AR78),"",'Measured Data'!AR78)</f>
        <v/>
      </c>
      <c r="AR85" s="241" t="str">
        <f>IF(ISBLANK('Measured Data'!AS78),"",'Measured Data'!AS78)</f>
        <v/>
      </c>
      <c r="AS85" s="241" t="str">
        <f>IF(ISBLANK('Measured Data'!AT78),"",'Measured Data'!AT78)</f>
        <v/>
      </c>
      <c r="AT85" s="241" t="str">
        <f>IF(ISBLANK('Measured Data'!AU78),"",'Measured Data'!AU78)</f>
        <v/>
      </c>
      <c r="AU85" s="241" t="str">
        <f>IF(ISBLANK('Measured Data'!AV78),"",'Measured Data'!AV78)</f>
        <v/>
      </c>
      <c r="AV85" s="241" t="str">
        <f>IF(ISBLANK('Measured Data'!AW78),"",'Measured Data'!AW78)</f>
        <v/>
      </c>
      <c r="AW85" s="241" t="str">
        <f>IF(ISBLANK('Measured Data'!AX78),"",'Measured Data'!AX78)</f>
        <v/>
      </c>
      <c r="AX85" s="241" t="str">
        <f>IF(ISBLANK('Measured Data'!AY78),"",'Measured Data'!AY78)</f>
        <v/>
      </c>
      <c r="AY85" s="241" t="str">
        <f>IF(ISBLANK('Measured Data'!AZ78),"",'Measured Data'!AZ78)</f>
        <v/>
      </c>
      <c r="AZ85" s="241" t="str">
        <f>IF(ISBLANK('Measured Data'!BA78),"",'Measured Data'!BA78)</f>
        <v/>
      </c>
      <c r="BA85" s="241" t="str">
        <f>IF(ISBLANK('Measured Data'!BB78),"",'Measured Data'!BB78)</f>
        <v/>
      </c>
      <c r="BB85" s="241" t="str">
        <f>IF(ISBLANK('Measured Data'!BC78),"",'Measured Data'!BC78)</f>
        <v/>
      </c>
      <c r="BC85" s="241" t="str">
        <f>IF(ISBLANK('Measured Data'!BD78),"",'Measured Data'!BD78)</f>
        <v/>
      </c>
      <c r="BD85" s="241" t="str">
        <f>IF(ISBLANK('Measured Data'!BE78),"",'Measured Data'!BE78)</f>
        <v/>
      </c>
      <c r="BE85" s="241" t="str">
        <f>IF(ISBLANK('Measured Data'!BF78),"",'Measured Data'!BF78)</f>
        <v/>
      </c>
      <c r="BF85" s="241" t="str">
        <f>IF(ISBLANK('Measured Data'!BG78),"",'Measured Data'!BG78)</f>
        <v/>
      </c>
      <c r="BG85" s="241" t="str">
        <f>IF(ISBLANK('Measured Data'!BH78),"",'Measured Data'!BH78)</f>
        <v/>
      </c>
      <c r="BH85" s="241" t="str">
        <f>IF(ISBLANK('Measured Data'!BI78),"",'Measured Data'!BI78)</f>
        <v/>
      </c>
      <c r="BI85" s="241" t="str">
        <f>IF(ISBLANK('Measured Data'!BJ78),"",'Measured Data'!BJ78)</f>
        <v/>
      </c>
      <c r="BJ85" s="241" t="str">
        <f>IF(ISBLANK('Measured Data'!BK78),"",'Measured Data'!BK78)</f>
        <v/>
      </c>
      <c r="BK85" s="241" t="str">
        <f>IF(ISBLANK('Measured Data'!BL78),"",'Measured Data'!BL78)</f>
        <v/>
      </c>
      <c r="BL85" s="241" t="str">
        <f>IF(ISBLANK('Measured Data'!BM78),"",'Measured Data'!BM78)</f>
        <v/>
      </c>
      <c r="BM85" s="241" t="str">
        <f>IF(ISBLANK('Measured Data'!BN78),"",'Measured Data'!BN78)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Data'!AR79),"",'Measured Data'!AR79)</f>
        <v/>
      </c>
      <c r="AR86" s="241" t="str">
        <f>IF(ISBLANK('Measured Data'!AS79),"",'Measured Data'!AS79)</f>
        <v/>
      </c>
      <c r="AS86" s="241" t="str">
        <f>IF(ISBLANK('Measured Data'!AT79),"",'Measured Data'!AT79)</f>
        <v/>
      </c>
      <c r="AT86" s="241" t="str">
        <f>IF(ISBLANK('Measured Data'!AU79),"",'Measured Data'!AU79)</f>
        <v/>
      </c>
      <c r="AU86" s="241" t="str">
        <f>IF(ISBLANK('Measured Data'!AV79),"",'Measured Data'!AV79)</f>
        <v/>
      </c>
      <c r="AV86" s="241" t="str">
        <f>IF(ISBLANK('Measured Data'!AW79),"",'Measured Data'!AW79)</f>
        <v/>
      </c>
      <c r="AW86" s="241" t="str">
        <f>IF(ISBLANK('Measured Data'!AX79),"",'Measured Data'!AX79)</f>
        <v/>
      </c>
      <c r="AX86" s="241" t="str">
        <f>IF(ISBLANK('Measured Data'!AY79),"",'Measured Data'!AY79)</f>
        <v/>
      </c>
      <c r="AY86" s="241" t="str">
        <f>IF(ISBLANK('Measured Data'!AZ79),"",'Measured Data'!AZ79)</f>
        <v/>
      </c>
      <c r="AZ86" s="241" t="str">
        <f>IF(ISBLANK('Measured Data'!BA79),"",'Measured Data'!BA79)</f>
        <v/>
      </c>
      <c r="BA86" s="241" t="str">
        <f>IF(ISBLANK('Measured Data'!BB79),"",'Measured Data'!BB79)</f>
        <v/>
      </c>
      <c r="BB86" s="241" t="str">
        <f>IF(ISBLANK('Measured Data'!BC79),"",'Measured Data'!BC79)</f>
        <v/>
      </c>
      <c r="BC86" s="241" t="str">
        <f>IF(ISBLANK('Measured Data'!BD79),"",'Measured Data'!BD79)</f>
        <v/>
      </c>
      <c r="BD86" s="241" t="str">
        <f>IF(ISBLANK('Measured Data'!BE79),"",'Measured Data'!BE79)</f>
        <v/>
      </c>
      <c r="BE86" s="241" t="str">
        <f>IF(ISBLANK('Measured Data'!BF79),"",'Measured Data'!BF79)</f>
        <v/>
      </c>
      <c r="BF86" s="241" t="str">
        <f>IF(ISBLANK('Measured Data'!BG79),"",'Measured Data'!BG79)</f>
        <v/>
      </c>
      <c r="BG86" s="241" t="str">
        <f>IF(ISBLANK('Measured Data'!BH79),"",'Measured Data'!BH79)</f>
        <v/>
      </c>
      <c r="BH86" s="241" t="str">
        <f>IF(ISBLANK('Measured Data'!BI79),"",'Measured Data'!BI79)</f>
        <v/>
      </c>
      <c r="BI86" s="241" t="str">
        <f>IF(ISBLANK('Measured Data'!BJ79),"",'Measured Data'!BJ79)</f>
        <v/>
      </c>
      <c r="BJ86" s="241" t="str">
        <f>IF(ISBLANK('Measured Data'!BK79),"",'Measured Data'!BK79)</f>
        <v/>
      </c>
      <c r="BK86" s="241" t="str">
        <f>IF(ISBLANK('Measured Data'!BL79),"",'Measured Data'!BL79)</f>
        <v/>
      </c>
      <c r="BL86" s="241" t="str">
        <f>IF(ISBLANK('Measured Data'!BM79),"",'Measured Data'!BM79)</f>
        <v/>
      </c>
      <c r="BM86" s="241" t="str">
        <f>IF(ISBLANK('Measured Data'!BN79),"",'Measured Data'!BN79)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Data'!AR80),"",'Measured Data'!AR80)</f>
        <v/>
      </c>
      <c r="AR87" s="241" t="str">
        <f>IF(ISBLANK('Measured Data'!AS80),"",'Measured Data'!AS80)</f>
        <v/>
      </c>
      <c r="AS87" s="241" t="str">
        <f>IF(ISBLANK('Measured Data'!AT80),"",'Measured Data'!AT80)</f>
        <v/>
      </c>
      <c r="AT87" s="241" t="str">
        <f>IF(ISBLANK('Measured Data'!AU80),"",'Measured Data'!AU80)</f>
        <v/>
      </c>
      <c r="AU87" s="241" t="str">
        <f>IF(ISBLANK('Measured Data'!AV80),"",'Measured Data'!AV80)</f>
        <v/>
      </c>
      <c r="AV87" s="241" t="str">
        <f>IF(ISBLANK('Measured Data'!AW80),"",'Measured Data'!AW80)</f>
        <v/>
      </c>
      <c r="AW87" s="241" t="str">
        <f>IF(ISBLANK('Measured Data'!AX80),"",'Measured Data'!AX80)</f>
        <v/>
      </c>
      <c r="AX87" s="241" t="str">
        <f>IF(ISBLANK('Measured Data'!AY80),"",'Measured Data'!AY80)</f>
        <v/>
      </c>
      <c r="AY87" s="241" t="str">
        <f>IF(ISBLANK('Measured Data'!AZ80),"",'Measured Data'!AZ80)</f>
        <v/>
      </c>
      <c r="AZ87" s="241" t="str">
        <f>IF(ISBLANK('Measured Data'!BA80),"",'Measured Data'!BA80)</f>
        <v/>
      </c>
      <c r="BA87" s="241" t="str">
        <f>IF(ISBLANK('Measured Data'!BB80),"",'Measured Data'!BB80)</f>
        <v/>
      </c>
      <c r="BB87" s="241" t="str">
        <f>IF(ISBLANK('Measured Data'!BC80),"",'Measured Data'!BC80)</f>
        <v/>
      </c>
      <c r="BC87" s="241" t="str">
        <f>IF(ISBLANK('Measured Data'!BD80),"",'Measured Data'!BD80)</f>
        <v/>
      </c>
      <c r="BD87" s="241" t="str">
        <f>IF(ISBLANK('Measured Data'!BE80),"",'Measured Data'!BE80)</f>
        <v/>
      </c>
      <c r="BE87" s="241" t="str">
        <f>IF(ISBLANK('Measured Data'!BF80),"",'Measured Data'!BF80)</f>
        <v/>
      </c>
      <c r="BF87" s="241" t="str">
        <f>IF(ISBLANK('Measured Data'!BG80),"",'Measured Data'!BG80)</f>
        <v/>
      </c>
      <c r="BG87" s="241" t="str">
        <f>IF(ISBLANK('Measured Data'!BH80),"",'Measured Data'!BH80)</f>
        <v/>
      </c>
      <c r="BH87" s="241" t="str">
        <f>IF(ISBLANK('Measured Data'!BI80),"",'Measured Data'!BI80)</f>
        <v/>
      </c>
      <c r="BI87" s="241" t="str">
        <f>IF(ISBLANK('Measured Data'!BJ80),"",'Measured Data'!BJ80)</f>
        <v/>
      </c>
      <c r="BJ87" s="241" t="str">
        <f>IF(ISBLANK('Measured Data'!BK80),"",'Measured Data'!BK80)</f>
        <v/>
      </c>
      <c r="BK87" s="241" t="str">
        <f>IF(ISBLANK('Measured Data'!BL80),"",'Measured Data'!BL80)</f>
        <v/>
      </c>
      <c r="BL87" s="241" t="str">
        <f>IF(ISBLANK('Measured Data'!BM80),"",'Measured Data'!BM80)</f>
        <v/>
      </c>
      <c r="BM87" s="241" t="str">
        <f>IF(ISBLANK('Measured Data'!BN80),"",'Measured Data'!BN80)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Data'!AR81),"",'Measured Data'!AR81)</f>
        <v/>
      </c>
      <c r="AR88" s="241" t="str">
        <f>IF(ISBLANK('Measured Data'!AS81),"",'Measured Data'!AS81)</f>
        <v/>
      </c>
      <c r="AS88" s="241" t="str">
        <f>IF(ISBLANK('Measured Data'!AT81),"",'Measured Data'!AT81)</f>
        <v/>
      </c>
      <c r="AT88" s="241" t="str">
        <f>IF(ISBLANK('Measured Data'!AU81),"",'Measured Data'!AU81)</f>
        <v/>
      </c>
      <c r="AU88" s="241" t="str">
        <f>IF(ISBLANK('Measured Data'!AV81),"",'Measured Data'!AV81)</f>
        <v/>
      </c>
      <c r="AV88" s="241" t="str">
        <f>IF(ISBLANK('Measured Data'!AW81),"",'Measured Data'!AW81)</f>
        <v/>
      </c>
      <c r="AW88" s="241" t="str">
        <f>IF(ISBLANK('Measured Data'!AX81),"",'Measured Data'!AX81)</f>
        <v/>
      </c>
      <c r="AX88" s="241" t="str">
        <f>IF(ISBLANK('Measured Data'!AY81),"",'Measured Data'!AY81)</f>
        <v/>
      </c>
      <c r="AY88" s="241" t="str">
        <f>IF(ISBLANK('Measured Data'!AZ81),"",'Measured Data'!AZ81)</f>
        <v/>
      </c>
      <c r="AZ88" s="241" t="str">
        <f>IF(ISBLANK('Measured Data'!BA81),"",'Measured Data'!BA81)</f>
        <v/>
      </c>
      <c r="BA88" s="241" t="str">
        <f>IF(ISBLANK('Measured Data'!BB81),"",'Measured Data'!BB81)</f>
        <v/>
      </c>
      <c r="BB88" s="241" t="str">
        <f>IF(ISBLANK('Measured Data'!BC81),"",'Measured Data'!BC81)</f>
        <v/>
      </c>
      <c r="BC88" s="241" t="str">
        <f>IF(ISBLANK('Measured Data'!BD81),"",'Measured Data'!BD81)</f>
        <v/>
      </c>
      <c r="BD88" s="241" t="str">
        <f>IF(ISBLANK('Measured Data'!BE81),"",'Measured Data'!BE81)</f>
        <v/>
      </c>
      <c r="BE88" s="241" t="str">
        <f>IF(ISBLANK('Measured Data'!BF81),"",'Measured Data'!BF81)</f>
        <v/>
      </c>
      <c r="BF88" s="241" t="str">
        <f>IF(ISBLANK('Measured Data'!BG81),"",'Measured Data'!BG81)</f>
        <v/>
      </c>
      <c r="BG88" s="241" t="str">
        <f>IF(ISBLANK('Measured Data'!BH81),"",'Measured Data'!BH81)</f>
        <v/>
      </c>
      <c r="BH88" s="241" t="str">
        <f>IF(ISBLANK('Measured Data'!BI81),"",'Measured Data'!BI81)</f>
        <v/>
      </c>
      <c r="BI88" s="241" t="str">
        <f>IF(ISBLANK('Measured Data'!BJ81),"",'Measured Data'!BJ81)</f>
        <v/>
      </c>
      <c r="BJ88" s="241" t="str">
        <f>IF(ISBLANK('Measured Data'!BK81),"",'Measured Data'!BK81)</f>
        <v/>
      </c>
      <c r="BK88" s="241" t="str">
        <f>IF(ISBLANK('Measured Data'!BL81),"",'Measured Data'!BL81)</f>
        <v/>
      </c>
      <c r="BL88" s="241" t="str">
        <f>IF(ISBLANK('Measured Data'!BM81),"",'Measured Data'!BM81)</f>
        <v/>
      </c>
      <c r="BM88" s="241" t="str">
        <f>IF(ISBLANK('Measured Data'!BN81),"",'Measured Data'!BN81)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Data'!AR82),"",'Measured Data'!AR82)</f>
        <v/>
      </c>
      <c r="AR89" s="241" t="str">
        <f>IF(ISBLANK('Measured Data'!AS82),"",'Measured Data'!AS82)</f>
        <v/>
      </c>
      <c r="AS89" s="241" t="str">
        <f>IF(ISBLANK('Measured Data'!AT82),"",'Measured Data'!AT82)</f>
        <v/>
      </c>
      <c r="AT89" s="241" t="str">
        <f>IF(ISBLANK('Measured Data'!AU82),"",'Measured Data'!AU82)</f>
        <v/>
      </c>
      <c r="AU89" s="241" t="str">
        <f>IF(ISBLANK('Measured Data'!AV82),"",'Measured Data'!AV82)</f>
        <v/>
      </c>
      <c r="AV89" s="241" t="str">
        <f>IF(ISBLANK('Measured Data'!AW82),"",'Measured Data'!AW82)</f>
        <v/>
      </c>
      <c r="AW89" s="241" t="str">
        <f>IF(ISBLANK('Measured Data'!AX82),"",'Measured Data'!AX82)</f>
        <v/>
      </c>
      <c r="AX89" s="241" t="str">
        <f>IF(ISBLANK('Measured Data'!AY82),"",'Measured Data'!AY82)</f>
        <v/>
      </c>
      <c r="AY89" s="241" t="str">
        <f>IF(ISBLANK('Measured Data'!AZ82),"",'Measured Data'!AZ82)</f>
        <v/>
      </c>
      <c r="AZ89" s="241" t="str">
        <f>IF(ISBLANK('Measured Data'!BA82),"",'Measured Data'!BA82)</f>
        <v/>
      </c>
      <c r="BA89" s="241" t="str">
        <f>IF(ISBLANK('Measured Data'!BB82),"",'Measured Data'!BB82)</f>
        <v/>
      </c>
      <c r="BB89" s="241" t="str">
        <f>IF(ISBLANK('Measured Data'!BC82),"",'Measured Data'!BC82)</f>
        <v/>
      </c>
      <c r="BC89" s="241" t="str">
        <f>IF(ISBLANK('Measured Data'!BD82),"",'Measured Data'!BD82)</f>
        <v/>
      </c>
      <c r="BD89" s="241" t="str">
        <f>IF(ISBLANK('Measured Data'!BE82),"",'Measured Data'!BE82)</f>
        <v/>
      </c>
      <c r="BE89" s="241" t="str">
        <f>IF(ISBLANK('Measured Data'!BF82),"",'Measured Data'!BF82)</f>
        <v/>
      </c>
      <c r="BF89" s="241" t="str">
        <f>IF(ISBLANK('Measured Data'!BG82),"",'Measured Data'!BG82)</f>
        <v/>
      </c>
      <c r="BG89" s="241" t="str">
        <f>IF(ISBLANK('Measured Data'!BH82),"",'Measured Data'!BH82)</f>
        <v/>
      </c>
      <c r="BH89" s="241" t="str">
        <f>IF(ISBLANK('Measured Data'!BI82),"",'Measured Data'!BI82)</f>
        <v/>
      </c>
      <c r="BI89" s="241" t="str">
        <f>IF(ISBLANK('Measured Data'!BJ82),"",'Measured Data'!BJ82)</f>
        <v/>
      </c>
      <c r="BJ89" s="241" t="str">
        <f>IF(ISBLANK('Measured Data'!BK82),"",'Measured Data'!BK82)</f>
        <v/>
      </c>
      <c r="BK89" s="241" t="str">
        <f>IF(ISBLANK('Measured Data'!BL82),"",'Measured Data'!BL82)</f>
        <v/>
      </c>
      <c r="BL89" s="241" t="str">
        <f>IF(ISBLANK('Measured Data'!BM82),"",'Measured Data'!BM82)</f>
        <v/>
      </c>
      <c r="BM89" s="241" t="str">
        <f>IF(ISBLANK('Measured Data'!BN82),"",'Measured Data'!BN82)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Data'!AR83),"",'Measured Data'!AR83)</f>
        <v/>
      </c>
      <c r="AR90" s="241" t="str">
        <f>IF(ISBLANK('Measured Data'!AS83),"",'Measured Data'!AS83)</f>
        <v/>
      </c>
      <c r="AS90" s="241" t="str">
        <f>IF(ISBLANK('Measured Data'!AT83),"",'Measured Data'!AT83)</f>
        <v/>
      </c>
      <c r="AT90" s="241" t="str">
        <f>IF(ISBLANK('Measured Data'!AU83),"",'Measured Data'!AU83)</f>
        <v/>
      </c>
      <c r="AU90" s="241" t="str">
        <f>IF(ISBLANK('Measured Data'!AV83),"",'Measured Data'!AV83)</f>
        <v/>
      </c>
      <c r="AV90" s="241" t="str">
        <f>IF(ISBLANK('Measured Data'!AW83),"",'Measured Data'!AW83)</f>
        <v/>
      </c>
      <c r="AW90" s="241" t="str">
        <f>IF(ISBLANK('Measured Data'!AX83),"",'Measured Data'!AX83)</f>
        <v/>
      </c>
      <c r="AX90" s="241" t="str">
        <f>IF(ISBLANK('Measured Data'!AY83),"",'Measured Data'!AY83)</f>
        <v/>
      </c>
      <c r="AY90" s="241" t="str">
        <f>IF(ISBLANK('Measured Data'!AZ83),"",'Measured Data'!AZ83)</f>
        <v/>
      </c>
      <c r="AZ90" s="241" t="str">
        <f>IF(ISBLANK('Measured Data'!BA83),"",'Measured Data'!BA83)</f>
        <v/>
      </c>
      <c r="BA90" s="241" t="str">
        <f>IF(ISBLANK('Measured Data'!BB83),"",'Measured Data'!BB83)</f>
        <v/>
      </c>
      <c r="BB90" s="241" t="str">
        <f>IF(ISBLANK('Measured Data'!BC83),"",'Measured Data'!BC83)</f>
        <v/>
      </c>
      <c r="BC90" s="241" t="str">
        <f>IF(ISBLANK('Measured Data'!BD83),"",'Measured Data'!BD83)</f>
        <v/>
      </c>
      <c r="BD90" s="241" t="str">
        <f>IF(ISBLANK('Measured Data'!BE83),"",'Measured Data'!BE83)</f>
        <v/>
      </c>
      <c r="BE90" s="241" t="str">
        <f>IF(ISBLANK('Measured Data'!BF83),"",'Measured Data'!BF83)</f>
        <v/>
      </c>
      <c r="BF90" s="241" t="str">
        <f>IF(ISBLANK('Measured Data'!BG83),"",'Measured Data'!BG83)</f>
        <v/>
      </c>
      <c r="BG90" s="241" t="str">
        <f>IF(ISBLANK('Measured Data'!BH83),"",'Measured Data'!BH83)</f>
        <v/>
      </c>
      <c r="BH90" s="241" t="str">
        <f>IF(ISBLANK('Measured Data'!BI83),"",'Measured Data'!BI83)</f>
        <v/>
      </c>
      <c r="BI90" s="241" t="str">
        <f>IF(ISBLANK('Measured Data'!BJ83),"",'Measured Data'!BJ83)</f>
        <v/>
      </c>
      <c r="BJ90" s="241" t="str">
        <f>IF(ISBLANK('Measured Data'!BK83),"",'Measured Data'!BK83)</f>
        <v/>
      </c>
      <c r="BK90" s="241" t="str">
        <f>IF(ISBLANK('Measured Data'!BL83),"",'Measured Data'!BL83)</f>
        <v/>
      </c>
      <c r="BL90" s="241" t="str">
        <f>IF(ISBLANK('Measured Data'!BM83),"",'Measured Data'!BM83)</f>
        <v/>
      </c>
      <c r="BM90" s="241" t="str">
        <f>IF(ISBLANK('Measured Data'!BN83),"",'Measured Data'!BN83)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Data'!AR84),"",'Measured Data'!AR84)</f>
        <v/>
      </c>
      <c r="AR91" s="241" t="str">
        <f>IF(ISBLANK('Measured Data'!AS84),"",'Measured Data'!AS84)</f>
        <v/>
      </c>
      <c r="AS91" s="241" t="str">
        <f>IF(ISBLANK('Measured Data'!AT84),"",'Measured Data'!AT84)</f>
        <v/>
      </c>
      <c r="AT91" s="241" t="str">
        <f>IF(ISBLANK('Measured Data'!AU84),"",'Measured Data'!AU84)</f>
        <v/>
      </c>
      <c r="AU91" s="241" t="str">
        <f>IF(ISBLANK('Measured Data'!AV84),"",'Measured Data'!AV84)</f>
        <v/>
      </c>
      <c r="AV91" s="241" t="str">
        <f>IF(ISBLANK('Measured Data'!AW84),"",'Measured Data'!AW84)</f>
        <v/>
      </c>
      <c r="AW91" s="241" t="str">
        <f>IF(ISBLANK('Measured Data'!AX84),"",'Measured Data'!AX84)</f>
        <v/>
      </c>
      <c r="AX91" s="241" t="str">
        <f>IF(ISBLANK('Measured Data'!AY84),"",'Measured Data'!AY84)</f>
        <v/>
      </c>
      <c r="AY91" s="241" t="str">
        <f>IF(ISBLANK('Measured Data'!AZ84),"",'Measured Data'!AZ84)</f>
        <v/>
      </c>
      <c r="AZ91" s="241" t="str">
        <f>IF(ISBLANK('Measured Data'!BA84),"",'Measured Data'!BA84)</f>
        <v/>
      </c>
      <c r="BA91" s="241" t="str">
        <f>IF(ISBLANK('Measured Data'!BB84),"",'Measured Data'!BB84)</f>
        <v/>
      </c>
      <c r="BB91" s="241" t="str">
        <f>IF(ISBLANK('Measured Data'!BC84),"",'Measured Data'!BC84)</f>
        <v/>
      </c>
      <c r="BC91" s="241" t="str">
        <f>IF(ISBLANK('Measured Data'!BD84),"",'Measured Data'!BD84)</f>
        <v/>
      </c>
      <c r="BD91" s="241" t="str">
        <f>IF(ISBLANK('Measured Data'!BE84),"",'Measured Data'!BE84)</f>
        <v/>
      </c>
      <c r="BE91" s="241" t="str">
        <f>IF(ISBLANK('Measured Data'!BF84),"",'Measured Data'!BF84)</f>
        <v/>
      </c>
      <c r="BF91" s="241" t="str">
        <f>IF(ISBLANK('Measured Data'!BG84),"",'Measured Data'!BG84)</f>
        <v/>
      </c>
      <c r="BG91" s="241" t="str">
        <f>IF(ISBLANK('Measured Data'!BH84),"",'Measured Data'!BH84)</f>
        <v/>
      </c>
      <c r="BH91" s="241" t="str">
        <f>IF(ISBLANK('Measured Data'!BI84),"",'Measured Data'!BI84)</f>
        <v/>
      </c>
      <c r="BI91" s="241" t="str">
        <f>IF(ISBLANK('Measured Data'!BJ84),"",'Measured Data'!BJ84)</f>
        <v/>
      </c>
      <c r="BJ91" s="241" t="str">
        <f>IF(ISBLANK('Measured Data'!BK84),"",'Measured Data'!BK84)</f>
        <v/>
      </c>
      <c r="BK91" s="241" t="str">
        <f>IF(ISBLANK('Measured Data'!BL84),"",'Measured Data'!BL84)</f>
        <v/>
      </c>
      <c r="BL91" s="241" t="str">
        <f>IF(ISBLANK('Measured Data'!BM84),"",'Measured Data'!BM84)</f>
        <v/>
      </c>
      <c r="BM91" s="241" t="str">
        <f>IF(ISBLANK('Measured Data'!BN84),"",'Measured Data'!BN84)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Data'!AR85),"",'Measured Data'!AR85)</f>
        <v/>
      </c>
      <c r="AR92" s="241" t="str">
        <f>IF(ISBLANK('Measured Data'!AS85),"",'Measured Data'!AS85)</f>
        <v/>
      </c>
      <c r="AS92" s="241" t="str">
        <f>IF(ISBLANK('Measured Data'!AT85),"",'Measured Data'!AT85)</f>
        <v/>
      </c>
      <c r="AT92" s="241" t="str">
        <f>IF(ISBLANK('Measured Data'!AU85),"",'Measured Data'!AU85)</f>
        <v/>
      </c>
      <c r="AU92" s="241" t="str">
        <f>IF(ISBLANK('Measured Data'!AV85),"",'Measured Data'!AV85)</f>
        <v/>
      </c>
      <c r="AV92" s="241" t="str">
        <f>IF(ISBLANK('Measured Data'!AW85),"",'Measured Data'!AW85)</f>
        <v/>
      </c>
      <c r="AW92" s="241" t="str">
        <f>IF(ISBLANK('Measured Data'!AX85),"",'Measured Data'!AX85)</f>
        <v/>
      </c>
      <c r="AX92" s="241" t="str">
        <f>IF(ISBLANK('Measured Data'!AY85),"",'Measured Data'!AY85)</f>
        <v/>
      </c>
      <c r="AY92" s="241" t="str">
        <f>IF(ISBLANK('Measured Data'!AZ85),"",'Measured Data'!AZ85)</f>
        <v/>
      </c>
      <c r="AZ92" s="241" t="str">
        <f>IF(ISBLANK('Measured Data'!BA85),"",'Measured Data'!BA85)</f>
        <v/>
      </c>
      <c r="BA92" s="241" t="str">
        <f>IF(ISBLANK('Measured Data'!BB85),"",'Measured Data'!BB85)</f>
        <v/>
      </c>
      <c r="BB92" s="241" t="str">
        <f>IF(ISBLANK('Measured Data'!BC85),"",'Measured Data'!BC85)</f>
        <v/>
      </c>
      <c r="BC92" s="241" t="str">
        <f>IF(ISBLANK('Measured Data'!BD85),"",'Measured Data'!BD85)</f>
        <v/>
      </c>
      <c r="BD92" s="241" t="str">
        <f>IF(ISBLANK('Measured Data'!BE85),"",'Measured Data'!BE85)</f>
        <v/>
      </c>
      <c r="BE92" s="241" t="str">
        <f>IF(ISBLANK('Measured Data'!BF85),"",'Measured Data'!BF85)</f>
        <v/>
      </c>
      <c r="BF92" s="241" t="str">
        <f>IF(ISBLANK('Measured Data'!BG85),"",'Measured Data'!BG85)</f>
        <v/>
      </c>
      <c r="BG92" s="241" t="str">
        <f>IF(ISBLANK('Measured Data'!BH85),"",'Measured Data'!BH85)</f>
        <v/>
      </c>
      <c r="BH92" s="241" t="str">
        <f>IF(ISBLANK('Measured Data'!BI85),"",'Measured Data'!BI85)</f>
        <v/>
      </c>
      <c r="BI92" s="241" t="str">
        <f>IF(ISBLANK('Measured Data'!BJ85),"",'Measured Data'!BJ85)</f>
        <v/>
      </c>
      <c r="BJ92" s="241" t="str">
        <f>IF(ISBLANK('Measured Data'!BK85),"",'Measured Data'!BK85)</f>
        <v/>
      </c>
      <c r="BK92" s="241" t="str">
        <f>IF(ISBLANK('Measured Data'!BL85),"",'Measured Data'!BL85)</f>
        <v/>
      </c>
      <c r="BL92" s="241" t="str">
        <f>IF(ISBLANK('Measured Data'!BM85),"",'Measured Data'!BM85)</f>
        <v/>
      </c>
      <c r="BM92" s="241" t="str">
        <f>IF(ISBLANK('Measured Data'!BN85),"",'Measured Data'!BN85)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Data'!AR86),"",'Measured Data'!AR86)</f>
        <v/>
      </c>
      <c r="AR93" s="241" t="str">
        <f>IF(ISBLANK('Measured Data'!AS86),"",'Measured Data'!AS86)</f>
        <v/>
      </c>
      <c r="AS93" s="241" t="str">
        <f>IF(ISBLANK('Measured Data'!AT86),"",'Measured Data'!AT86)</f>
        <v/>
      </c>
      <c r="AT93" s="241" t="str">
        <f>IF(ISBLANK('Measured Data'!AU86),"",'Measured Data'!AU86)</f>
        <v/>
      </c>
      <c r="AU93" s="241" t="str">
        <f>IF(ISBLANK('Measured Data'!AV86),"",'Measured Data'!AV86)</f>
        <v/>
      </c>
      <c r="AV93" s="241" t="str">
        <f>IF(ISBLANK('Measured Data'!AW86),"",'Measured Data'!AW86)</f>
        <v/>
      </c>
      <c r="AW93" s="241" t="str">
        <f>IF(ISBLANK('Measured Data'!AX86),"",'Measured Data'!AX86)</f>
        <v/>
      </c>
      <c r="AX93" s="241" t="str">
        <f>IF(ISBLANK('Measured Data'!AY86),"",'Measured Data'!AY86)</f>
        <v/>
      </c>
      <c r="AY93" s="241" t="str">
        <f>IF(ISBLANK('Measured Data'!AZ86),"",'Measured Data'!AZ86)</f>
        <v/>
      </c>
      <c r="AZ93" s="241" t="str">
        <f>IF(ISBLANK('Measured Data'!BA86),"",'Measured Data'!BA86)</f>
        <v/>
      </c>
      <c r="BA93" s="241" t="str">
        <f>IF(ISBLANK('Measured Data'!BB86),"",'Measured Data'!BB86)</f>
        <v/>
      </c>
      <c r="BB93" s="241" t="str">
        <f>IF(ISBLANK('Measured Data'!BC86),"",'Measured Data'!BC86)</f>
        <v/>
      </c>
      <c r="BC93" s="241" t="str">
        <f>IF(ISBLANK('Measured Data'!BD86),"",'Measured Data'!BD86)</f>
        <v/>
      </c>
      <c r="BD93" s="241" t="str">
        <f>IF(ISBLANK('Measured Data'!BE86),"",'Measured Data'!BE86)</f>
        <v/>
      </c>
      <c r="BE93" s="241" t="str">
        <f>IF(ISBLANK('Measured Data'!BF86),"",'Measured Data'!BF86)</f>
        <v/>
      </c>
      <c r="BF93" s="241" t="str">
        <f>IF(ISBLANK('Measured Data'!BG86),"",'Measured Data'!BG86)</f>
        <v/>
      </c>
      <c r="BG93" s="241" t="str">
        <f>IF(ISBLANK('Measured Data'!BH86),"",'Measured Data'!BH86)</f>
        <v/>
      </c>
      <c r="BH93" s="241" t="str">
        <f>IF(ISBLANK('Measured Data'!BI86),"",'Measured Data'!BI86)</f>
        <v/>
      </c>
      <c r="BI93" s="241" t="str">
        <f>IF(ISBLANK('Measured Data'!BJ86),"",'Measured Data'!BJ86)</f>
        <v/>
      </c>
      <c r="BJ93" s="241" t="str">
        <f>IF(ISBLANK('Measured Data'!BK86),"",'Measured Data'!BK86)</f>
        <v/>
      </c>
      <c r="BK93" s="241" t="str">
        <f>IF(ISBLANK('Measured Data'!BL86),"",'Measured Data'!BL86)</f>
        <v/>
      </c>
      <c r="BL93" s="241" t="str">
        <f>IF(ISBLANK('Measured Data'!BM86),"",'Measured Data'!BM86)</f>
        <v/>
      </c>
      <c r="BM93" s="241" t="str">
        <f>IF(ISBLANK('Measured Data'!BN86),"",'Measured Data'!BN86)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Data'!AR87),"",'Measured Data'!AR87)</f>
        <v/>
      </c>
      <c r="AR94" s="241" t="str">
        <f>IF(ISBLANK('Measured Data'!AS87),"",'Measured Data'!AS87)</f>
        <v/>
      </c>
      <c r="AS94" s="241" t="str">
        <f>IF(ISBLANK('Measured Data'!AT87),"",'Measured Data'!AT87)</f>
        <v/>
      </c>
      <c r="AT94" s="241" t="str">
        <f>IF(ISBLANK('Measured Data'!AU87),"",'Measured Data'!AU87)</f>
        <v/>
      </c>
      <c r="AU94" s="241" t="str">
        <f>IF(ISBLANK('Measured Data'!AV87),"",'Measured Data'!AV87)</f>
        <v/>
      </c>
      <c r="AV94" s="241" t="str">
        <f>IF(ISBLANK('Measured Data'!AW87),"",'Measured Data'!AW87)</f>
        <v/>
      </c>
      <c r="AW94" s="241" t="str">
        <f>IF(ISBLANK('Measured Data'!AX87),"",'Measured Data'!AX87)</f>
        <v/>
      </c>
      <c r="AX94" s="241" t="str">
        <f>IF(ISBLANK('Measured Data'!AY87),"",'Measured Data'!AY87)</f>
        <v/>
      </c>
      <c r="AY94" s="241" t="str">
        <f>IF(ISBLANK('Measured Data'!AZ87),"",'Measured Data'!AZ87)</f>
        <v/>
      </c>
      <c r="AZ94" s="241" t="str">
        <f>IF(ISBLANK('Measured Data'!BA87),"",'Measured Data'!BA87)</f>
        <v/>
      </c>
      <c r="BA94" s="241" t="str">
        <f>IF(ISBLANK('Measured Data'!BB87),"",'Measured Data'!BB87)</f>
        <v/>
      </c>
      <c r="BB94" s="241" t="str">
        <f>IF(ISBLANK('Measured Data'!BC87),"",'Measured Data'!BC87)</f>
        <v/>
      </c>
      <c r="BC94" s="241" t="str">
        <f>IF(ISBLANK('Measured Data'!BD87),"",'Measured Data'!BD87)</f>
        <v/>
      </c>
      <c r="BD94" s="241" t="str">
        <f>IF(ISBLANK('Measured Data'!BE87),"",'Measured Data'!BE87)</f>
        <v/>
      </c>
      <c r="BE94" s="241" t="str">
        <f>IF(ISBLANK('Measured Data'!BF87),"",'Measured Data'!BF87)</f>
        <v/>
      </c>
      <c r="BF94" s="241" t="str">
        <f>IF(ISBLANK('Measured Data'!BG87),"",'Measured Data'!BG87)</f>
        <v/>
      </c>
      <c r="BG94" s="241" t="str">
        <f>IF(ISBLANK('Measured Data'!BH87),"",'Measured Data'!BH87)</f>
        <v/>
      </c>
      <c r="BH94" s="241" t="str">
        <f>IF(ISBLANK('Measured Data'!BI87),"",'Measured Data'!BI87)</f>
        <v/>
      </c>
      <c r="BI94" s="241" t="str">
        <f>IF(ISBLANK('Measured Data'!BJ87),"",'Measured Data'!BJ87)</f>
        <v/>
      </c>
      <c r="BJ94" s="241" t="str">
        <f>IF(ISBLANK('Measured Data'!BK87),"",'Measured Data'!BK87)</f>
        <v/>
      </c>
      <c r="BK94" s="241" t="str">
        <f>IF(ISBLANK('Measured Data'!BL87),"",'Measured Data'!BL87)</f>
        <v/>
      </c>
      <c r="BL94" s="241" t="str">
        <f>IF(ISBLANK('Measured Data'!BM87),"",'Measured Data'!BM87)</f>
        <v/>
      </c>
      <c r="BM94" s="241" t="str">
        <f>IF(ISBLANK('Measured Data'!BN87),"",'Measured Data'!BN87)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Data'!AR88),"",'Measured Data'!AR88)</f>
        <v/>
      </c>
      <c r="AR95" s="241" t="str">
        <f>IF(ISBLANK('Measured Data'!AS88),"",'Measured Data'!AS88)</f>
        <v/>
      </c>
      <c r="AS95" s="241" t="str">
        <f>IF(ISBLANK('Measured Data'!AT88),"",'Measured Data'!AT88)</f>
        <v/>
      </c>
      <c r="AT95" s="241" t="str">
        <f>IF(ISBLANK('Measured Data'!AU88),"",'Measured Data'!AU88)</f>
        <v/>
      </c>
      <c r="AU95" s="241" t="str">
        <f>IF(ISBLANK('Measured Data'!AV88),"",'Measured Data'!AV88)</f>
        <v/>
      </c>
      <c r="AV95" s="241" t="str">
        <f>IF(ISBLANK('Measured Data'!AW88),"",'Measured Data'!AW88)</f>
        <v/>
      </c>
      <c r="AW95" s="241" t="str">
        <f>IF(ISBLANK('Measured Data'!AX88),"",'Measured Data'!AX88)</f>
        <v/>
      </c>
      <c r="AX95" s="241" t="str">
        <f>IF(ISBLANK('Measured Data'!AY88),"",'Measured Data'!AY88)</f>
        <v/>
      </c>
      <c r="AY95" s="241" t="str">
        <f>IF(ISBLANK('Measured Data'!AZ88),"",'Measured Data'!AZ88)</f>
        <v/>
      </c>
      <c r="AZ95" s="241" t="str">
        <f>IF(ISBLANK('Measured Data'!BA88),"",'Measured Data'!BA88)</f>
        <v/>
      </c>
      <c r="BA95" s="241" t="str">
        <f>IF(ISBLANK('Measured Data'!BB88),"",'Measured Data'!BB88)</f>
        <v/>
      </c>
      <c r="BB95" s="241" t="str">
        <f>IF(ISBLANK('Measured Data'!BC88),"",'Measured Data'!BC88)</f>
        <v/>
      </c>
      <c r="BC95" s="241" t="str">
        <f>IF(ISBLANK('Measured Data'!BD88),"",'Measured Data'!BD88)</f>
        <v/>
      </c>
      <c r="BD95" s="241" t="str">
        <f>IF(ISBLANK('Measured Data'!BE88),"",'Measured Data'!BE88)</f>
        <v/>
      </c>
      <c r="BE95" s="241" t="str">
        <f>IF(ISBLANK('Measured Data'!BF88),"",'Measured Data'!BF88)</f>
        <v/>
      </c>
      <c r="BF95" s="241" t="str">
        <f>IF(ISBLANK('Measured Data'!BG88),"",'Measured Data'!BG88)</f>
        <v/>
      </c>
      <c r="BG95" s="241" t="str">
        <f>IF(ISBLANK('Measured Data'!BH88),"",'Measured Data'!BH88)</f>
        <v/>
      </c>
      <c r="BH95" s="241" t="str">
        <f>IF(ISBLANK('Measured Data'!BI88),"",'Measured Data'!BI88)</f>
        <v/>
      </c>
      <c r="BI95" s="241" t="str">
        <f>IF(ISBLANK('Measured Data'!BJ88),"",'Measured Data'!BJ88)</f>
        <v/>
      </c>
      <c r="BJ95" s="241" t="str">
        <f>IF(ISBLANK('Measured Data'!BK88),"",'Measured Data'!BK88)</f>
        <v/>
      </c>
      <c r="BK95" s="241" t="str">
        <f>IF(ISBLANK('Measured Data'!BL88),"",'Measured Data'!BL88)</f>
        <v/>
      </c>
      <c r="BL95" s="241" t="str">
        <f>IF(ISBLANK('Measured Data'!BM88),"",'Measured Data'!BM88)</f>
        <v/>
      </c>
      <c r="BM95" s="241" t="str">
        <f>IF(ISBLANK('Measured Data'!BN88),"",'Measured Data'!BN88)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Data'!AR89),"",'Measured Data'!AR89)</f>
        <v/>
      </c>
      <c r="AR96" s="241" t="str">
        <f>IF(ISBLANK('Measured Data'!AS89),"",'Measured Data'!AS89)</f>
        <v/>
      </c>
      <c r="AS96" s="241" t="str">
        <f>IF(ISBLANK('Measured Data'!AT89),"",'Measured Data'!AT89)</f>
        <v/>
      </c>
      <c r="AT96" s="241" t="str">
        <f>IF(ISBLANK('Measured Data'!AU89),"",'Measured Data'!AU89)</f>
        <v/>
      </c>
      <c r="AU96" s="241" t="str">
        <f>IF(ISBLANK('Measured Data'!AV89),"",'Measured Data'!AV89)</f>
        <v/>
      </c>
      <c r="AV96" s="241" t="str">
        <f>IF(ISBLANK('Measured Data'!AW89),"",'Measured Data'!AW89)</f>
        <v/>
      </c>
      <c r="AW96" s="241" t="str">
        <f>IF(ISBLANK('Measured Data'!AX89),"",'Measured Data'!AX89)</f>
        <v/>
      </c>
      <c r="AX96" s="241" t="str">
        <f>IF(ISBLANK('Measured Data'!AY89),"",'Measured Data'!AY89)</f>
        <v/>
      </c>
      <c r="AY96" s="241" t="str">
        <f>IF(ISBLANK('Measured Data'!AZ89),"",'Measured Data'!AZ89)</f>
        <v/>
      </c>
      <c r="AZ96" s="241" t="str">
        <f>IF(ISBLANK('Measured Data'!BA89),"",'Measured Data'!BA89)</f>
        <v/>
      </c>
      <c r="BA96" s="241" t="str">
        <f>IF(ISBLANK('Measured Data'!BB89),"",'Measured Data'!BB89)</f>
        <v/>
      </c>
      <c r="BB96" s="241" t="str">
        <f>IF(ISBLANK('Measured Data'!BC89),"",'Measured Data'!BC89)</f>
        <v/>
      </c>
      <c r="BC96" s="241" t="str">
        <f>IF(ISBLANK('Measured Data'!BD89),"",'Measured Data'!BD89)</f>
        <v/>
      </c>
      <c r="BD96" s="241" t="str">
        <f>IF(ISBLANK('Measured Data'!BE89),"",'Measured Data'!BE89)</f>
        <v/>
      </c>
      <c r="BE96" s="241" t="str">
        <f>IF(ISBLANK('Measured Data'!BF89),"",'Measured Data'!BF89)</f>
        <v/>
      </c>
      <c r="BF96" s="241" t="str">
        <f>IF(ISBLANK('Measured Data'!BG89),"",'Measured Data'!BG89)</f>
        <v/>
      </c>
      <c r="BG96" s="241" t="str">
        <f>IF(ISBLANK('Measured Data'!BH89),"",'Measured Data'!BH89)</f>
        <v/>
      </c>
      <c r="BH96" s="241" t="str">
        <f>IF(ISBLANK('Measured Data'!BI89),"",'Measured Data'!BI89)</f>
        <v/>
      </c>
      <c r="BI96" s="241" t="str">
        <f>IF(ISBLANK('Measured Data'!BJ89),"",'Measured Data'!BJ89)</f>
        <v/>
      </c>
      <c r="BJ96" s="241" t="str">
        <f>IF(ISBLANK('Measured Data'!BK89),"",'Measured Data'!BK89)</f>
        <v/>
      </c>
      <c r="BK96" s="241" t="str">
        <f>IF(ISBLANK('Measured Data'!BL89),"",'Measured Data'!BL89)</f>
        <v/>
      </c>
      <c r="BL96" s="241" t="str">
        <f>IF(ISBLANK('Measured Data'!BM89),"",'Measured Data'!BM89)</f>
        <v/>
      </c>
      <c r="BM96" s="241" t="str">
        <f>IF(ISBLANK('Measured Data'!BN89),"",'Measured Data'!BN89)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Data'!AR90),"",'Measured Data'!AR90)</f>
        <v/>
      </c>
      <c r="AR97" s="241" t="str">
        <f>IF(ISBLANK('Measured Data'!AS90),"",'Measured Data'!AS90)</f>
        <v/>
      </c>
      <c r="AS97" s="241" t="str">
        <f>IF(ISBLANK('Measured Data'!AT90),"",'Measured Data'!AT90)</f>
        <v/>
      </c>
      <c r="AT97" s="241" t="str">
        <f>IF(ISBLANK('Measured Data'!AU90),"",'Measured Data'!AU90)</f>
        <v/>
      </c>
      <c r="AU97" s="241" t="str">
        <f>IF(ISBLANK('Measured Data'!AV90),"",'Measured Data'!AV90)</f>
        <v/>
      </c>
      <c r="AV97" s="241" t="str">
        <f>IF(ISBLANK('Measured Data'!AW90),"",'Measured Data'!AW90)</f>
        <v/>
      </c>
      <c r="AW97" s="241" t="str">
        <f>IF(ISBLANK('Measured Data'!AX90),"",'Measured Data'!AX90)</f>
        <v/>
      </c>
      <c r="AX97" s="241" t="str">
        <f>IF(ISBLANK('Measured Data'!AY90),"",'Measured Data'!AY90)</f>
        <v/>
      </c>
      <c r="AY97" s="241" t="str">
        <f>IF(ISBLANK('Measured Data'!AZ90),"",'Measured Data'!AZ90)</f>
        <v/>
      </c>
      <c r="AZ97" s="241" t="str">
        <f>IF(ISBLANK('Measured Data'!BA90),"",'Measured Data'!BA90)</f>
        <v/>
      </c>
      <c r="BA97" s="241" t="str">
        <f>IF(ISBLANK('Measured Data'!BB90),"",'Measured Data'!BB90)</f>
        <v/>
      </c>
      <c r="BB97" s="241" t="str">
        <f>IF(ISBLANK('Measured Data'!BC90),"",'Measured Data'!BC90)</f>
        <v/>
      </c>
      <c r="BC97" s="241" t="str">
        <f>IF(ISBLANK('Measured Data'!BD90),"",'Measured Data'!BD90)</f>
        <v/>
      </c>
      <c r="BD97" s="241" t="str">
        <f>IF(ISBLANK('Measured Data'!BE90),"",'Measured Data'!BE90)</f>
        <v/>
      </c>
      <c r="BE97" s="241" t="str">
        <f>IF(ISBLANK('Measured Data'!BF90),"",'Measured Data'!BF90)</f>
        <v/>
      </c>
      <c r="BF97" s="241" t="str">
        <f>IF(ISBLANK('Measured Data'!BG90),"",'Measured Data'!BG90)</f>
        <v/>
      </c>
      <c r="BG97" s="241" t="str">
        <f>IF(ISBLANK('Measured Data'!BH90),"",'Measured Data'!BH90)</f>
        <v/>
      </c>
      <c r="BH97" s="241" t="str">
        <f>IF(ISBLANK('Measured Data'!BI90),"",'Measured Data'!BI90)</f>
        <v/>
      </c>
      <c r="BI97" s="241" t="str">
        <f>IF(ISBLANK('Measured Data'!BJ90),"",'Measured Data'!BJ90)</f>
        <v/>
      </c>
      <c r="BJ97" s="241" t="str">
        <f>IF(ISBLANK('Measured Data'!BK90),"",'Measured Data'!BK90)</f>
        <v/>
      </c>
      <c r="BK97" s="241" t="str">
        <f>IF(ISBLANK('Measured Data'!BL90),"",'Measured Data'!BL90)</f>
        <v/>
      </c>
      <c r="BL97" s="241" t="str">
        <f>IF(ISBLANK('Measured Data'!BM90),"",'Measured Data'!BM90)</f>
        <v/>
      </c>
      <c r="BM97" s="241" t="str">
        <f>IF(ISBLANK('Measured Data'!BN90),"",'Measured Data'!BN90)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Data'!AR91),"",'Measured Data'!AR91)</f>
        <v/>
      </c>
      <c r="AR98" s="241" t="str">
        <f>IF(ISBLANK('Measured Data'!AS91),"",'Measured Data'!AS91)</f>
        <v/>
      </c>
      <c r="AS98" s="241" t="str">
        <f>IF(ISBLANK('Measured Data'!AT91),"",'Measured Data'!AT91)</f>
        <v/>
      </c>
      <c r="AT98" s="241" t="str">
        <f>IF(ISBLANK('Measured Data'!AU91),"",'Measured Data'!AU91)</f>
        <v/>
      </c>
      <c r="AU98" s="241" t="str">
        <f>IF(ISBLANK('Measured Data'!AV91),"",'Measured Data'!AV91)</f>
        <v/>
      </c>
      <c r="AV98" s="241" t="str">
        <f>IF(ISBLANK('Measured Data'!AW91),"",'Measured Data'!AW91)</f>
        <v/>
      </c>
      <c r="AW98" s="241" t="str">
        <f>IF(ISBLANK('Measured Data'!AX91),"",'Measured Data'!AX91)</f>
        <v/>
      </c>
      <c r="AX98" s="241" t="str">
        <f>IF(ISBLANK('Measured Data'!AY91),"",'Measured Data'!AY91)</f>
        <v/>
      </c>
      <c r="AY98" s="241" t="str">
        <f>IF(ISBLANK('Measured Data'!AZ91),"",'Measured Data'!AZ91)</f>
        <v/>
      </c>
      <c r="AZ98" s="241" t="str">
        <f>IF(ISBLANK('Measured Data'!BA91),"",'Measured Data'!BA91)</f>
        <v/>
      </c>
      <c r="BA98" s="241" t="str">
        <f>IF(ISBLANK('Measured Data'!BB91),"",'Measured Data'!BB91)</f>
        <v/>
      </c>
      <c r="BB98" s="241" t="str">
        <f>IF(ISBLANK('Measured Data'!BC91),"",'Measured Data'!BC91)</f>
        <v/>
      </c>
      <c r="BC98" s="241" t="str">
        <f>IF(ISBLANK('Measured Data'!BD91),"",'Measured Data'!BD91)</f>
        <v/>
      </c>
      <c r="BD98" s="241" t="str">
        <f>IF(ISBLANK('Measured Data'!BE91),"",'Measured Data'!BE91)</f>
        <v/>
      </c>
      <c r="BE98" s="241" t="str">
        <f>IF(ISBLANK('Measured Data'!BF91),"",'Measured Data'!BF91)</f>
        <v/>
      </c>
      <c r="BF98" s="241" t="str">
        <f>IF(ISBLANK('Measured Data'!BG91),"",'Measured Data'!BG91)</f>
        <v/>
      </c>
      <c r="BG98" s="241" t="str">
        <f>IF(ISBLANK('Measured Data'!BH91),"",'Measured Data'!BH91)</f>
        <v/>
      </c>
      <c r="BH98" s="241" t="str">
        <f>IF(ISBLANK('Measured Data'!BI91),"",'Measured Data'!BI91)</f>
        <v/>
      </c>
      <c r="BI98" s="241" t="str">
        <f>IF(ISBLANK('Measured Data'!BJ91),"",'Measured Data'!BJ91)</f>
        <v/>
      </c>
      <c r="BJ98" s="241" t="str">
        <f>IF(ISBLANK('Measured Data'!BK91),"",'Measured Data'!BK91)</f>
        <v/>
      </c>
      <c r="BK98" s="241" t="str">
        <f>IF(ISBLANK('Measured Data'!BL91),"",'Measured Data'!BL91)</f>
        <v/>
      </c>
      <c r="BL98" s="241" t="str">
        <f>IF(ISBLANK('Measured Data'!BM91),"",'Measured Data'!BM91)</f>
        <v/>
      </c>
      <c r="BM98" s="241" t="str">
        <f>IF(ISBLANK('Measured Data'!BN91),"",'Measured Data'!BN91)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Data'!AR92),"",'Measured Data'!AR92)</f>
        <v/>
      </c>
      <c r="AR99" s="241" t="str">
        <f>IF(ISBLANK('Measured Data'!AS92),"",'Measured Data'!AS92)</f>
        <v/>
      </c>
      <c r="AS99" s="241" t="str">
        <f>IF(ISBLANK('Measured Data'!AT92),"",'Measured Data'!AT92)</f>
        <v/>
      </c>
      <c r="AT99" s="241" t="str">
        <f>IF(ISBLANK('Measured Data'!AU92),"",'Measured Data'!AU92)</f>
        <v/>
      </c>
      <c r="AU99" s="241" t="str">
        <f>IF(ISBLANK('Measured Data'!AV92),"",'Measured Data'!AV92)</f>
        <v/>
      </c>
      <c r="AV99" s="241" t="str">
        <f>IF(ISBLANK('Measured Data'!AW92),"",'Measured Data'!AW92)</f>
        <v/>
      </c>
      <c r="AW99" s="241" t="str">
        <f>IF(ISBLANK('Measured Data'!AX92),"",'Measured Data'!AX92)</f>
        <v/>
      </c>
      <c r="AX99" s="241" t="str">
        <f>IF(ISBLANK('Measured Data'!AY92),"",'Measured Data'!AY92)</f>
        <v/>
      </c>
      <c r="AY99" s="241" t="str">
        <f>IF(ISBLANK('Measured Data'!AZ92),"",'Measured Data'!AZ92)</f>
        <v/>
      </c>
      <c r="AZ99" s="241" t="str">
        <f>IF(ISBLANK('Measured Data'!BA92),"",'Measured Data'!BA92)</f>
        <v/>
      </c>
      <c r="BA99" s="241" t="str">
        <f>IF(ISBLANK('Measured Data'!BB92),"",'Measured Data'!BB92)</f>
        <v/>
      </c>
      <c r="BB99" s="241" t="str">
        <f>IF(ISBLANK('Measured Data'!BC92),"",'Measured Data'!BC92)</f>
        <v/>
      </c>
      <c r="BC99" s="241" t="str">
        <f>IF(ISBLANK('Measured Data'!BD92),"",'Measured Data'!BD92)</f>
        <v/>
      </c>
      <c r="BD99" s="241" t="str">
        <f>IF(ISBLANK('Measured Data'!BE92),"",'Measured Data'!BE92)</f>
        <v/>
      </c>
      <c r="BE99" s="241" t="str">
        <f>IF(ISBLANK('Measured Data'!BF92),"",'Measured Data'!BF92)</f>
        <v/>
      </c>
      <c r="BF99" s="241" t="str">
        <f>IF(ISBLANK('Measured Data'!BG92),"",'Measured Data'!BG92)</f>
        <v/>
      </c>
      <c r="BG99" s="241" t="str">
        <f>IF(ISBLANK('Measured Data'!BH92),"",'Measured Data'!BH92)</f>
        <v/>
      </c>
      <c r="BH99" s="241" t="str">
        <f>IF(ISBLANK('Measured Data'!BI92),"",'Measured Data'!BI92)</f>
        <v/>
      </c>
      <c r="BI99" s="241" t="str">
        <f>IF(ISBLANK('Measured Data'!BJ92),"",'Measured Data'!BJ92)</f>
        <v/>
      </c>
      <c r="BJ99" s="241" t="str">
        <f>IF(ISBLANK('Measured Data'!BK92),"",'Measured Data'!BK92)</f>
        <v/>
      </c>
      <c r="BK99" s="241" t="str">
        <f>IF(ISBLANK('Measured Data'!BL92),"",'Measured Data'!BL92)</f>
        <v/>
      </c>
      <c r="BL99" s="241" t="str">
        <f>IF(ISBLANK('Measured Data'!BM92),"",'Measured Data'!BM92)</f>
        <v/>
      </c>
      <c r="BM99" s="241" t="str">
        <f>IF(ISBLANK('Measured Data'!BN92),"",'Measured Data'!BN92)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Data'!AR93),"",'Measured Data'!AR93)</f>
        <v/>
      </c>
      <c r="AR100" s="241" t="str">
        <f>IF(ISBLANK('Measured Data'!AS93),"",'Measured Data'!AS93)</f>
        <v/>
      </c>
      <c r="AS100" s="241" t="str">
        <f>IF(ISBLANK('Measured Data'!AT93),"",'Measured Data'!AT93)</f>
        <v/>
      </c>
      <c r="AT100" s="241" t="str">
        <f>IF(ISBLANK('Measured Data'!AU93),"",'Measured Data'!AU93)</f>
        <v/>
      </c>
      <c r="AU100" s="241" t="str">
        <f>IF(ISBLANK('Measured Data'!AV93),"",'Measured Data'!AV93)</f>
        <v/>
      </c>
      <c r="AV100" s="241" t="str">
        <f>IF(ISBLANK('Measured Data'!AW93),"",'Measured Data'!AW93)</f>
        <v/>
      </c>
      <c r="AW100" s="241" t="str">
        <f>IF(ISBLANK('Measured Data'!AX93),"",'Measured Data'!AX93)</f>
        <v/>
      </c>
      <c r="AX100" s="241" t="str">
        <f>IF(ISBLANK('Measured Data'!AY93),"",'Measured Data'!AY93)</f>
        <v/>
      </c>
      <c r="AY100" s="241" t="str">
        <f>IF(ISBLANK('Measured Data'!AZ93),"",'Measured Data'!AZ93)</f>
        <v/>
      </c>
      <c r="AZ100" s="241" t="str">
        <f>IF(ISBLANK('Measured Data'!BA93),"",'Measured Data'!BA93)</f>
        <v/>
      </c>
      <c r="BA100" s="241" t="str">
        <f>IF(ISBLANK('Measured Data'!BB93),"",'Measured Data'!BB93)</f>
        <v/>
      </c>
      <c r="BB100" s="241" t="str">
        <f>IF(ISBLANK('Measured Data'!BC93),"",'Measured Data'!BC93)</f>
        <v/>
      </c>
      <c r="BC100" s="241" t="str">
        <f>IF(ISBLANK('Measured Data'!BD93),"",'Measured Data'!BD93)</f>
        <v/>
      </c>
      <c r="BD100" s="241" t="str">
        <f>IF(ISBLANK('Measured Data'!BE93),"",'Measured Data'!BE93)</f>
        <v/>
      </c>
      <c r="BE100" s="241" t="str">
        <f>IF(ISBLANK('Measured Data'!BF93),"",'Measured Data'!BF93)</f>
        <v/>
      </c>
      <c r="BF100" s="241" t="str">
        <f>IF(ISBLANK('Measured Data'!BG93),"",'Measured Data'!BG93)</f>
        <v/>
      </c>
      <c r="BG100" s="241" t="str">
        <f>IF(ISBLANK('Measured Data'!BH93),"",'Measured Data'!BH93)</f>
        <v/>
      </c>
      <c r="BH100" s="241" t="str">
        <f>IF(ISBLANK('Measured Data'!BI93),"",'Measured Data'!BI93)</f>
        <v/>
      </c>
      <c r="BI100" s="241" t="str">
        <f>IF(ISBLANK('Measured Data'!BJ93),"",'Measured Data'!BJ93)</f>
        <v/>
      </c>
      <c r="BJ100" s="241" t="str">
        <f>IF(ISBLANK('Measured Data'!BK93),"",'Measured Data'!BK93)</f>
        <v/>
      </c>
      <c r="BK100" s="241" t="str">
        <f>IF(ISBLANK('Measured Data'!BL93),"",'Measured Data'!BL93)</f>
        <v/>
      </c>
      <c r="BL100" s="241" t="str">
        <f>IF(ISBLANK('Measured Data'!BM93),"",'Measured Data'!BM93)</f>
        <v/>
      </c>
      <c r="BM100" s="241" t="str">
        <f>IF(ISBLANK('Measured Data'!BN93),"",'Measured Data'!BN93)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Data'!AR94),"",'Measured Data'!AR94)</f>
        <v/>
      </c>
      <c r="AR101" s="241" t="str">
        <f>IF(ISBLANK('Measured Data'!AS94),"",'Measured Data'!AS94)</f>
        <v/>
      </c>
      <c r="AS101" s="241" t="str">
        <f>IF(ISBLANK('Measured Data'!AT94),"",'Measured Data'!AT94)</f>
        <v/>
      </c>
      <c r="AT101" s="241" t="str">
        <f>IF(ISBLANK('Measured Data'!AU94),"",'Measured Data'!AU94)</f>
        <v/>
      </c>
      <c r="AU101" s="241" t="str">
        <f>IF(ISBLANK('Measured Data'!AV94),"",'Measured Data'!AV94)</f>
        <v/>
      </c>
      <c r="AV101" s="241" t="str">
        <f>IF(ISBLANK('Measured Data'!AW94),"",'Measured Data'!AW94)</f>
        <v/>
      </c>
      <c r="AW101" s="241" t="str">
        <f>IF(ISBLANK('Measured Data'!AX94),"",'Measured Data'!AX94)</f>
        <v/>
      </c>
      <c r="AX101" s="241" t="str">
        <f>IF(ISBLANK('Measured Data'!AY94),"",'Measured Data'!AY94)</f>
        <v/>
      </c>
      <c r="AY101" s="241" t="str">
        <f>IF(ISBLANK('Measured Data'!AZ94),"",'Measured Data'!AZ94)</f>
        <v/>
      </c>
      <c r="AZ101" s="241" t="str">
        <f>IF(ISBLANK('Measured Data'!BA94),"",'Measured Data'!BA94)</f>
        <v/>
      </c>
      <c r="BA101" s="241" t="str">
        <f>IF(ISBLANK('Measured Data'!BB94),"",'Measured Data'!BB94)</f>
        <v/>
      </c>
      <c r="BB101" s="241" t="str">
        <f>IF(ISBLANK('Measured Data'!BC94),"",'Measured Data'!BC94)</f>
        <v/>
      </c>
      <c r="BC101" s="241" t="str">
        <f>IF(ISBLANK('Measured Data'!BD94),"",'Measured Data'!BD94)</f>
        <v/>
      </c>
      <c r="BD101" s="241" t="str">
        <f>IF(ISBLANK('Measured Data'!BE94),"",'Measured Data'!BE94)</f>
        <v/>
      </c>
      <c r="BE101" s="241" t="str">
        <f>IF(ISBLANK('Measured Data'!BF94),"",'Measured Data'!BF94)</f>
        <v/>
      </c>
      <c r="BF101" s="241" t="str">
        <f>IF(ISBLANK('Measured Data'!BG94),"",'Measured Data'!BG94)</f>
        <v/>
      </c>
      <c r="BG101" s="241" t="str">
        <f>IF(ISBLANK('Measured Data'!BH94),"",'Measured Data'!BH94)</f>
        <v/>
      </c>
      <c r="BH101" s="241" t="str">
        <f>IF(ISBLANK('Measured Data'!BI94),"",'Measured Data'!BI94)</f>
        <v/>
      </c>
      <c r="BI101" s="241" t="str">
        <f>IF(ISBLANK('Measured Data'!BJ94),"",'Measured Data'!BJ94)</f>
        <v/>
      </c>
      <c r="BJ101" s="241" t="str">
        <f>IF(ISBLANK('Measured Data'!BK94),"",'Measured Data'!BK94)</f>
        <v/>
      </c>
      <c r="BK101" s="241" t="str">
        <f>IF(ISBLANK('Measured Data'!BL94),"",'Measured Data'!BL94)</f>
        <v/>
      </c>
      <c r="BL101" s="241" t="str">
        <f>IF(ISBLANK('Measured Data'!BM94),"",'Measured Data'!BM94)</f>
        <v/>
      </c>
      <c r="BM101" s="241" t="str">
        <f>IF(ISBLANK('Measured Data'!BN94),"",'Measured Data'!BN94)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row>
    <row r="3" spans="1:67" x14ac:dyDescent="0.15">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Data'!BP7/'In Process Calc.'!$I4,"")</f>
        <v/>
      </c>
      <c r="U3" s="247" t="str">
        <f>IF('Measured Data'!$E9&gt;0,'Measured Data'!U7+'Measured Data'!$E9*'Measured Data'!BQ7/'In Process Calc.'!$I4,"")</f>
        <v/>
      </c>
      <c r="V3" s="247" t="str">
        <f>IF('Measured Data'!$E9&gt;0,'Measured Data'!V7+'Measured Data'!$E9*'Measured Data'!BR7/'In Process Calc.'!$I4,"")</f>
        <v/>
      </c>
      <c r="W3" s="247" t="str">
        <f>IF('Measured Data'!$E9&gt;0,'Measured Data'!W7+'Measured Data'!$E9*'Measured Data'!BS7/'In Process Calc.'!$I4,"")</f>
        <v/>
      </c>
      <c r="X3" s="247" t="str">
        <f>IF('Measured Data'!$E9&gt;0,'Measured Data'!X7+'Measured Data'!$E9*'Measured Data'!BT7/'In Process Calc.'!$I4,"")</f>
        <v/>
      </c>
      <c r="Y3" s="247" t="str">
        <f>IF('Measured Data'!$E9&gt;0,'Measured Data'!Y7+'Measured Data'!$E9*'Measured Data'!BU7/'In Process Calc.'!$I4,"")</f>
        <v/>
      </c>
      <c r="Z3" s="247" t="str">
        <f>IF('Measured Data'!$E9&gt;0,'Measured Data'!Z7+'Measured Data'!$E9*'Measured Data'!BV7/'In Process Calc.'!$I4,"")</f>
        <v/>
      </c>
      <c r="AA3" s="247" t="str">
        <f>IF('Measured Data'!$E9&gt;0,'Measured Data'!AA7+'Measured Data'!$E9*'Measured Data'!BW7/'In Process Calc.'!$I4,"")</f>
        <v/>
      </c>
      <c r="AB3" s="247" t="str">
        <f>IF('Measured Data'!$E9&gt;0,'Measured Data'!AB7+'Measured Data'!$E9*'Measured Data'!BX7/'In Process Calc.'!$I4,"")</f>
        <v/>
      </c>
      <c r="AC3" s="247" t="str">
        <f>IF('Measured Data'!$E9&gt;0,'Measured Data'!AC7+'Measured Data'!$E9*'Measured Data'!BY7/'In Process Calc.'!$I4,"")</f>
        <v/>
      </c>
      <c r="AD3" s="247" t="str">
        <f>IF('Measured Data'!$E9&gt;0,'Measured Data'!AD7+'Measured Data'!$E9*'Measured Data'!BZ7/'In Process Calc.'!$I4,"")</f>
        <v/>
      </c>
      <c r="AE3" s="247" t="str">
        <f>IF('Measured Data'!$E9&gt;0,'Measured Data'!AE7+'Measured Data'!$E9*'Measured Data'!CA7/'In Process Calc.'!$I4,"")</f>
        <v/>
      </c>
      <c r="AF3" s="247" t="str">
        <f>IF('Measured Data'!$E9&gt;0,'Measured Data'!AF7+'Measured Data'!$E9*'Measured Data'!CB7/'In Process Calc.'!$I4,"")</f>
        <v/>
      </c>
      <c r="AG3" s="247" t="str">
        <f>IF('Measured Data'!$E9&gt;0,'Measured Data'!AG7+'Measured Data'!$E9*'Measured Data'!CC7/'In Process Calc.'!$I4,"")</f>
        <v/>
      </c>
      <c r="AH3" s="247" t="str">
        <f>IF('Measured Data'!$E9&gt;0,'Measured Data'!AH7+'Measured Data'!$E9*'Measured Data'!CD7/'In Process Calc.'!$I4,"")</f>
        <v/>
      </c>
      <c r="AI3" s="247" t="str">
        <f>IF('Measured Data'!$E9&gt;0,'Measured Data'!AI7+'Measured Data'!$E9*'Measured Data'!CE7/'In Process Calc.'!$I4,"")</f>
        <v/>
      </c>
      <c r="AJ3" s="247" t="str">
        <f>IF('Measured Data'!$E9&gt;0,'Measured Data'!AJ7+'Measured Data'!$E9*'Measured Data'!CF7/'In Process Calc.'!$I4,"")</f>
        <v/>
      </c>
      <c r="AK3" s="247" t="str">
        <f>IF('Measured Data'!$E9&gt;0,'Measured Data'!AK7+'Measured Data'!$E9*'Measured Data'!CG7/'In Process Calc.'!$I4,"")</f>
        <v/>
      </c>
      <c r="AL3" s="247" t="str">
        <f>IF('Measured Data'!$E9&gt;0,'Measured Data'!AL7+'Measured Data'!$E9*'Measured Data'!CH7/'In Process Calc.'!$I4,"")</f>
        <v/>
      </c>
      <c r="AM3" s="247" t="str">
        <f>IF('Measured Data'!$E9&gt;0,'Measured Data'!AM7+'Measured Data'!$E9*'Measured Data'!CI7/'In Process Calc.'!$I4,"")</f>
        <v/>
      </c>
      <c r="AN3" s="247" t="str">
        <f>IF('Measured Data'!$E9&gt;0,'Measured Data'!AN7+'Measured Data'!$E9*'Measured Data'!CJ7/'In Process Calc.'!$I4,"")</f>
        <v/>
      </c>
      <c r="AO3" s="247" t="str">
        <f>IF('Measured Data'!$E9&gt;0,'Measured Data'!AO7+'Measured Data'!$E9*'Measured Data'!CK7/'In Process Calc.'!$I4,"")</f>
        <v/>
      </c>
      <c r="AP3" s="247" t="str">
        <f>IF('Measured Data'!$E9&gt;0,'Measured Data'!AP7+'Measured Data'!$E9*'Measured Data'!CL7/'In Process Calc.'!$I4,"")</f>
        <v/>
      </c>
      <c r="AQ3" s="247" t="str">
        <f>IF('Measured Data'!$E9&gt;0,'Measured Data'!BO7+'Measured Data'!$E9*'Measured Data'!CM7/'In Process Calc.'!$I4,"")</f>
        <v/>
      </c>
      <c r="AR3" s="247" t="str">
        <f>IF('Measured Data'!$E9&gt;0,'Measured Data'!BP7,"")</f>
        <v/>
      </c>
      <c r="AS3" s="247" t="str">
        <f>IF('Measured Data'!$E9&gt;0,'Measured Data'!BQ7,"")</f>
        <v/>
      </c>
      <c r="AT3" s="247" t="str">
        <f>IF('Measured Data'!$E9&gt;0,'Measured Data'!BR7,"")</f>
        <v/>
      </c>
      <c r="AU3" s="247" t="str">
        <f>IF('Measured Data'!$E9&gt;0,'Measured Data'!BS7,"")</f>
        <v/>
      </c>
      <c r="AV3" s="247" t="str">
        <f>IF('Measured Data'!$E9&gt;0,'Measured Data'!BT7,"")</f>
        <v/>
      </c>
      <c r="AW3" s="247" t="str">
        <f>IF('Measured Data'!$E9&gt;0,'Measured Data'!BU7,"")</f>
        <v/>
      </c>
      <c r="AX3" s="247" t="str">
        <f>IF('Measured Data'!$E9&gt;0,'Measured Data'!BV7,"")</f>
        <v/>
      </c>
      <c r="AY3" s="247" t="str">
        <f>IF('Measured Data'!$E9&gt;0,'Measured Data'!BW7,"")</f>
        <v/>
      </c>
      <c r="AZ3" s="247" t="str">
        <f>IF('Measured Data'!$E9&gt;0,'Measured Data'!BX7,"")</f>
        <v/>
      </c>
      <c r="BA3" s="247" t="str">
        <f>IF('Measured Data'!$E9&gt;0,'Measured Data'!BY7,"")</f>
        <v/>
      </c>
      <c r="BB3" s="247" t="str">
        <f>IF('Measured Data'!$E9&gt;0,'Measured Data'!BZ7,"")</f>
        <v/>
      </c>
      <c r="BC3" s="247" t="str">
        <f>IF('Measured Data'!$E9&gt;0,'Measured Data'!CA7,"")</f>
        <v/>
      </c>
      <c r="BD3" s="247" t="str">
        <f>IF('Measured Data'!$E9&gt;0,'Measured Data'!CB7,"")</f>
        <v/>
      </c>
      <c r="BE3" s="247" t="str">
        <f>IF('Measured Data'!$E9&gt;0,'Measured Data'!CC7,"")</f>
        <v/>
      </c>
      <c r="BF3" s="247" t="str">
        <f>IF('Measured Data'!$E9&gt;0,'Measured Data'!CD7,"")</f>
        <v/>
      </c>
      <c r="BG3" s="247" t="str">
        <f>IF('Measured Data'!$E9&gt;0,'Measured Data'!CE7,"")</f>
        <v/>
      </c>
      <c r="BH3" s="247" t="str">
        <f>IF('Measured Data'!$E9&gt;0,'Measured Data'!CF7,"")</f>
        <v/>
      </c>
      <c r="BI3" s="247" t="str">
        <f>IF('Measured Data'!$E9&gt;0,'Measured Data'!CG7,"")</f>
        <v/>
      </c>
      <c r="BJ3" s="247" t="str">
        <f>IF('Measured Data'!$E9&gt;0,'Measured Data'!CH7,"")</f>
        <v/>
      </c>
      <c r="BK3" s="247" t="str">
        <f>IF('Measured Data'!$E9&gt;0,'Measured Data'!CI7,"")</f>
        <v/>
      </c>
      <c r="BL3" s="247" t="str">
        <f>IF('Measured Data'!$E9&gt;0,'Measured Data'!CJ7,"")</f>
        <v/>
      </c>
      <c r="BM3" s="247" t="str">
        <f>IF('Measured Data'!$E9&gt;0,'Measured Data'!CK7,"")</f>
        <v/>
      </c>
      <c r="BN3" s="247" t="str">
        <f>IF('Measured Data'!$E9&gt;0,'In Process Calc.'!B3,"")</f>
        <v/>
      </c>
      <c r="BO3" s="247" t="str">
        <f>IF('Measured Data'!$E9&gt;0,'In Process Calc.'!C3,"")</f>
        <v/>
      </c>
    </row>
    <row r="4" spans="1:67" x14ac:dyDescent="0.15">
      <c r="A4" s="241" t="str">
        <f>IF('Measured Data'!$E10&gt;0,'Measured Data'!$B$1,"")</f>
        <v>NIIMBL-FB01-B2</v>
      </c>
      <c r="B4" s="241">
        <f>IF('Measured Data'!$E10&gt;0,'Measured Data'!A8+0.1,"")</f>
        <v>1.1000000000000001</v>
      </c>
      <c r="C4" s="245">
        <f>IF('Measured Data'!$E10&gt;0,'Measured Data'!B8,"")</f>
        <v>43701</v>
      </c>
      <c r="D4" s="250">
        <f>IF('Measured Data'!$E10&gt;0,'Measured Data'!C8,"")</f>
        <v>0.44097222222222227</v>
      </c>
      <c r="E4" s="241">
        <f>IF('Measured Data'!$E10&gt;0,'Measured Data'!D8,"")</f>
        <v>26</v>
      </c>
      <c r="F4" s="241">
        <f>IF('Measured Data'!$E10&gt;0,'Measured Data'!E9,"")</f>
        <v>0</v>
      </c>
      <c r="G4" s="241">
        <f>IF('Measured Data'!$E10&gt;0,'Measured Data'!G8,"")</f>
        <v>1</v>
      </c>
      <c r="H4" s="246">
        <f>IF('Measured Data'!$E10&gt;0,'Measured Data'!H8,"")</f>
        <v>0.71394322643280028</v>
      </c>
      <c r="I4" s="246">
        <f>IF('Measured Data'!$E10&gt;0,'Measured Data'!I8,"")</f>
        <v>3.8091495012565035E-2</v>
      </c>
      <c r="J4" s="246">
        <f>IF('Measured Data'!$E10&gt;0,'Measured Data'!J8,"")</f>
        <v>0.75203472144536532</v>
      </c>
      <c r="K4" s="246">
        <f>IF('Measured Data'!$E10&gt;0,'Measured Data'!K8,"")</f>
        <v>94.93487548828125</v>
      </c>
      <c r="L4" s="241">
        <f>IF('Measured Data'!$E10&gt;0,'Measured Data'!L8,"")</f>
        <v>6.9589999999999996</v>
      </c>
      <c r="M4" s="241">
        <f>IF('Measured Data'!$E10&gt;0,'Measured Data'!M8,"")</f>
        <v>84.9</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325</v>
      </c>
      <c r="S4" s="241">
        <f>IF('Measured Data'!$E10&gt;0,'Measured Data'!S8,"")</f>
        <v>10</v>
      </c>
      <c r="T4" s="247">
        <f>IF('Measured Data'!$E10&gt;0,'Measured Data'!T8+'Measured Data'!$E10*'Measured Data'!BP8/'In Process Calc.'!$I5,"")</f>
        <v>0</v>
      </c>
      <c r="U4" s="247">
        <f>IF('Measured Data'!$E10&gt;0,'Measured Data'!U8+'Measured Data'!$E10*'Measured Data'!BQ8/'In Process Calc.'!$I5,"")</f>
        <v>0</v>
      </c>
      <c r="V4" s="247">
        <f>IF('Measured Data'!$E10&gt;0,'Measured Data'!V8+'Measured Data'!$E10*'Measured Data'!BR8/'In Process Calc.'!$I5,"")</f>
        <v>0</v>
      </c>
      <c r="W4" s="247">
        <f>IF('Measured Data'!$E10&gt;0,'Measured Data'!W8+'Measured Data'!$E10*'Measured Data'!BS8/'In Process Calc.'!$I5,"")</f>
        <v>0</v>
      </c>
      <c r="X4" s="247">
        <f>IF('Measured Data'!$E10&gt;0,'Measured Data'!X8+'Measured Data'!$E10*'Measured Data'!BT8/'In Process Calc.'!$I5,"")</f>
        <v>0</v>
      </c>
      <c r="Y4" s="247">
        <f>IF('Measured Data'!$E10&gt;0,'Measured Data'!Y8+'Measured Data'!$E10*'Measured Data'!BU8/'In Process Calc.'!$I5,"")</f>
        <v>28.444444444444446</v>
      </c>
      <c r="Z4" s="247">
        <f>IF('Measured Data'!$E10&gt;0,'Measured Data'!Z8+'Measured Data'!$E10*'Measured Data'!BV8/'In Process Calc.'!$I5,"")</f>
        <v>0.16</v>
      </c>
      <c r="AA4" s="247">
        <f>IF('Measured Data'!$E10&gt;0,'Measured Data'!AA8+'Measured Data'!$E10*'Measured Data'!BW8/'In Process Calc.'!$I5,"")</f>
        <v>2.4500000000000002</v>
      </c>
      <c r="AB4" s="247">
        <f>IF('Measured Data'!$E10&gt;0,'Measured Data'!AB8+'Measured Data'!$E10*'Measured Data'!BX8/'In Process Calc.'!$I5,"")</f>
        <v>0</v>
      </c>
      <c r="AC4" s="247">
        <f>IF('Measured Data'!$E10&gt;0,'Measured Data'!AC8+'Measured Data'!$E10*'Measured Data'!BY8/'In Process Calc.'!$I5,"")</f>
        <v>0</v>
      </c>
      <c r="AD4" s="247">
        <f>IF('Measured Data'!$E10&gt;0,'Measured Data'!AD8+'Measured Data'!$E10*'Measured Data'!BZ8/'In Process Calc.'!$I5,"")</f>
        <v>0</v>
      </c>
      <c r="AE4" s="247">
        <f>IF('Measured Data'!$E10&gt;0,'Measured Data'!AE8+'Measured Data'!$E10*'Measured Data'!CA8/'In Process Calc.'!$I5,"")</f>
        <v>3.1083481349911195</v>
      </c>
      <c r="AF4" s="247">
        <f>IF('Measured Data'!$E10&gt;0,'Measured Data'!AF8+'Measured Data'!$E10*'Measured Data'!CB8/'In Process Calc.'!$I5,"")</f>
        <v>0</v>
      </c>
      <c r="AG4" s="247">
        <f>IF('Measured Data'!$E10&gt;0,'Measured Data'!AG8+'Measured Data'!$E10*'Measured Data'!CC8/'In Process Calc.'!$I5,"")</f>
        <v>0</v>
      </c>
      <c r="AH4" s="247">
        <f>IF('Measured Data'!$E10&gt;0,'Measured Data'!AH8+'Measured Data'!$E10*'Measured Data'!CD8/'In Process Calc.'!$I5,"")</f>
        <v>0</v>
      </c>
      <c r="AI4" s="247">
        <f>IF('Measured Data'!$E10&gt;0,'Measured Data'!AI8+'Measured Data'!$E10*'Measured Data'!CE8/'In Process Calc.'!$I5,"")</f>
        <v>0.87</v>
      </c>
      <c r="AJ4" s="247">
        <f>IF('Measured Data'!$E10&gt;0,'Measured Data'!AJ8+'Measured Data'!$E10*'Measured Data'!CF8/'In Process Calc.'!$I5,"")</f>
        <v>0</v>
      </c>
      <c r="AK4" s="247">
        <f>IF('Measured Data'!$E10&gt;0,'Measured Data'!AK8+'Measured Data'!$E10*'Measured Data'!CG8/'In Process Calc.'!$I5,"")</f>
        <v>0</v>
      </c>
      <c r="AL4" s="247">
        <f>IF('Measured Data'!$E10&gt;0,'Measured Data'!AL8+'Measured Data'!$E10*'Measured Data'!CH8/'In Process Calc.'!$I5,"")</f>
        <v>0</v>
      </c>
      <c r="AM4" s="247">
        <f>IF('Measured Data'!$E10&gt;0,'Measured Data'!AM8+'Measured Data'!$E10*'Measured Data'!CI8/'In Process Calc.'!$I5,"")</f>
        <v>0</v>
      </c>
      <c r="AN4" s="247">
        <f>IF('Measured Data'!$E10&gt;0,'Measured Data'!AN8+'Measured Data'!$E10*'Measured Data'!CJ8/'In Process Calc.'!$I5,"")</f>
        <v>0</v>
      </c>
      <c r="AO4" s="247">
        <f>IF('Measured Data'!$E10&gt;0,'Measured Data'!AO8+'Measured Data'!$E10*'Measured Data'!CK8/'In Process Calc.'!$I5,"")</f>
        <v>0</v>
      </c>
      <c r="AP4" s="247">
        <f>IF('Measured Data'!$E10&gt;0,'Measured Data'!AP8+'Measured Data'!$E10*'Measured Data'!CL8/'In Process Calc.'!$I5,"")</f>
        <v>0</v>
      </c>
      <c r="AQ4" s="247">
        <f>IF('Measured Data'!$E10&gt;0,'Measured Data'!BO8+'Measured Data'!$E10*'Measured Data'!CM8/'In Process Calc.'!$I5,"")</f>
        <v>0</v>
      </c>
      <c r="AR4" s="247">
        <f>IF('Measured Data'!$E10&gt;0,'Measured Data'!BP8,"")</f>
        <v>0</v>
      </c>
      <c r="AS4" s="247">
        <f>IF('Measured Data'!$E10&gt;0,'Measured Data'!BQ8,"")</f>
        <v>0</v>
      </c>
      <c r="AT4" s="247">
        <f>IF('Measured Data'!$E10&gt;0,'Measured Data'!BR8,"")</f>
        <v>0</v>
      </c>
      <c r="AU4" s="247">
        <f>IF('Measured Data'!$E10&gt;0,'Measured Data'!BS8,"")</f>
        <v>0</v>
      </c>
      <c r="AV4" s="247">
        <f>IF('Measured Data'!$E10&gt;0,'Measured Data'!BT8,"")</f>
        <v>0</v>
      </c>
      <c r="AW4" s="247">
        <f>IF('Measured Data'!$E10&gt;0,'Measured Data'!BU8,"")</f>
        <v>0</v>
      </c>
      <c r="AX4" s="247">
        <f>IF('Measured Data'!$E10&gt;0,'Measured Data'!BV8,"")</f>
        <v>0</v>
      </c>
      <c r="AY4" s="247">
        <f>IF('Measured Data'!$E10&gt;0,'Measured Data'!BW8,"")</f>
        <v>0</v>
      </c>
      <c r="AZ4" s="247">
        <f>IF('Measured Data'!$E10&gt;0,'Measured Data'!BX8,"")</f>
        <v>0</v>
      </c>
      <c r="BA4" s="247">
        <f>IF('Measured Data'!$E10&gt;0,'Measured Data'!BY8,"")</f>
        <v>0</v>
      </c>
      <c r="BB4" s="247">
        <f>IF('Measured Data'!$E10&gt;0,'Measured Data'!BZ8,"")</f>
        <v>0</v>
      </c>
      <c r="BC4" s="247">
        <f>IF('Measured Data'!$E10&gt;0,'Measured Data'!CA8,"")</f>
        <v>0</v>
      </c>
      <c r="BD4" s="247">
        <f>IF('Measured Data'!$E10&gt;0,'Measured Data'!CB8,"")</f>
        <v>0</v>
      </c>
      <c r="BE4" s="247">
        <f>IF('Measured Data'!$E10&gt;0,'Measured Data'!CC8,"")</f>
        <v>0</v>
      </c>
      <c r="BF4" s="247">
        <f>IF('Measured Data'!$E10&gt;0,'Measured Data'!CD8,"")</f>
        <v>0</v>
      </c>
      <c r="BG4" s="247">
        <f>IF('Measured Data'!$E10&gt;0,'Measured Data'!CE8,"")</f>
        <v>0</v>
      </c>
      <c r="BH4" s="247">
        <f>IF('Measured Data'!$E10&gt;0,'Measured Data'!CF8,"")</f>
        <v>0</v>
      </c>
      <c r="BI4" s="247">
        <f>IF('Measured Data'!$E10&gt;0,'Measured Data'!CG8,"")</f>
        <v>0</v>
      </c>
      <c r="BJ4" s="247">
        <f>IF('Measured Data'!$E10&gt;0,'Measured Data'!CH8,"")</f>
        <v>0</v>
      </c>
      <c r="BK4" s="247">
        <f>IF('Measured Data'!$E10&gt;0,'Measured Data'!CI8,"")</f>
        <v>0</v>
      </c>
      <c r="BL4" s="247">
        <f>IF('Measured Data'!$E10&gt;0,'Measured Data'!CJ8,"")</f>
        <v>0</v>
      </c>
      <c r="BM4" s="247">
        <f>IF('Measured Data'!$E10&gt;0,'Measured Data'!CK8,"")</f>
        <v>0</v>
      </c>
      <c r="BN4" s="247">
        <f>IF('Measured Data'!$E10&gt;0,'In Process Calc.'!B4,"")</f>
        <v>0.87871527778042946</v>
      </c>
      <c r="BO4" s="247">
        <f>IF('Measured Data'!$E10&gt;0,'In Process Calc.'!C4,"")</f>
        <v>21.089166666730307</v>
      </c>
    </row>
    <row r="5" spans="1:67" x14ac:dyDescent="0.15">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Data'!BP9/'In Process Calc.'!$I6,"")</f>
        <v>#REF!</v>
      </c>
      <c r="U5" s="246" t="e">
        <f>IF('Measured Data'!#REF!&gt;0,'Measured Data'!U9+'Measured Data'!#REF!*'Measured Data'!BQ9/'In Process Calc.'!$I6,"")</f>
        <v>#REF!</v>
      </c>
      <c r="V5" s="246" t="e">
        <f>IF('Measured Data'!#REF!&gt;0,'Measured Data'!V9+'Measured Data'!#REF!*'Measured Data'!BR9/'In Process Calc.'!$I6,"")</f>
        <v>#REF!</v>
      </c>
      <c r="W5" s="246" t="e">
        <f>IF('Measured Data'!#REF!&gt;0,'Measured Data'!W9+'Measured Data'!#REF!*'Measured Data'!BS9/'In Process Calc.'!$I6,"")</f>
        <v>#REF!</v>
      </c>
      <c r="X5" s="246" t="e">
        <f>IF('Measured Data'!#REF!&gt;0,'Measured Data'!X9+'Measured Data'!#REF!*'Measured Data'!BT9/'In Process Calc.'!$I6,"")</f>
        <v>#REF!</v>
      </c>
      <c r="Y5" s="246" t="e">
        <f>IF('Measured Data'!#REF!&gt;0,'Measured Data'!Y9+'Measured Data'!#REF!*'Measured Data'!BU9/'In Process Calc.'!$I6,"")</f>
        <v>#REF!</v>
      </c>
      <c r="Z5" s="246" t="e">
        <f>IF('Measured Data'!#REF!&gt;0,'Measured Data'!Z9+'Measured Data'!#REF!*'Measured Data'!BV9/'In Process Calc.'!$I6,"")</f>
        <v>#REF!</v>
      </c>
      <c r="AA5" s="246" t="e">
        <f>IF('Measured Data'!#REF!&gt;0,'Measured Data'!AA9+'Measured Data'!#REF!*'Measured Data'!BW9/'In Process Calc.'!$I6,"")</f>
        <v>#REF!</v>
      </c>
      <c r="AB5" s="246" t="e">
        <f>IF('Measured Data'!#REF!&gt;0,'Measured Data'!AB9+'Measured Data'!#REF!*'Measured Data'!BX9/'In Process Calc.'!$I6,"")</f>
        <v>#REF!</v>
      </c>
      <c r="AC5" s="246" t="e">
        <f>IF('Measured Data'!#REF!&gt;0,'Measured Data'!AC9+'Measured Data'!#REF!*'Measured Data'!BY9/'In Process Calc.'!$I6,"")</f>
        <v>#REF!</v>
      </c>
      <c r="AD5" s="246" t="e">
        <f>IF('Measured Data'!#REF!&gt;0,'Measured Data'!AD9+'Measured Data'!#REF!*'Measured Data'!BZ9/'In Process Calc.'!$I6,"")</f>
        <v>#REF!</v>
      </c>
      <c r="AE5" s="246" t="e">
        <f>IF('Measured Data'!#REF!&gt;0,'Measured Data'!AE9+'Measured Data'!#REF!*'Measured Data'!CA9/'In Process Calc.'!$I6,"")</f>
        <v>#REF!</v>
      </c>
      <c r="AF5" s="246" t="e">
        <f>IF('Measured Data'!#REF!&gt;0,'Measured Data'!AF9+'Measured Data'!#REF!*'Measured Data'!CB9/'In Process Calc.'!$I6,"")</f>
        <v>#REF!</v>
      </c>
      <c r="AG5" s="246" t="e">
        <f>IF('Measured Data'!#REF!&gt;0,'Measured Data'!AG9+'Measured Data'!#REF!*'Measured Data'!CC9/'In Process Calc.'!$I6,"")</f>
        <v>#REF!</v>
      </c>
      <c r="AH5" s="246" t="e">
        <f>IF('Measured Data'!#REF!&gt;0,'Measured Data'!AH9+'Measured Data'!#REF!*'Measured Data'!CD9/'In Process Calc.'!$I6,"")</f>
        <v>#REF!</v>
      </c>
      <c r="AI5" s="246" t="e">
        <f>IF('Measured Data'!#REF!&gt;0,'Measured Data'!AI9+'Measured Data'!#REF!*'Measured Data'!CE9/'In Process Calc.'!$I6,"")</f>
        <v>#REF!</v>
      </c>
      <c r="AJ5" s="246" t="e">
        <f>IF('Measured Data'!#REF!&gt;0,'Measured Data'!AJ9+'Measured Data'!#REF!*'Measured Data'!CF9/'In Process Calc.'!$I6,"")</f>
        <v>#REF!</v>
      </c>
      <c r="AK5" s="246" t="e">
        <f>IF('Measured Data'!#REF!&gt;0,'Measured Data'!AK9+'Measured Data'!#REF!*'Measured Data'!CG9/'In Process Calc.'!$I6,"")</f>
        <v>#REF!</v>
      </c>
      <c r="AL5" s="246" t="e">
        <f>IF('Measured Data'!#REF!&gt;0,'Measured Data'!AL9+'Measured Data'!#REF!*'Measured Data'!CH9/'In Process Calc.'!$I6,"")</f>
        <v>#REF!</v>
      </c>
      <c r="AM5" s="246" t="e">
        <f>IF('Measured Data'!#REF!&gt;0,'Measured Data'!AM9+'Measured Data'!#REF!*'Measured Data'!CI9/'In Process Calc.'!$I6,"")</f>
        <v>#REF!</v>
      </c>
      <c r="AN5" s="246" t="e">
        <f>IF('Measured Data'!#REF!&gt;0,'Measured Data'!AN9+'Measured Data'!#REF!*'Measured Data'!CJ9/'In Process Calc.'!$I6,"")</f>
        <v>#REF!</v>
      </c>
      <c r="AO5" s="246" t="e">
        <f>IF('Measured Data'!#REF!&gt;0,'Measured Data'!AO9+'Measured Data'!#REF!*'Measured Data'!CK9/'In Process Calc.'!$I6,"")</f>
        <v>#REF!</v>
      </c>
      <c r="AP5" s="246" t="e">
        <f>IF('Measured Data'!#REF!&gt;0,'Measured Data'!AP9+'Measured Data'!#REF!*'Measured Data'!CL9/'In Process Calc.'!$I6,"")</f>
        <v>#REF!</v>
      </c>
      <c r="AQ5" s="246" t="e">
        <f>IF('Measured Data'!#REF!&gt;0,'Measured Data'!BO9+'Measured Data'!#REF!*'Measured Data'!CM9/'In Process Calc.'!$I6,"")</f>
        <v>#REF!</v>
      </c>
      <c r="AR5" s="246" t="e">
        <f>IF('Measured Data'!#REF!&gt;0,'Measured Data'!BP9,"")</f>
        <v>#REF!</v>
      </c>
      <c r="AS5" s="246" t="e">
        <f>IF('Measured Data'!#REF!&gt;0,'Measured Data'!BQ9,"")</f>
        <v>#REF!</v>
      </c>
      <c r="AT5" s="246" t="e">
        <f>IF('Measured Data'!#REF!&gt;0,'Measured Data'!BR9,"")</f>
        <v>#REF!</v>
      </c>
      <c r="AU5" s="246" t="e">
        <f>IF('Measured Data'!#REF!&gt;0,'Measured Data'!BS9,"")</f>
        <v>#REF!</v>
      </c>
      <c r="AV5" s="246" t="e">
        <f>IF('Measured Data'!#REF!&gt;0,'Measured Data'!BT9,"")</f>
        <v>#REF!</v>
      </c>
      <c r="AW5" s="246" t="e">
        <f>IF('Measured Data'!#REF!&gt;0,'Measured Data'!BU9,"")</f>
        <v>#REF!</v>
      </c>
      <c r="AX5" s="246" t="e">
        <f>IF('Measured Data'!#REF!&gt;0,'Measured Data'!BV9,"")</f>
        <v>#REF!</v>
      </c>
      <c r="AY5" s="246" t="e">
        <f>IF('Measured Data'!#REF!&gt;0,'Measured Data'!BW9,"")</f>
        <v>#REF!</v>
      </c>
      <c r="AZ5" s="246" t="e">
        <f>IF('Measured Data'!#REF!&gt;0,'Measured Data'!BX9,"")</f>
        <v>#REF!</v>
      </c>
      <c r="BA5" s="246" t="e">
        <f>IF('Measured Data'!#REF!&gt;0,'Measured Data'!BY9,"")</f>
        <v>#REF!</v>
      </c>
      <c r="BB5" s="246" t="e">
        <f>IF('Measured Data'!#REF!&gt;0,'Measured Data'!BZ9,"")</f>
        <v>#REF!</v>
      </c>
      <c r="BC5" s="246" t="e">
        <f>IF('Measured Data'!#REF!&gt;0,'Measured Data'!CA9,"")</f>
        <v>#REF!</v>
      </c>
      <c r="BD5" s="246" t="e">
        <f>IF('Measured Data'!#REF!&gt;0,'Measured Data'!CB9,"")</f>
        <v>#REF!</v>
      </c>
      <c r="BE5" s="246" t="e">
        <f>IF('Measured Data'!#REF!&gt;0,'Measured Data'!CC9,"")</f>
        <v>#REF!</v>
      </c>
      <c r="BF5" s="246" t="e">
        <f>IF('Measured Data'!#REF!&gt;0,'Measured Data'!CD9,"")</f>
        <v>#REF!</v>
      </c>
      <c r="BG5" s="246" t="e">
        <f>IF('Measured Data'!#REF!&gt;0,'Measured Data'!CE9,"")</f>
        <v>#REF!</v>
      </c>
      <c r="BH5" s="246" t="e">
        <f>IF('Measured Data'!#REF!&gt;0,'Measured Data'!CF9,"")</f>
        <v>#REF!</v>
      </c>
      <c r="BI5" s="246" t="e">
        <f>IF('Measured Data'!#REF!&gt;0,'Measured Data'!CG9,"")</f>
        <v>#REF!</v>
      </c>
      <c r="BJ5" s="246" t="e">
        <f>IF('Measured Data'!#REF!&gt;0,'Measured Data'!CH9,"")</f>
        <v>#REF!</v>
      </c>
      <c r="BK5" s="246" t="e">
        <f>IF('Measured Data'!#REF!&gt;0,'Measured Data'!CI9,"")</f>
        <v>#REF!</v>
      </c>
      <c r="BL5" s="246" t="e">
        <f>IF('Measured Data'!#REF!&gt;0,'Measured Data'!CJ9,"")</f>
        <v>#REF!</v>
      </c>
      <c r="BM5" s="246" t="e">
        <f>IF('Measured Data'!#REF!&gt;0,'Measured Data'!CK9,"")</f>
        <v>#REF!</v>
      </c>
      <c r="BN5" s="246" t="e">
        <f>IF('Measured Data'!#REF!&gt;0,'In Process Calc.'!B5,"")</f>
        <v>#REF!</v>
      </c>
      <c r="BO5" s="246" t="e">
        <f>IF('Measured Data'!#REF!&gt;0,'In Process Calc.'!C5,"")</f>
        <v>#REF!</v>
      </c>
    </row>
    <row r="6" spans="1:67" x14ac:dyDescent="0.15">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Data'!BP10/'In Process Calc.'!$I7,"")</f>
        <v/>
      </c>
      <c r="U6" s="246" t="str">
        <f>IF('Measured Data'!$E11&gt;0,'Measured Data'!U10+'Measured Data'!$E11*'Measured Data'!BQ10/'In Process Calc.'!$I7,"")</f>
        <v/>
      </c>
      <c r="V6" s="246" t="str">
        <f>IF('Measured Data'!$E11&gt;0,'Measured Data'!V10+'Measured Data'!$E11*'Measured Data'!BR10/'In Process Calc.'!$I7,"")</f>
        <v/>
      </c>
      <c r="W6" s="246" t="str">
        <f>IF('Measured Data'!$E11&gt;0,'Measured Data'!W10+'Measured Data'!$E11*'Measured Data'!BS10/'In Process Calc.'!$I7,"")</f>
        <v/>
      </c>
      <c r="X6" s="246" t="str">
        <f>IF('Measured Data'!$E11&gt;0,'Measured Data'!X10+'Measured Data'!$E11*'Measured Data'!BT10/'In Process Calc.'!$I7,"")</f>
        <v/>
      </c>
      <c r="Y6" s="246" t="str">
        <f>IF('Measured Data'!$E11&gt;0,'Measured Data'!Y10+'Measured Data'!$E11*'Measured Data'!BU10/'In Process Calc.'!$I7,"")</f>
        <v/>
      </c>
      <c r="Z6" s="246" t="str">
        <f>IF('Measured Data'!$E11&gt;0,'Measured Data'!Z10+'Measured Data'!$E11*'Measured Data'!BV10/'In Process Calc.'!$I7,"")</f>
        <v/>
      </c>
      <c r="AA6" s="246" t="str">
        <f>IF('Measured Data'!$E11&gt;0,'Measured Data'!AA10+'Measured Data'!$E11*'Measured Data'!BW10/'In Process Calc.'!$I7,"")</f>
        <v/>
      </c>
      <c r="AB6" s="246" t="str">
        <f>IF('Measured Data'!$E11&gt;0,'Measured Data'!AB10+'Measured Data'!$E11*'Measured Data'!BX10/'In Process Calc.'!$I7,"")</f>
        <v/>
      </c>
      <c r="AC6" s="246" t="str">
        <f>IF('Measured Data'!$E11&gt;0,'Measured Data'!AC10+'Measured Data'!$E11*'Measured Data'!BY10/'In Process Calc.'!$I7,"")</f>
        <v/>
      </c>
      <c r="AD6" s="246" t="str">
        <f>IF('Measured Data'!$E11&gt;0,'Measured Data'!AD10+'Measured Data'!$E11*'Measured Data'!BZ10/'In Process Calc.'!$I7,"")</f>
        <v/>
      </c>
      <c r="AE6" s="246" t="str">
        <f>IF('Measured Data'!$E11&gt;0,'Measured Data'!AE10+'Measured Data'!$E11*'Measured Data'!CA10/'In Process Calc.'!$I7,"")</f>
        <v/>
      </c>
      <c r="AF6" s="246" t="str">
        <f>IF('Measured Data'!$E11&gt;0,'Measured Data'!AF10+'Measured Data'!$E11*'Measured Data'!CB10/'In Process Calc.'!$I7,"")</f>
        <v/>
      </c>
      <c r="AG6" s="246" t="str">
        <f>IF('Measured Data'!$E11&gt;0,'Measured Data'!AG10+'Measured Data'!$E11*'Measured Data'!CC10/'In Process Calc.'!$I7,"")</f>
        <v/>
      </c>
      <c r="AH6" s="246" t="str">
        <f>IF('Measured Data'!$E11&gt;0,'Measured Data'!AH10+'Measured Data'!$E11*'Measured Data'!CD10/'In Process Calc.'!$I7,"")</f>
        <v/>
      </c>
      <c r="AI6" s="246" t="str">
        <f>IF('Measured Data'!$E11&gt;0,'Measured Data'!AI10+'Measured Data'!$E11*'Measured Data'!CE10/'In Process Calc.'!$I7,"")</f>
        <v/>
      </c>
      <c r="AJ6" s="246" t="str">
        <f>IF('Measured Data'!$E11&gt;0,'Measured Data'!AJ10+'Measured Data'!$E11*'Measured Data'!CF10/'In Process Calc.'!$I7,"")</f>
        <v/>
      </c>
      <c r="AK6" s="246" t="str">
        <f>IF('Measured Data'!$E11&gt;0,'Measured Data'!AK10+'Measured Data'!$E11*'Measured Data'!CG10/'In Process Calc.'!$I7,"")</f>
        <v/>
      </c>
      <c r="AL6" s="246" t="str">
        <f>IF('Measured Data'!$E11&gt;0,'Measured Data'!AL10+'Measured Data'!$E11*'Measured Data'!CH10/'In Process Calc.'!$I7,"")</f>
        <v/>
      </c>
      <c r="AM6" s="246" t="str">
        <f>IF('Measured Data'!$E11&gt;0,'Measured Data'!AM10+'Measured Data'!$E11*'Measured Data'!CI10/'In Process Calc.'!$I7,"")</f>
        <v/>
      </c>
      <c r="AN6" s="246" t="str">
        <f>IF('Measured Data'!$E11&gt;0,'Measured Data'!AN10+'Measured Data'!$E11*'Measured Data'!CJ10/'In Process Calc.'!$I7,"")</f>
        <v/>
      </c>
      <c r="AO6" s="246" t="str">
        <f>IF('Measured Data'!$E11&gt;0,'Measured Data'!AO10+'Measured Data'!$E11*'Measured Data'!CK10/'In Process Calc.'!$I7,"")</f>
        <v/>
      </c>
      <c r="AP6" s="246" t="str">
        <f>IF('Measured Data'!$E11&gt;0,'Measured Data'!AP10+'Measured Data'!$E11*'Measured Data'!CL10/'In Process Calc.'!$I7,"")</f>
        <v/>
      </c>
      <c r="AQ6" s="246" t="str">
        <f>IF('Measured Data'!$E11&gt;0,'Measured Data'!BO10+'Measured Data'!$E11*'Measured Data'!CM10/'In Process Calc.'!$I7,"")</f>
        <v/>
      </c>
      <c r="AR6" s="246" t="str">
        <f>IF('Measured Data'!$E11&gt;0,'Measured Data'!BP10,"")</f>
        <v/>
      </c>
      <c r="AS6" s="246" t="str">
        <f>IF('Measured Data'!$E11&gt;0,'Measured Data'!BQ10,"")</f>
        <v/>
      </c>
      <c r="AT6" s="246" t="str">
        <f>IF('Measured Data'!$E11&gt;0,'Measured Data'!BR10,"")</f>
        <v/>
      </c>
      <c r="AU6" s="246" t="str">
        <f>IF('Measured Data'!$E11&gt;0,'Measured Data'!BS10,"")</f>
        <v/>
      </c>
      <c r="AV6" s="246" t="str">
        <f>IF('Measured Data'!$E11&gt;0,'Measured Data'!BT10,"")</f>
        <v/>
      </c>
      <c r="AW6" s="246" t="str">
        <f>IF('Measured Data'!$E11&gt;0,'Measured Data'!BU10,"")</f>
        <v/>
      </c>
      <c r="AX6" s="246" t="str">
        <f>IF('Measured Data'!$E11&gt;0,'Measured Data'!BV10,"")</f>
        <v/>
      </c>
      <c r="AY6" s="246" t="str">
        <f>IF('Measured Data'!$E11&gt;0,'Measured Data'!BW10,"")</f>
        <v/>
      </c>
      <c r="AZ6" s="246" t="str">
        <f>IF('Measured Data'!$E11&gt;0,'Measured Data'!BX10,"")</f>
        <v/>
      </c>
      <c r="BA6" s="246" t="str">
        <f>IF('Measured Data'!$E11&gt;0,'Measured Data'!BY10,"")</f>
        <v/>
      </c>
      <c r="BB6" s="246" t="str">
        <f>IF('Measured Data'!$E11&gt;0,'Measured Data'!BZ10,"")</f>
        <v/>
      </c>
      <c r="BC6" s="246" t="str">
        <f>IF('Measured Data'!$E11&gt;0,'Measured Data'!CA10,"")</f>
        <v/>
      </c>
      <c r="BD6" s="246" t="str">
        <f>IF('Measured Data'!$E11&gt;0,'Measured Data'!CB10,"")</f>
        <v/>
      </c>
      <c r="BE6" s="246" t="str">
        <f>IF('Measured Data'!$E11&gt;0,'Measured Data'!CC10,"")</f>
        <v/>
      </c>
      <c r="BF6" s="246" t="str">
        <f>IF('Measured Data'!$E11&gt;0,'Measured Data'!CD10,"")</f>
        <v/>
      </c>
      <c r="BG6" s="246" t="str">
        <f>IF('Measured Data'!$E11&gt;0,'Measured Data'!CE10,"")</f>
        <v/>
      </c>
      <c r="BH6" s="246" t="str">
        <f>IF('Measured Data'!$E11&gt;0,'Measured Data'!CF10,"")</f>
        <v/>
      </c>
      <c r="BI6" s="246" t="str">
        <f>IF('Measured Data'!$E11&gt;0,'Measured Data'!CG10,"")</f>
        <v/>
      </c>
      <c r="BJ6" s="246" t="str">
        <f>IF('Measured Data'!$E11&gt;0,'Measured Data'!CH10,"")</f>
        <v/>
      </c>
      <c r="BK6" s="246" t="str">
        <f>IF('Measured Data'!$E11&gt;0,'Measured Data'!CI10,"")</f>
        <v/>
      </c>
      <c r="BL6" s="246" t="str">
        <f>IF('Measured Data'!$E11&gt;0,'Measured Data'!CJ10,"")</f>
        <v/>
      </c>
      <c r="BM6" s="246" t="str">
        <f>IF('Measured Data'!$E11&gt;0,'Measured Data'!CK10,"")</f>
        <v/>
      </c>
      <c r="BN6" s="246" t="str">
        <f>IF('Measured Data'!$E11&gt;0,'In Process Calc.'!B6,"")</f>
        <v/>
      </c>
      <c r="BO6" s="246" t="str">
        <f>IF('Measured Data'!$E11&gt;0,'In Process Calc.'!C6,"")</f>
        <v/>
      </c>
    </row>
    <row r="7" spans="1:67" x14ac:dyDescent="0.15">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15">
      <c r="A8" s="241" t="str">
        <f>IF('Measured Data'!$E13&gt;0,'Measured Data'!$B$1,"")</f>
        <v>NIIMBL-FB01-B2</v>
      </c>
      <c r="B8" s="241">
        <f>IF('Measured Data'!$E13&gt;0,'Measured Data'!A11+0.1,"")</f>
        <v>4.0999999999999996</v>
      </c>
      <c r="C8" s="245">
        <f>IF('Measured Data'!$E13&gt;0,'Measured Data'!B11,"")</f>
        <v>43704</v>
      </c>
      <c r="D8" s="250">
        <f>IF('Measured Data'!$E13&gt;0,'Measured Data'!C11,"")</f>
        <v>0.55486111111111114</v>
      </c>
      <c r="E8" s="241">
        <f>IF('Measured Data'!$E13&gt;0,'Measured Data'!D11,"")</f>
        <v>10</v>
      </c>
      <c r="F8" s="241">
        <f>IF('Measured Data'!$E13&gt;0,'Measured Data'!E12,"")</f>
        <v>0</v>
      </c>
      <c r="G8" s="241">
        <f>IF('Measured Data'!$E13&gt;0,'Measured Data'!G11,"")</f>
        <v>0</v>
      </c>
      <c r="H8" s="246">
        <f>IF('Measured Data'!$E13&gt;0,'Measured Data'!H11,"")</f>
        <v>2.3549121452331545</v>
      </c>
      <c r="I8" s="246">
        <f>IF('Measured Data'!$E13&gt;0,'Measured Data'!I11,"")</f>
        <v>8.4881252165795118E-2</v>
      </c>
      <c r="J8" s="246">
        <f>IF('Measured Data'!$E13&gt;0,'Measured Data'!J11,"")</f>
        <v>2.4397933973989496</v>
      </c>
      <c r="K8" s="246">
        <f>IF('Measured Data'!$E13&gt;0,'Measured Data'!K11,"")</f>
        <v>96.520965576171875</v>
      </c>
      <c r="L8" s="241">
        <f>IF('Measured Data'!$E13&gt;0,'Measured Data'!L11,"")</f>
        <v>6.976</v>
      </c>
      <c r="M8" s="241">
        <f>IF('Measured Data'!$E13&gt;0,'Measured Data'!M11,"")</f>
        <v>54.3</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322</v>
      </c>
      <c r="S8" s="241">
        <f>IF('Measured Data'!$E13&gt;0,'Measured Data'!S11,"")</f>
        <v>127.2</v>
      </c>
      <c r="T8" s="246">
        <f>IF('Measured Data'!$E13&gt;0,'Measured Data'!T11+'Measured Data'!$E13*'Measured Data'!BP11/'In Process Calc.'!$I9,"")</f>
        <v>0</v>
      </c>
      <c r="U8" s="246">
        <f>IF('Measured Data'!$E13&gt;0,'Measured Data'!U11+'Measured Data'!$E13*'Measured Data'!BQ11/'In Process Calc.'!$I9,"")</f>
        <v>0</v>
      </c>
      <c r="V8" s="246">
        <f>IF('Measured Data'!$E13&gt;0,'Measured Data'!V11+'Measured Data'!$E13*'Measured Data'!BR11/'In Process Calc.'!$I9,"")</f>
        <v>0</v>
      </c>
      <c r="W8" s="246">
        <f>IF('Measured Data'!$E13&gt;0,'Measured Data'!W11+'Measured Data'!$E13*'Measured Data'!BS11/'In Process Calc.'!$I9,"")</f>
        <v>0</v>
      </c>
      <c r="X8" s="246">
        <f>IF('Measured Data'!$E13&gt;0,'Measured Data'!X11+'Measured Data'!$E13*'Measured Data'!BT11/'In Process Calc.'!$I9,"")</f>
        <v>0</v>
      </c>
      <c r="Y8" s="246">
        <f>IF('Measured Data'!$E13&gt;0,'Measured Data'!Y11+'Measured Data'!$E13*'Measured Data'!BU11/'In Process Calc.'!$I9,"")</f>
        <v>20.944444444444446</v>
      </c>
      <c r="Z8" s="246">
        <f>IF('Measured Data'!$E13&gt;0,'Measured Data'!Z11+'Measured Data'!$E13*'Measured Data'!BV11/'In Process Calc.'!$I9,"")</f>
        <v>0.3</v>
      </c>
      <c r="AA8" s="246">
        <f>IF('Measured Data'!$E13&gt;0,'Measured Data'!AA11+'Measured Data'!$E13*'Measured Data'!BW11/'In Process Calc.'!$I9,"")</f>
        <v>2.38</v>
      </c>
      <c r="AB8" s="246">
        <f>IF('Measured Data'!$E13&gt;0,'Measured Data'!AB11+'Measured Data'!$E13*'Measured Data'!BX11/'In Process Calc.'!$I9,"")</f>
        <v>0</v>
      </c>
      <c r="AC8" s="246">
        <f>IF('Measured Data'!$E13&gt;0,'Measured Data'!AC11+'Measured Data'!$E13*'Measured Data'!BY11/'In Process Calc.'!$I9,"")</f>
        <v>0</v>
      </c>
      <c r="AD8" s="246">
        <f>IF('Measured Data'!$E13&gt;0,'Measured Data'!AD11+'Measured Data'!$E13*'Measured Data'!BZ11/'In Process Calc.'!$I9,"")</f>
        <v>0</v>
      </c>
      <c r="AE8" s="246">
        <f>IF('Measured Data'!$E13&gt;0,'Measured Data'!AE11+'Measured Data'!$E13*'Measured Data'!CA11/'In Process Calc.'!$I9,"")</f>
        <v>4.3294849023090585</v>
      </c>
      <c r="AF8" s="246">
        <f>IF('Measured Data'!$E13&gt;0,'Measured Data'!AF11+'Measured Data'!$E13*'Measured Data'!CB11/'In Process Calc.'!$I9,"")</f>
        <v>0</v>
      </c>
      <c r="AG8" s="246">
        <f>IF('Measured Data'!$E13&gt;0,'Measured Data'!AG11+'Measured Data'!$E13*'Measured Data'!CC11/'In Process Calc.'!$I9,"")</f>
        <v>0</v>
      </c>
      <c r="AH8" s="246">
        <f>IF('Measured Data'!$E13&gt;0,'Measured Data'!AH11+'Measured Data'!$E13*'Measured Data'!CD11/'In Process Calc.'!$I9,"")</f>
        <v>0</v>
      </c>
      <c r="AI8" s="246">
        <f>IF('Measured Data'!$E13&gt;0,'Measured Data'!AI11+'Measured Data'!$E13*'Measured Data'!CE11/'In Process Calc.'!$I9,"")</f>
        <v>3.19</v>
      </c>
      <c r="AJ8" s="246">
        <f>IF('Measured Data'!$E13&gt;0,'Measured Data'!AJ11+'Measured Data'!$E13*'Measured Data'!CF11/'In Process Calc.'!$I9,"")</f>
        <v>0</v>
      </c>
      <c r="AK8" s="246">
        <f>IF('Measured Data'!$E13&gt;0,'Measured Data'!AK11+'Measured Data'!$E13*'Measured Data'!CG11/'In Process Calc.'!$I9,"")</f>
        <v>0</v>
      </c>
      <c r="AL8" s="246">
        <f>IF('Measured Data'!$E13&gt;0,'Measured Data'!AL11+'Measured Data'!$E13*'Measured Data'!CH11/'In Process Calc.'!$I9,"")</f>
        <v>0</v>
      </c>
      <c r="AM8" s="246">
        <f>IF('Measured Data'!$E13&gt;0,'Measured Data'!AM11+'Measured Data'!$E13*'Measured Data'!CI11/'In Process Calc.'!$I9,"")</f>
        <v>0</v>
      </c>
      <c r="AN8" s="246">
        <f>IF('Measured Data'!$E13&gt;0,'Measured Data'!AN11+'Measured Data'!$E13*'Measured Data'!CJ11/'In Process Calc.'!$I9,"")</f>
        <v>0</v>
      </c>
      <c r="AO8" s="246">
        <f>IF('Measured Data'!$E13&gt;0,'Measured Data'!AO11+'Measured Data'!$E13*'Measured Data'!CK11/'In Process Calc.'!$I9,"")</f>
        <v>0</v>
      </c>
      <c r="AP8" s="246">
        <f>IF('Measured Data'!$E13&gt;0,'Measured Data'!AP11+'Measured Data'!$E13*'Measured Data'!CL11/'In Process Calc.'!$I9,"")</f>
        <v>0</v>
      </c>
      <c r="AQ8" s="246">
        <f>IF('Measured Data'!$E13&gt;0,'Measured Data'!BO11+'Measured Data'!$E13*'Measured Data'!CM11/'In Process Calc.'!$I9,"")</f>
        <v>0</v>
      </c>
      <c r="AR8" s="246">
        <f>IF('Measured Data'!$E13&gt;0,'Measured Data'!BP11,"")</f>
        <v>0</v>
      </c>
      <c r="AS8" s="246">
        <f>IF('Measured Data'!$E13&gt;0,'Measured Data'!BQ11,"")</f>
        <v>0</v>
      </c>
      <c r="AT8" s="246">
        <f>IF('Measured Data'!$E13&gt;0,'Measured Data'!BR11,"")</f>
        <v>0</v>
      </c>
      <c r="AU8" s="246">
        <f>IF('Measured Data'!$E13&gt;0,'Measured Data'!BS11,"")</f>
        <v>0</v>
      </c>
      <c r="AV8" s="246">
        <f>IF('Measured Data'!$E13&gt;0,'Measured Data'!BT11,"")</f>
        <v>0</v>
      </c>
      <c r="AW8" s="246">
        <f>IF('Measured Data'!$E13&gt;0,'Measured Data'!BU11,"")</f>
        <v>0</v>
      </c>
      <c r="AX8" s="246">
        <f>IF('Measured Data'!$E13&gt;0,'Measured Data'!BV11,"")</f>
        <v>0</v>
      </c>
      <c r="AY8" s="246">
        <f>IF('Measured Data'!$E13&gt;0,'Measured Data'!BW11,"")</f>
        <v>0</v>
      </c>
      <c r="AZ8" s="246">
        <f>IF('Measured Data'!$E13&gt;0,'Measured Data'!BX11,"")</f>
        <v>0</v>
      </c>
      <c r="BA8" s="246">
        <f>IF('Measured Data'!$E13&gt;0,'Measured Data'!BY11,"")</f>
        <v>0</v>
      </c>
      <c r="BB8" s="246">
        <f>IF('Measured Data'!$E13&gt;0,'Measured Data'!BZ11,"")</f>
        <v>0</v>
      </c>
      <c r="BC8" s="246">
        <f>IF('Measured Data'!$E13&gt;0,'Measured Data'!CA11,"")</f>
        <v>0</v>
      </c>
      <c r="BD8" s="246">
        <f>IF('Measured Data'!$E13&gt;0,'Measured Data'!CB11,"")</f>
        <v>0</v>
      </c>
      <c r="BE8" s="246">
        <f>IF('Measured Data'!$E13&gt;0,'Measured Data'!CC11,"")</f>
        <v>0</v>
      </c>
      <c r="BF8" s="246">
        <f>IF('Measured Data'!$E13&gt;0,'Measured Data'!CD11,"")</f>
        <v>0</v>
      </c>
      <c r="BG8" s="246">
        <f>IF('Measured Data'!$E13&gt;0,'Measured Data'!CE11,"")</f>
        <v>0</v>
      </c>
      <c r="BH8" s="246">
        <f>IF('Measured Data'!$E13&gt;0,'Measured Data'!CF11,"")</f>
        <v>0</v>
      </c>
      <c r="BI8" s="246">
        <f>IF('Measured Data'!$E13&gt;0,'Measured Data'!CG11,"")</f>
        <v>0</v>
      </c>
      <c r="BJ8" s="246">
        <f>IF('Measured Data'!$E13&gt;0,'Measured Data'!CH11,"")</f>
        <v>0</v>
      </c>
      <c r="BK8" s="246">
        <f>IF('Measured Data'!$E13&gt;0,'Measured Data'!CI11,"")</f>
        <v>0</v>
      </c>
      <c r="BL8" s="246">
        <f>IF('Measured Data'!$E13&gt;0,'Measured Data'!CJ11,"")</f>
        <v>0</v>
      </c>
      <c r="BM8" s="246">
        <f>IF('Measured Data'!$E13&gt;0,'Measured Data'!CK11,"")</f>
        <v>0</v>
      </c>
      <c r="BN8" s="246">
        <f>IF('Measured Data'!$E13&gt;0,'In Process Calc.'!B8,"")</f>
        <v>4.7780208333351766</v>
      </c>
      <c r="BO8" s="246">
        <f>IF('Measured Data'!$E13&gt;0,'In Process Calc.'!C8,"")</f>
        <v>114.67250000004424</v>
      </c>
    </row>
    <row r="9" spans="1:67" x14ac:dyDescent="0.15">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Data'!BP12/'In Process Calc.'!$I10,"")</f>
        <v>#REF!</v>
      </c>
      <c r="U9" s="246" t="e">
        <f>IF('Measured Data'!#REF!&gt;0,'Measured Data'!U12+'Measured Data'!#REF!*'Measured Data'!BQ12/'In Process Calc.'!$I10,"")</f>
        <v>#REF!</v>
      </c>
      <c r="V9" s="246" t="e">
        <f>IF('Measured Data'!#REF!&gt;0,'Measured Data'!V12+'Measured Data'!#REF!*'Measured Data'!BR12/'In Process Calc.'!$I10,"")</f>
        <v>#REF!</v>
      </c>
      <c r="W9" s="246" t="e">
        <f>IF('Measured Data'!#REF!&gt;0,'Measured Data'!W12+'Measured Data'!#REF!*'Measured Data'!BS12/'In Process Calc.'!$I10,"")</f>
        <v>#REF!</v>
      </c>
      <c r="X9" s="246" t="e">
        <f>IF('Measured Data'!#REF!&gt;0,'Measured Data'!X12+'Measured Data'!#REF!*'Measured Data'!BT12/'In Process Calc.'!$I10,"")</f>
        <v>#REF!</v>
      </c>
      <c r="Y9" s="246" t="e">
        <f>IF('Measured Data'!#REF!&gt;0,'Measured Data'!Y12+'Measured Data'!#REF!*'Measured Data'!BU12/'In Process Calc.'!$I10,"")</f>
        <v>#REF!</v>
      </c>
      <c r="Z9" s="246" t="e">
        <f>IF('Measured Data'!#REF!&gt;0,'Measured Data'!Z12+'Measured Data'!#REF!*'Measured Data'!BV12/'In Process Calc.'!$I10,"")</f>
        <v>#REF!</v>
      </c>
      <c r="AA9" s="246" t="e">
        <f>IF('Measured Data'!#REF!&gt;0,'Measured Data'!AA12+'Measured Data'!#REF!*'Measured Data'!BW12/'In Process Calc.'!$I10,"")</f>
        <v>#REF!</v>
      </c>
      <c r="AB9" s="246" t="e">
        <f>IF('Measured Data'!#REF!&gt;0,'Measured Data'!AB12+'Measured Data'!#REF!*'Measured Data'!BX12/'In Process Calc.'!$I10,"")</f>
        <v>#REF!</v>
      </c>
      <c r="AC9" s="246" t="e">
        <f>IF('Measured Data'!#REF!&gt;0,'Measured Data'!AC12+'Measured Data'!#REF!*'Measured Data'!BY12/'In Process Calc.'!$I10,"")</f>
        <v>#REF!</v>
      </c>
      <c r="AD9" s="246" t="e">
        <f>IF('Measured Data'!#REF!&gt;0,'Measured Data'!AD12+'Measured Data'!#REF!*'Measured Data'!BZ12/'In Process Calc.'!$I10,"")</f>
        <v>#REF!</v>
      </c>
      <c r="AE9" s="246" t="e">
        <f>IF('Measured Data'!#REF!&gt;0,'Measured Data'!AE12+'Measured Data'!#REF!*'Measured Data'!CA12/'In Process Calc.'!$I10,"")</f>
        <v>#REF!</v>
      </c>
      <c r="AF9" s="246" t="e">
        <f>IF('Measured Data'!#REF!&gt;0,'Measured Data'!AF12+'Measured Data'!#REF!*'Measured Data'!CB12/'In Process Calc.'!$I10,"")</f>
        <v>#REF!</v>
      </c>
      <c r="AG9" s="246" t="e">
        <f>IF('Measured Data'!#REF!&gt;0,'Measured Data'!AG12+'Measured Data'!#REF!*'Measured Data'!CC12/'In Process Calc.'!$I10,"")</f>
        <v>#REF!</v>
      </c>
      <c r="AH9" s="246" t="e">
        <f>IF('Measured Data'!#REF!&gt;0,'Measured Data'!AH12+'Measured Data'!#REF!*'Measured Data'!CD12/'In Process Calc.'!$I10,"")</f>
        <v>#REF!</v>
      </c>
      <c r="AI9" s="246" t="e">
        <f>IF('Measured Data'!#REF!&gt;0,'Measured Data'!AI12+'Measured Data'!#REF!*'Measured Data'!CE12/'In Process Calc.'!$I10,"")</f>
        <v>#REF!</v>
      </c>
      <c r="AJ9" s="246" t="e">
        <f>IF('Measured Data'!#REF!&gt;0,'Measured Data'!AJ12+'Measured Data'!#REF!*'Measured Data'!CF12/'In Process Calc.'!$I10,"")</f>
        <v>#REF!</v>
      </c>
      <c r="AK9" s="246" t="e">
        <f>IF('Measured Data'!#REF!&gt;0,'Measured Data'!AK12+'Measured Data'!#REF!*'Measured Data'!CG12/'In Process Calc.'!$I10,"")</f>
        <v>#REF!</v>
      </c>
      <c r="AL9" s="246" t="e">
        <f>IF('Measured Data'!#REF!&gt;0,'Measured Data'!AL12+'Measured Data'!#REF!*'Measured Data'!CH12/'In Process Calc.'!$I10,"")</f>
        <v>#REF!</v>
      </c>
      <c r="AM9" s="246" t="e">
        <f>IF('Measured Data'!#REF!&gt;0,'Measured Data'!AM12+'Measured Data'!#REF!*'Measured Data'!CI12/'In Process Calc.'!$I10,"")</f>
        <v>#REF!</v>
      </c>
      <c r="AN9" s="246" t="e">
        <f>IF('Measured Data'!#REF!&gt;0,'Measured Data'!AN12+'Measured Data'!#REF!*'Measured Data'!CJ12/'In Process Calc.'!$I10,"")</f>
        <v>#REF!</v>
      </c>
      <c r="AO9" s="246" t="e">
        <f>IF('Measured Data'!#REF!&gt;0,'Measured Data'!AO12+'Measured Data'!#REF!*'Measured Data'!CK12/'In Process Calc.'!$I10,"")</f>
        <v>#REF!</v>
      </c>
      <c r="AP9" s="246" t="e">
        <f>IF('Measured Data'!#REF!&gt;0,'Measured Data'!AP12+'Measured Data'!#REF!*'Measured Data'!CL12/'In Process Calc.'!$I10,"")</f>
        <v>#REF!</v>
      </c>
      <c r="AQ9" s="246" t="e">
        <f>IF('Measured Data'!#REF!&gt;0,'Measured Data'!BO12+'Measured Data'!#REF!*'Measured Data'!CM12/'In Process Calc.'!$I10,"")</f>
        <v>#REF!</v>
      </c>
      <c r="AR9" s="246" t="e">
        <f>IF('Measured Data'!#REF!&gt;0,'Measured Data'!BP12,"")</f>
        <v>#REF!</v>
      </c>
      <c r="AS9" s="246" t="e">
        <f>IF('Measured Data'!#REF!&gt;0,'Measured Data'!BQ12,"")</f>
        <v>#REF!</v>
      </c>
      <c r="AT9" s="246" t="e">
        <f>IF('Measured Data'!#REF!&gt;0,'Measured Data'!BR12,"")</f>
        <v>#REF!</v>
      </c>
      <c r="AU9" s="246" t="e">
        <f>IF('Measured Data'!#REF!&gt;0,'Measured Data'!BS12,"")</f>
        <v>#REF!</v>
      </c>
      <c r="AV9" s="246" t="e">
        <f>IF('Measured Data'!#REF!&gt;0,'Measured Data'!BT12,"")</f>
        <v>#REF!</v>
      </c>
      <c r="AW9" s="246" t="e">
        <f>IF('Measured Data'!#REF!&gt;0,'Measured Data'!BU12,"")</f>
        <v>#REF!</v>
      </c>
      <c r="AX9" s="246" t="e">
        <f>IF('Measured Data'!#REF!&gt;0,'Measured Data'!BV12,"")</f>
        <v>#REF!</v>
      </c>
      <c r="AY9" s="246" t="e">
        <f>IF('Measured Data'!#REF!&gt;0,'Measured Data'!BW12,"")</f>
        <v>#REF!</v>
      </c>
      <c r="AZ9" s="246" t="e">
        <f>IF('Measured Data'!#REF!&gt;0,'Measured Data'!BX12,"")</f>
        <v>#REF!</v>
      </c>
      <c r="BA9" s="246" t="e">
        <f>IF('Measured Data'!#REF!&gt;0,'Measured Data'!BY12,"")</f>
        <v>#REF!</v>
      </c>
      <c r="BB9" s="246" t="e">
        <f>IF('Measured Data'!#REF!&gt;0,'Measured Data'!BZ12,"")</f>
        <v>#REF!</v>
      </c>
      <c r="BC9" s="246" t="e">
        <f>IF('Measured Data'!#REF!&gt;0,'Measured Data'!CA12,"")</f>
        <v>#REF!</v>
      </c>
      <c r="BD9" s="246" t="e">
        <f>IF('Measured Data'!#REF!&gt;0,'Measured Data'!CB12,"")</f>
        <v>#REF!</v>
      </c>
      <c r="BE9" s="246" t="e">
        <f>IF('Measured Data'!#REF!&gt;0,'Measured Data'!CC12,"")</f>
        <v>#REF!</v>
      </c>
      <c r="BF9" s="246" t="e">
        <f>IF('Measured Data'!#REF!&gt;0,'Measured Data'!CD12,"")</f>
        <v>#REF!</v>
      </c>
      <c r="BG9" s="246" t="e">
        <f>IF('Measured Data'!#REF!&gt;0,'Measured Data'!CE12,"")</f>
        <v>#REF!</v>
      </c>
      <c r="BH9" s="246" t="e">
        <f>IF('Measured Data'!#REF!&gt;0,'Measured Data'!CF12,"")</f>
        <v>#REF!</v>
      </c>
      <c r="BI9" s="246" t="e">
        <f>IF('Measured Data'!#REF!&gt;0,'Measured Data'!CG12,"")</f>
        <v>#REF!</v>
      </c>
      <c r="BJ9" s="246" t="e">
        <f>IF('Measured Data'!#REF!&gt;0,'Measured Data'!CH12,"")</f>
        <v>#REF!</v>
      </c>
      <c r="BK9" s="246" t="e">
        <f>IF('Measured Data'!#REF!&gt;0,'Measured Data'!CI12,"")</f>
        <v>#REF!</v>
      </c>
      <c r="BL9" s="246" t="e">
        <f>IF('Measured Data'!#REF!&gt;0,'Measured Data'!CJ12,"")</f>
        <v>#REF!</v>
      </c>
      <c r="BM9" s="246" t="e">
        <f>IF('Measured Data'!#REF!&gt;0,'Measured Data'!CK12,"")</f>
        <v>#REF!</v>
      </c>
      <c r="BN9" s="246" t="e">
        <f>IF('Measured Data'!#REF!&gt;0,'In Process Calc.'!B9,"")</f>
        <v>#REF!</v>
      </c>
      <c r="BO9" s="246" t="e">
        <f>IF('Measured Data'!#REF!&gt;0,'In Process Calc.'!C9,"")</f>
        <v>#REF!</v>
      </c>
    </row>
    <row r="10" spans="1:67" x14ac:dyDescent="0.15">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Data'!BP13/'In Process Calc.'!$I11,"")</f>
        <v/>
      </c>
      <c r="U10" s="246" t="str">
        <f>IF('Measured Data'!$E14&gt;0,'Measured Data'!U13+'Measured Data'!$E14*'Measured Data'!BQ13/'In Process Calc.'!$I11,"")</f>
        <v/>
      </c>
      <c r="V10" s="246" t="str">
        <f>IF('Measured Data'!$E14&gt;0,'Measured Data'!V13+'Measured Data'!$E14*'Measured Data'!BR13/'In Process Calc.'!$I11,"")</f>
        <v/>
      </c>
      <c r="W10" s="246" t="str">
        <f>IF('Measured Data'!$E14&gt;0,'Measured Data'!W13+'Measured Data'!$E14*'Measured Data'!BS13/'In Process Calc.'!$I11,"")</f>
        <v/>
      </c>
      <c r="X10" s="246" t="str">
        <f>IF('Measured Data'!$E14&gt;0,'Measured Data'!X13+'Measured Data'!$E14*'Measured Data'!BT13/'In Process Calc.'!$I11,"")</f>
        <v/>
      </c>
      <c r="Y10" s="246" t="str">
        <f>IF('Measured Data'!$E14&gt;0,'Measured Data'!Y13+'Measured Data'!$E14*'Measured Data'!BU13/'In Process Calc.'!$I11,"")</f>
        <v/>
      </c>
      <c r="Z10" s="246" t="str">
        <f>IF('Measured Data'!$E14&gt;0,'Measured Data'!Z13+'Measured Data'!$E14*'Measured Data'!BV13/'In Process Calc.'!$I11,"")</f>
        <v/>
      </c>
      <c r="AA10" s="246" t="str">
        <f>IF('Measured Data'!$E14&gt;0,'Measured Data'!AA13+'Measured Data'!$E14*'Measured Data'!BW13/'In Process Calc.'!$I11,"")</f>
        <v/>
      </c>
      <c r="AB10" s="246" t="str">
        <f>IF('Measured Data'!$E14&gt;0,'Measured Data'!AB13+'Measured Data'!$E14*'Measured Data'!BX13/'In Process Calc.'!$I11,"")</f>
        <v/>
      </c>
      <c r="AC10" s="246" t="str">
        <f>IF('Measured Data'!$E14&gt;0,'Measured Data'!AC13+'Measured Data'!$E14*'Measured Data'!BY13/'In Process Calc.'!$I11,"")</f>
        <v/>
      </c>
      <c r="AD10" s="246" t="str">
        <f>IF('Measured Data'!$E14&gt;0,'Measured Data'!AD13+'Measured Data'!$E14*'Measured Data'!BZ13/'In Process Calc.'!$I11,"")</f>
        <v/>
      </c>
      <c r="AE10" s="246" t="str">
        <f>IF('Measured Data'!$E14&gt;0,'Measured Data'!AE13+'Measured Data'!$E14*'Measured Data'!CA13/'In Process Calc.'!$I11,"")</f>
        <v/>
      </c>
      <c r="AF10" s="246" t="str">
        <f>IF('Measured Data'!$E14&gt;0,'Measured Data'!AF13+'Measured Data'!$E14*'Measured Data'!CB13/'In Process Calc.'!$I11,"")</f>
        <v/>
      </c>
      <c r="AG10" s="246" t="str">
        <f>IF('Measured Data'!$E14&gt;0,'Measured Data'!AG13+'Measured Data'!$E14*'Measured Data'!CC13/'In Process Calc.'!$I11,"")</f>
        <v/>
      </c>
      <c r="AH10" s="246" t="str">
        <f>IF('Measured Data'!$E14&gt;0,'Measured Data'!AH13+'Measured Data'!$E14*'Measured Data'!CD13/'In Process Calc.'!$I11,"")</f>
        <v/>
      </c>
      <c r="AI10" s="246" t="str">
        <f>IF('Measured Data'!$E14&gt;0,'Measured Data'!AI13+'Measured Data'!$E14*'Measured Data'!CE13/'In Process Calc.'!$I11,"")</f>
        <v/>
      </c>
      <c r="AJ10" s="246" t="str">
        <f>IF('Measured Data'!$E14&gt;0,'Measured Data'!AJ13+'Measured Data'!$E14*'Measured Data'!CF13/'In Process Calc.'!$I11,"")</f>
        <v/>
      </c>
      <c r="AK10" s="246" t="str">
        <f>IF('Measured Data'!$E14&gt;0,'Measured Data'!AK13+'Measured Data'!$E14*'Measured Data'!CG13/'In Process Calc.'!$I11,"")</f>
        <v/>
      </c>
      <c r="AL10" s="246" t="str">
        <f>IF('Measured Data'!$E14&gt;0,'Measured Data'!AL13+'Measured Data'!$E14*'Measured Data'!CH13/'In Process Calc.'!$I11,"")</f>
        <v/>
      </c>
      <c r="AM10" s="246" t="str">
        <f>IF('Measured Data'!$E14&gt;0,'Measured Data'!AM13+'Measured Data'!$E14*'Measured Data'!CI13/'In Process Calc.'!$I11,"")</f>
        <v/>
      </c>
      <c r="AN10" s="246" t="str">
        <f>IF('Measured Data'!$E14&gt;0,'Measured Data'!AN13+'Measured Data'!$E14*'Measured Data'!CJ13/'In Process Calc.'!$I11,"")</f>
        <v/>
      </c>
      <c r="AO10" s="246" t="str">
        <f>IF('Measured Data'!$E14&gt;0,'Measured Data'!AO13+'Measured Data'!$E14*'Measured Data'!CK13/'In Process Calc.'!$I11,"")</f>
        <v/>
      </c>
      <c r="AP10" s="246" t="str">
        <f>IF('Measured Data'!$E14&gt;0,'Measured Data'!AP13+'Measured Data'!$E14*'Measured Data'!CL13/'In Process Calc.'!$I11,"")</f>
        <v/>
      </c>
      <c r="AQ10" s="246" t="str">
        <f>IF('Measured Data'!$E14&gt;0,'Measured Data'!BO13+'Measured Data'!$E14*'Measured Data'!CM13/'In Process Calc.'!$I11,"")</f>
        <v/>
      </c>
      <c r="AR10" s="246" t="str">
        <f>IF('Measured Data'!$E14&gt;0,'Measured Data'!BP13,"")</f>
        <v/>
      </c>
      <c r="AS10" s="246" t="str">
        <f>IF('Measured Data'!$E14&gt;0,'Measured Data'!BQ13,"")</f>
        <v/>
      </c>
      <c r="AT10" s="246" t="str">
        <f>IF('Measured Data'!$E14&gt;0,'Measured Data'!BR13,"")</f>
        <v/>
      </c>
      <c r="AU10" s="246" t="str">
        <f>IF('Measured Data'!$E14&gt;0,'Measured Data'!BS13,"")</f>
        <v/>
      </c>
      <c r="AV10" s="246" t="str">
        <f>IF('Measured Data'!$E14&gt;0,'Measured Data'!BT13,"")</f>
        <v/>
      </c>
      <c r="AW10" s="246" t="str">
        <f>IF('Measured Data'!$E14&gt;0,'Measured Data'!BU13,"")</f>
        <v/>
      </c>
      <c r="AX10" s="246" t="str">
        <f>IF('Measured Data'!$E14&gt;0,'Measured Data'!BV13,"")</f>
        <v/>
      </c>
      <c r="AY10" s="246" t="str">
        <f>IF('Measured Data'!$E14&gt;0,'Measured Data'!BW13,"")</f>
        <v/>
      </c>
      <c r="AZ10" s="246" t="str">
        <f>IF('Measured Data'!$E14&gt;0,'Measured Data'!BX13,"")</f>
        <v/>
      </c>
      <c r="BA10" s="246" t="str">
        <f>IF('Measured Data'!$E14&gt;0,'Measured Data'!BY13,"")</f>
        <v/>
      </c>
      <c r="BB10" s="246" t="str">
        <f>IF('Measured Data'!$E14&gt;0,'Measured Data'!BZ13,"")</f>
        <v/>
      </c>
      <c r="BC10" s="246" t="str">
        <f>IF('Measured Data'!$E14&gt;0,'Measured Data'!CA13,"")</f>
        <v/>
      </c>
      <c r="BD10" s="246" t="str">
        <f>IF('Measured Data'!$E14&gt;0,'Measured Data'!CB13,"")</f>
        <v/>
      </c>
      <c r="BE10" s="246" t="str">
        <f>IF('Measured Data'!$E14&gt;0,'Measured Data'!CC13,"")</f>
        <v/>
      </c>
      <c r="BF10" s="246" t="str">
        <f>IF('Measured Data'!$E14&gt;0,'Measured Data'!CD13,"")</f>
        <v/>
      </c>
      <c r="BG10" s="246" t="str">
        <f>IF('Measured Data'!$E14&gt;0,'Measured Data'!CE13,"")</f>
        <v/>
      </c>
      <c r="BH10" s="246" t="str">
        <f>IF('Measured Data'!$E14&gt;0,'Measured Data'!CF13,"")</f>
        <v/>
      </c>
      <c r="BI10" s="246" t="str">
        <f>IF('Measured Data'!$E14&gt;0,'Measured Data'!CG13,"")</f>
        <v/>
      </c>
      <c r="BJ10" s="246" t="str">
        <f>IF('Measured Data'!$E14&gt;0,'Measured Data'!CH13,"")</f>
        <v/>
      </c>
      <c r="BK10" s="246" t="str">
        <f>IF('Measured Data'!$E14&gt;0,'Measured Data'!CI13,"")</f>
        <v/>
      </c>
      <c r="BL10" s="246" t="str">
        <f>IF('Measured Data'!$E14&gt;0,'Measured Data'!CJ13,"")</f>
        <v/>
      </c>
      <c r="BM10" s="246" t="str">
        <f>IF('Measured Data'!$E14&gt;0,'Measured Data'!CK13,"")</f>
        <v/>
      </c>
      <c r="BN10" s="246" t="str">
        <f>IF('Measured Data'!$E14&gt;0,'In Process Calc.'!B10,"")</f>
        <v/>
      </c>
      <c r="BO10" s="246" t="str">
        <f>IF('Measured Data'!$E14&gt;0,'In Process Calc.'!C10,"")</f>
        <v/>
      </c>
    </row>
    <row r="11" spans="1:67" x14ac:dyDescent="0.15">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15">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Data'!BP14/'In Process Calc.'!#REF!,"")</f>
        <v>#REF!</v>
      </c>
      <c r="U12" s="246" t="e">
        <f>IF('Measured Data'!#REF!&gt;0,'Measured Data'!U14+'Measured Data'!#REF!*'Measured Data'!BQ14/'In Process Calc.'!#REF!,"")</f>
        <v>#REF!</v>
      </c>
      <c r="V12" s="246" t="e">
        <f>IF('Measured Data'!#REF!&gt;0,'Measured Data'!V14+'Measured Data'!#REF!*'Measured Data'!BR14/'In Process Calc.'!#REF!,"")</f>
        <v>#REF!</v>
      </c>
      <c r="W12" s="246" t="e">
        <f>IF('Measured Data'!#REF!&gt;0,'Measured Data'!W14+'Measured Data'!#REF!*'Measured Data'!BS14/'In Process Calc.'!#REF!,"")</f>
        <v>#REF!</v>
      </c>
      <c r="X12" s="246" t="e">
        <f>IF('Measured Data'!#REF!&gt;0,'Measured Data'!X14+'Measured Data'!#REF!*'Measured Data'!BT14/'In Process Calc.'!#REF!,"")</f>
        <v>#REF!</v>
      </c>
      <c r="Y12" s="246" t="e">
        <f>IF('Measured Data'!#REF!&gt;0,'Measured Data'!Y14+'Measured Data'!#REF!*'Measured Data'!BU14/'In Process Calc.'!#REF!,"")</f>
        <v>#REF!</v>
      </c>
      <c r="Z12" s="246" t="e">
        <f>IF('Measured Data'!#REF!&gt;0,'Measured Data'!Z14+'Measured Data'!#REF!*'Measured Data'!BV14/'In Process Calc.'!#REF!,"")</f>
        <v>#REF!</v>
      </c>
      <c r="AA12" s="246" t="e">
        <f>IF('Measured Data'!#REF!&gt;0,'Measured Data'!AA14+'Measured Data'!#REF!*'Measured Data'!BW14/'In Process Calc.'!#REF!,"")</f>
        <v>#REF!</v>
      </c>
      <c r="AB12" s="246" t="e">
        <f>IF('Measured Data'!#REF!&gt;0,'Measured Data'!AB14+'Measured Data'!#REF!*'Measured Data'!BX14/'In Process Calc.'!#REF!,"")</f>
        <v>#REF!</v>
      </c>
      <c r="AC12" s="246" t="e">
        <f>IF('Measured Data'!#REF!&gt;0,'Measured Data'!AC14+'Measured Data'!#REF!*'Measured Data'!BY14/'In Process Calc.'!#REF!,"")</f>
        <v>#REF!</v>
      </c>
      <c r="AD12" s="246" t="e">
        <f>IF('Measured Data'!#REF!&gt;0,'Measured Data'!AD14+'Measured Data'!#REF!*'Measured Data'!BZ14/'In Process Calc.'!#REF!,"")</f>
        <v>#REF!</v>
      </c>
      <c r="AE12" s="246" t="e">
        <f>IF('Measured Data'!#REF!&gt;0,'Measured Data'!AE14+'Measured Data'!#REF!*'Measured Data'!CA14/'In Process Calc.'!#REF!,"")</f>
        <v>#REF!</v>
      </c>
      <c r="AF12" s="246" t="e">
        <f>IF('Measured Data'!#REF!&gt;0,'Measured Data'!AF14+'Measured Data'!#REF!*'Measured Data'!CB14/'In Process Calc.'!#REF!,"")</f>
        <v>#REF!</v>
      </c>
      <c r="AG12" s="246" t="e">
        <f>IF('Measured Data'!#REF!&gt;0,'Measured Data'!AG14+'Measured Data'!#REF!*'Measured Data'!CC14/'In Process Calc.'!#REF!,"")</f>
        <v>#REF!</v>
      </c>
      <c r="AH12" s="246" t="e">
        <f>IF('Measured Data'!#REF!&gt;0,'Measured Data'!AH14+'Measured Data'!#REF!*'Measured Data'!CD14/'In Process Calc.'!#REF!,"")</f>
        <v>#REF!</v>
      </c>
      <c r="AI12" s="246" t="e">
        <f>IF('Measured Data'!#REF!&gt;0,'Measured Data'!AI14+'Measured Data'!#REF!*'Measured Data'!CE14/'In Process Calc.'!#REF!,"")</f>
        <v>#REF!</v>
      </c>
      <c r="AJ12" s="246" t="e">
        <f>IF('Measured Data'!#REF!&gt;0,'Measured Data'!AJ14+'Measured Data'!#REF!*'Measured Data'!CF14/'In Process Calc.'!#REF!,"")</f>
        <v>#REF!</v>
      </c>
      <c r="AK12" s="246" t="e">
        <f>IF('Measured Data'!#REF!&gt;0,'Measured Data'!AK14+'Measured Data'!#REF!*'Measured Data'!CG14/'In Process Calc.'!#REF!,"")</f>
        <v>#REF!</v>
      </c>
      <c r="AL12" s="246" t="e">
        <f>IF('Measured Data'!#REF!&gt;0,'Measured Data'!AL14+'Measured Data'!#REF!*'Measured Data'!CH14/'In Process Calc.'!#REF!,"")</f>
        <v>#REF!</v>
      </c>
      <c r="AM12" s="246" t="e">
        <f>IF('Measured Data'!#REF!&gt;0,'Measured Data'!AM14+'Measured Data'!#REF!*'Measured Data'!CI14/'In Process Calc.'!#REF!,"")</f>
        <v>#REF!</v>
      </c>
      <c r="AN12" s="246" t="e">
        <f>IF('Measured Data'!#REF!&gt;0,'Measured Data'!AN14+'Measured Data'!#REF!*'Measured Data'!CJ14/'In Process Calc.'!#REF!,"")</f>
        <v>#REF!</v>
      </c>
      <c r="AO12" s="246" t="e">
        <f>IF('Measured Data'!#REF!&gt;0,'Measured Data'!AO14+'Measured Data'!#REF!*'Measured Data'!CK14/'In Process Calc.'!#REF!,"")</f>
        <v>#REF!</v>
      </c>
      <c r="AP12" s="246" t="e">
        <f>IF('Measured Data'!#REF!&gt;0,'Measured Data'!AP14+'Measured Data'!#REF!*'Measured Data'!CL14/'In Process Calc.'!#REF!,"")</f>
        <v>#REF!</v>
      </c>
      <c r="AQ12" s="246" t="e">
        <f>IF('Measured Data'!#REF!&gt;0,'Measured Data'!BO14+'Measured Data'!#REF!*'Measured Data'!CM14/'In Process Calc.'!#REF!,"")</f>
        <v>#REF!</v>
      </c>
      <c r="AR12" s="246" t="e">
        <f>IF('Measured Data'!#REF!&gt;0,'Measured Data'!BP14,"")</f>
        <v>#REF!</v>
      </c>
      <c r="AS12" s="246" t="e">
        <f>IF('Measured Data'!#REF!&gt;0,'Measured Data'!BQ14,"")</f>
        <v>#REF!</v>
      </c>
      <c r="AT12" s="246" t="e">
        <f>IF('Measured Data'!#REF!&gt;0,'Measured Data'!BR14,"")</f>
        <v>#REF!</v>
      </c>
      <c r="AU12" s="246" t="e">
        <f>IF('Measured Data'!#REF!&gt;0,'Measured Data'!BS14,"")</f>
        <v>#REF!</v>
      </c>
      <c r="AV12" s="246" t="e">
        <f>IF('Measured Data'!#REF!&gt;0,'Measured Data'!BT14,"")</f>
        <v>#REF!</v>
      </c>
      <c r="AW12" s="246" t="e">
        <f>IF('Measured Data'!#REF!&gt;0,'Measured Data'!BU14,"")</f>
        <v>#REF!</v>
      </c>
      <c r="AX12" s="246" t="e">
        <f>IF('Measured Data'!#REF!&gt;0,'Measured Data'!BV14,"")</f>
        <v>#REF!</v>
      </c>
      <c r="AY12" s="246" t="e">
        <f>IF('Measured Data'!#REF!&gt;0,'Measured Data'!BW14,"")</f>
        <v>#REF!</v>
      </c>
      <c r="AZ12" s="246" t="e">
        <f>IF('Measured Data'!#REF!&gt;0,'Measured Data'!BX14,"")</f>
        <v>#REF!</v>
      </c>
      <c r="BA12" s="246" t="e">
        <f>IF('Measured Data'!#REF!&gt;0,'Measured Data'!BY14,"")</f>
        <v>#REF!</v>
      </c>
      <c r="BB12" s="246" t="e">
        <f>IF('Measured Data'!#REF!&gt;0,'Measured Data'!BZ14,"")</f>
        <v>#REF!</v>
      </c>
      <c r="BC12" s="246" t="e">
        <f>IF('Measured Data'!#REF!&gt;0,'Measured Data'!CA14,"")</f>
        <v>#REF!</v>
      </c>
      <c r="BD12" s="246" t="e">
        <f>IF('Measured Data'!#REF!&gt;0,'Measured Data'!CB14,"")</f>
        <v>#REF!</v>
      </c>
      <c r="BE12" s="246" t="e">
        <f>IF('Measured Data'!#REF!&gt;0,'Measured Data'!CC14,"")</f>
        <v>#REF!</v>
      </c>
      <c r="BF12" s="246" t="e">
        <f>IF('Measured Data'!#REF!&gt;0,'Measured Data'!CD14,"")</f>
        <v>#REF!</v>
      </c>
      <c r="BG12" s="246" t="e">
        <f>IF('Measured Data'!#REF!&gt;0,'Measured Data'!CE14,"")</f>
        <v>#REF!</v>
      </c>
      <c r="BH12" s="246" t="e">
        <f>IF('Measured Data'!#REF!&gt;0,'Measured Data'!CF14,"")</f>
        <v>#REF!</v>
      </c>
      <c r="BI12" s="246" t="e">
        <f>IF('Measured Data'!#REF!&gt;0,'Measured Data'!CG14,"")</f>
        <v>#REF!</v>
      </c>
      <c r="BJ12" s="246" t="e">
        <f>IF('Measured Data'!#REF!&gt;0,'Measured Data'!CH14,"")</f>
        <v>#REF!</v>
      </c>
      <c r="BK12" s="246" t="e">
        <f>IF('Measured Data'!#REF!&gt;0,'Measured Data'!CI14,"")</f>
        <v>#REF!</v>
      </c>
      <c r="BL12" s="246" t="e">
        <f>IF('Measured Data'!#REF!&gt;0,'Measured Data'!CJ14,"")</f>
        <v>#REF!</v>
      </c>
      <c r="BM12" s="246" t="e">
        <f>IF('Measured Data'!#REF!&gt;0,'Measured Data'!CK14,"")</f>
        <v>#REF!</v>
      </c>
      <c r="BN12" s="246" t="e">
        <f>IF('Measured Data'!#REF!&gt;0,'In Process Calc.'!B12,"")</f>
        <v>#REF!</v>
      </c>
      <c r="BO12" s="246" t="e">
        <f>IF('Measured Data'!#REF!&gt;0,'In Process Calc.'!C12,"")</f>
        <v>#REF!</v>
      </c>
    </row>
    <row r="13" spans="1:67" x14ac:dyDescent="0.15">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15">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15">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15">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15">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15">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15">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15">
      <c r="A20" s="241" t="str">
        <f>IF('Measured Data'!$E16&gt;0,'Measured Data'!$B$1,"")</f>
        <v>NIIMBL-FB01-B2</v>
      </c>
      <c r="B20" s="241">
        <f>IF('Measured Data'!$E16&gt;0,'Measured Data'!A15+0.1,"")</f>
        <v>8.1</v>
      </c>
      <c r="C20" s="245">
        <f>IF('Measured Data'!$E16&gt;0,'Measured Data'!B15,"")</f>
        <v>43708</v>
      </c>
      <c r="D20" s="250">
        <f>IF('Measured Data'!$E16&gt;0,'Measured Data'!C15,"")</f>
        <v>0.40902777777777777</v>
      </c>
      <c r="E20" s="241">
        <f>IF('Measured Data'!$E16&gt;0,'Measured Data'!D15,"")</f>
        <v>37</v>
      </c>
      <c r="F20" s="241">
        <f>IF('Measured Data'!$E16&gt;0,'Measured Data'!E15,"")</f>
        <v>0</v>
      </c>
      <c r="G20" s="241">
        <f>IF('Measured Data'!$E16&gt;0,'Measured Data'!G15,"")</f>
        <v>0</v>
      </c>
      <c r="H20" s="246">
        <f>IF('Measured Data'!$E16&gt;0,'Measured Data'!H15,"")</f>
        <v>4.0579069686889646</v>
      </c>
      <c r="I20" s="246">
        <f>IF('Measured Data'!$E16&gt;0,'Measured Data'!I15,"")</f>
        <v>0.12731969640814444</v>
      </c>
      <c r="J20" s="246">
        <f>IF('Measured Data'!$E16&gt;0,'Measured Data'!J15,"")</f>
        <v>4.1852266650971091</v>
      </c>
      <c r="K20" s="246">
        <f>IF('Measured Data'!$E16&gt;0,'Measured Data'!K15,"")</f>
        <v>96.957878112792969</v>
      </c>
      <c r="L20" s="241">
        <f>IF('Measured Data'!$E16&gt;0,'Measured Data'!L15,"")</f>
        <v>7.016</v>
      </c>
      <c r="M20" s="241">
        <f>IF('Measured Data'!$E16&gt;0,'Measured Data'!M15,"")</f>
        <v>54.6</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333</v>
      </c>
      <c r="S20" s="241">
        <f>IF('Measured Data'!$E16&gt;0,'Measured Data'!S15,"")</f>
        <v>456.1</v>
      </c>
      <c r="T20" s="247">
        <f>IF('Measured Data'!$E16&gt;0,'Measured Data'!T15+'Measured Data'!$E16*'Measured Data'!BP15/'In Process Calc.'!$I14,"")</f>
        <v>1.1493994836682007</v>
      </c>
      <c r="U20" s="247">
        <f>IF('Measured Data'!$E16&gt;0,'Measured Data'!U15+'Measured Data'!$E16*'Measured Data'!BQ15/'In Process Calc.'!$I14,"")</f>
        <v>1.9345579793340988</v>
      </c>
      <c r="V20" s="247">
        <f>IF('Measured Data'!$E16&gt;0,'Measured Data'!V15+'Measured Data'!$E16*'Measured Data'!BR15/'In Process Calc.'!$I14,"")</f>
        <v>0</v>
      </c>
      <c r="W20" s="247">
        <f>IF('Measured Data'!$E16&gt;0,'Measured Data'!W15+'Measured Data'!$E16*'Measured Data'!BS15/'In Process Calc.'!$I14,"")</f>
        <v>5.878596649387724</v>
      </c>
      <c r="X20" s="247">
        <f>IF('Measured Data'!$E16&gt;0,'Measured Data'!X15+'Measured Data'!$E16*'Measured Data'!BT15/'In Process Calc.'!$I14,"")</f>
        <v>0.20805921052631582</v>
      </c>
      <c r="Y20" s="247">
        <f>IF('Measured Data'!$E16&gt;0,'Measured Data'!Y15+'Measured Data'!$E16*'Measured Data'!BU15/'In Process Calc.'!$I14,"")</f>
        <v>26.388888888888889</v>
      </c>
      <c r="Z20" s="247">
        <f>IF('Measured Data'!$E16&gt;0,'Measured Data'!Z15+'Measured Data'!$E16*'Measured Data'!BV15/'In Process Calc.'!$I14,"")</f>
        <v>0.33</v>
      </c>
      <c r="AA20" s="247">
        <f>IF('Measured Data'!$E16&gt;0,'Measured Data'!AA15+'Measured Data'!$E16*'Measured Data'!BW15/'In Process Calc.'!$I14,"")</f>
        <v>2.94</v>
      </c>
      <c r="AB20" s="247">
        <f>IF('Measured Data'!$E16&gt;0,'Measured Data'!AB15+'Measured Data'!$E16*'Measured Data'!BX15/'In Process Calc.'!$I14,"")</f>
        <v>3.0957772745437593</v>
      </c>
      <c r="AC20" s="247">
        <f>IF('Measured Data'!$E16&gt;0,'Measured Data'!AC15+'Measured Data'!$E16*'Measured Data'!BY15/'In Process Calc.'!$I14,"")</f>
        <v>0.67609983848368016</v>
      </c>
      <c r="AD20" s="247">
        <f>IF('Measured Data'!$E16&gt;0,'Measured Data'!AD15+'Measured Data'!$E16*'Measured Data'!BZ15/'In Process Calc.'!$I14,"")</f>
        <v>2.078219104978273</v>
      </c>
      <c r="AE20" s="247">
        <f>IF('Measured Data'!$E16&gt;0,'Measured Data'!AE15+'Measured Data'!$E16*'Measured Data'!CA15/'In Process Calc.'!$I14,"")</f>
        <v>0.77708703374777988</v>
      </c>
      <c r="AF20" s="247">
        <f>IF('Measured Data'!$E16&gt;0,'Measured Data'!AF15+'Measured Data'!$E16*'Measured Data'!CB15/'In Process Calc.'!$I14,"")</f>
        <v>2.4555919798734469</v>
      </c>
      <c r="AG20" s="247">
        <f>IF('Measured Data'!$E16&gt;0,'Measured Data'!AG15+'Measured Data'!$E16*'Measured Data'!CC15/'In Process Calc.'!$I14,"")</f>
        <v>1.6731650591695739</v>
      </c>
      <c r="AH20" s="247">
        <f>IF('Measured Data'!$E16&gt;0,'Measured Data'!AH15+'Measured Data'!$E16*'Measured Data'!CD15/'In Process Calc.'!$I14,"")</f>
        <v>1.0106561222438175</v>
      </c>
      <c r="AI20" s="247">
        <f>IF('Measured Data'!$E16&gt;0,'Measured Data'!AI15+'Measured Data'!$E16*'Measured Data'!CE15/'In Process Calc.'!$I14,"")</f>
        <v>5.77</v>
      </c>
      <c r="AJ20" s="247">
        <f>IF('Measured Data'!$E16&gt;0,'Measured Data'!AJ15+'Measured Data'!$E16*'Measured Data'!CF15/'In Process Calc.'!$I14,"")</f>
        <v>1.2894242992917246</v>
      </c>
      <c r="AK20" s="247">
        <f>IF('Measured Data'!$E16&gt;0,'Measured Data'!AK15+'Measured Data'!$E16*'Measured Data'!CG15/'In Process Calc.'!$I14,"")</f>
        <v>2.6491791887431599</v>
      </c>
      <c r="AL20" s="247">
        <f>IF('Measured Data'!$E16&gt;0,'Measured Data'!AL15+'Measured Data'!$E16*'Measured Data'!CH15/'In Process Calc.'!$I14,"")</f>
        <v>2.5425825482919402</v>
      </c>
      <c r="AM20" s="247">
        <f>IF('Measured Data'!$E16&gt;0,'Measured Data'!AM15+'Measured Data'!$E16*'Measured Data'!CI15/'In Process Calc.'!$I14,"")</f>
        <v>2.4051376762928141</v>
      </c>
      <c r="AN20" s="247">
        <f>IF('Measured Data'!$E16&gt;0,'Measured Data'!AN15+'Measured Data'!$E16*'Measured Data'!CJ15/'In Process Calc.'!$I14,"")</f>
        <v>0.44851393037261916</v>
      </c>
      <c r="AO20" s="247">
        <f>IF('Measured Data'!$E16&gt;0,'Measured Data'!AO15+'Measured Data'!$E16*'Measured Data'!CK15/'In Process Calc.'!$I14,"")</f>
        <v>0.76163143661349963</v>
      </c>
      <c r="AP20" s="247">
        <f>IF('Measured Data'!$E16&gt;0,'Measured Data'!AP15+'Measured Data'!$E16*'Measured Data'!CL15/'In Process Calc.'!$I14,"")</f>
        <v>1.9368331199317115</v>
      </c>
      <c r="AQ20" s="247">
        <f>IF('Measured Data'!$E16&gt;0,'Measured Data'!BO15+'Measured Data'!$E16*'Measured Data'!CM15/'In Process Calc.'!$I14,"")</f>
        <v>0</v>
      </c>
      <c r="AR20" s="247">
        <f>IF('Measured Data'!$E16&gt;0,'Measured Data'!BP15,"")</f>
        <v>0</v>
      </c>
      <c r="AS20" s="247">
        <f>IF('Measured Data'!$E16&gt;0,'Measured Data'!BQ15,"")</f>
        <v>0</v>
      </c>
      <c r="AT20" s="247">
        <f>IF('Measured Data'!$E16&gt;0,'Measured Data'!BR15,"")</f>
        <v>0</v>
      </c>
      <c r="AU20" s="247">
        <f>IF('Measured Data'!$E16&gt;0,'Measured Data'!BS15,"")</f>
        <v>0</v>
      </c>
      <c r="AV20" s="247">
        <f>IF('Measured Data'!$E16&gt;0,'Measured Data'!BT15,"")</f>
        <v>0</v>
      </c>
      <c r="AW20" s="247">
        <f>IF('Measured Data'!$E16&gt;0,'Measured Data'!BU15,"")</f>
        <v>0</v>
      </c>
      <c r="AX20" s="247">
        <f>IF('Measured Data'!$E16&gt;0,'Measured Data'!BV15,"")</f>
        <v>0</v>
      </c>
      <c r="AY20" s="247">
        <f>IF('Measured Data'!$E16&gt;0,'Measured Data'!BW15,"")</f>
        <v>0</v>
      </c>
      <c r="AZ20" s="247">
        <f>IF('Measured Data'!$E16&gt;0,'Measured Data'!BX15,"")</f>
        <v>0</v>
      </c>
      <c r="BA20" s="247">
        <f>IF('Measured Data'!$E16&gt;0,'Measured Data'!BY15,"")</f>
        <v>0</v>
      </c>
      <c r="BB20" s="247">
        <f>IF('Measured Data'!$E16&gt;0,'Measured Data'!BZ15,"")</f>
        <v>0</v>
      </c>
      <c r="BC20" s="247">
        <f>IF('Measured Data'!$E16&gt;0,'Measured Data'!CA15,"")</f>
        <v>0</v>
      </c>
      <c r="BD20" s="247">
        <f>IF('Measured Data'!$E16&gt;0,'Measured Data'!CB15,"")</f>
        <v>0</v>
      </c>
      <c r="BE20" s="247">
        <f>IF('Measured Data'!$E16&gt;0,'Measured Data'!CC15,"")</f>
        <v>0</v>
      </c>
      <c r="BF20" s="247">
        <f>IF('Measured Data'!$E16&gt;0,'Measured Data'!CD15,"")</f>
        <v>0</v>
      </c>
      <c r="BG20" s="247">
        <f>IF('Measured Data'!$E16&gt;0,'Measured Data'!CE15,"")</f>
        <v>0</v>
      </c>
      <c r="BH20" s="247">
        <f>IF('Measured Data'!$E16&gt;0,'Measured Data'!CF15,"")</f>
        <v>0</v>
      </c>
      <c r="BI20" s="247">
        <f>IF('Measured Data'!$E16&gt;0,'Measured Data'!CG15,"")</f>
        <v>0</v>
      </c>
      <c r="BJ20" s="247">
        <f>IF('Measured Data'!$E16&gt;0,'Measured Data'!CH15,"")</f>
        <v>0</v>
      </c>
      <c r="BK20" s="247">
        <f>IF('Measured Data'!$E16&gt;0,'Measured Data'!CI15,"")</f>
        <v>0</v>
      </c>
      <c r="BL20" s="247">
        <f>IF('Measured Data'!$E16&gt;0,'Measured Data'!CJ15,"")</f>
        <v>0</v>
      </c>
      <c r="BM20" s="247">
        <f>IF('Measured Data'!$E16&gt;0,'Measured Data'!CK15,"")</f>
        <v>0</v>
      </c>
      <c r="BN20" s="247">
        <f>IF('Measured Data'!$E16&gt;0,'In Process Calc.'!B13,"")</f>
        <v>9.9370486111147329</v>
      </c>
      <c r="BO20" s="247">
        <f>IF('Measured Data'!$E16&gt;0,'In Process Calc.'!C13,"")</f>
        <v>238.48916666675359</v>
      </c>
    </row>
    <row r="21" spans="1:67" x14ac:dyDescent="0.15">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Data'!BP16/'In Process Calc.'!$I15,"")</f>
        <v>#REF!</v>
      </c>
      <c r="U21" s="247" t="e">
        <f>IF('Measured Data'!#REF!&gt;0,'Measured Data'!U16+'Measured Data'!#REF!*'Measured Data'!BQ16/'In Process Calc.'!$I15,"")</f>
        <v>#REF!</v>
      </c>
      <c r="V21" s="247" t="e">
        <f>IF('Measured Data'!#REF!&gt;0,'Measured Data'!V16+'Measured Data'!#REF!*'Measured Data'!BR16/'In Process Calc.'!$I15,"")</f>
        <v>#REF!</v>
      </c>
      <c r="W21" s="247" t="e">
        <f>IF('Measured Data'!#REF!&gt;0,'Measured Data'!W16+'Measured Data'!#REF!*'Measured Data'!BS16/'In Process Calc.'!$I15,"")</f>
        <v>#REF!</v>
      </c>
      <c r="X21" s="247" t="e">
        <f>IF('Measured Data'!#REF!&gt;0,'Measured Data'!X16+'Measured Data'!#REF!*'Measured Data'!BT16/'In Process Calc.'!$I15,"")</f>
        <v>#REF!</v>
      </c>
      <c r="Y21" s="247" t="e">
        <f>IF('Measured Data'!#REF!&gt;0,'Measured Data'!Y16+'Measured Data'!#REF!*'Measured Data'!BU16/'In Process Calc.'!$I15,"")</f>
        <v>#REF!</v>
      </c>
      <c r="Z21" s="247" t="e">
        <f>IF('Measured Data'!#REF!&gt;0,'Measured Data'!Z16+'Measured Data'!#REF!*'Measured Data'!BV16/'In Process Calc.'!$I15,"")</f>
        <v>#REF!</v>
      </c>
      <c r="AA21" s="247" t="e">
        <f>IF('Measured Data'!#REF!&gt;0,'Measured Data'!AA16+'Measured Data'!#REF!*'Measured Data'!BW16/'In Process Calc.'!$I15,"")</f>
        <v>#REF!</v>
      </c>
      <c r="AB21" s="247" t="e">
        <f>IF('Measured Data'!#REF!&gt;0,'Measured Data'!AB16+'Measured Data'!#REF!*'Measured Data'!BX16/'In Process Calc.'!$I15,"")</f>
        <v>#REF!</v>
      </c>
      <c r="AC21" s="247" t="e">
        <f>IF('Measured Data'!#REF!&gt;0,'Measured Data'!AC16+'Measured Data'!#REF!*'Measured Data'!BY16/'In Process Calc.'!$I15,"")</f>
        <v>#REF!</v>
      </c>
      <c r="AD21" s="247" t="e">
        <f>IF('Measured Data'!#REF!&gt;0,'Measured Data'!AD16+'Measured Data'!#REF!*'Measured Data'!BZ16/'In Process Calc.'!$I15,"")</f>
        <v>#REF!</v>
      </c>
      <c r="AE21" s="247" t="e">
        <f>IF('Measured Data'!#REF!&gt;0,'Measured Data'!AE16+'Measured Data'!#REF!*'Measured Data'!CA16/'In Process Calc.'!$I15,"")</f>
        <v>#REF!</v>
      </c>
      <c r="AF21" s="247" t="e">
        <f>IF('Measured Data'!#REF!&gt;0,'Measured Data'!AF16+'Measured Data'!#REF!*'Measured Data'!CB16/'In Process Calc.'!$I15,"")</f>
        <v>#REF!</v>
      </c>
      <c r="AG21" s="247" t="e">
        <f>IF('Measured Data'!#REF!&gt;0,'Measured Data'!AG16+'Measured Data'!#REF!*'Measured Data'!CC16/'In Process Calc.'!$I15,"")</f>
        <v>#REF!</v>
      </c>
      <c r="AH21" s="247" t="e">
        <f>IF('Measured Data'!#REF!&gt;0,'Measured Data'!AH16+'Measured Data'!#REF!*'Measured Data'!CD16/'In Process Calc.'!$I15,"")</f>
        <v>#REF!</v>
      </c>
      <c r="AI21" s="247" t="e">
        <f>IF('Measured Data'!#REF!&gt;0,'Measured Data'!AI16+'Measured Data'!#REF!*'Measured Data'!CE16/'In Process Calc.'!$I15,"")</f>
        <v>#REF!</v>
      </c>
      <c r="AJ21" s="247" t="e">
        <f>IF('Measured Data'!#REF!&gt;0,'Measured Data'!AJ16+'Measured Data'!#REF!*'Measured Data'!CF16/'In Process Calc.'!$I15,"")</f>
        <v>#REF!</v>
      </c>
      <c r="AK21" s="247" t="e">
        <f>IF('Measured Data'!#REF!&gt;0,'Measured Data'!AK16+'Measured Data'!#REF!*'Measured Data'!CG16/'In Process Calc.'!$I15,"")</f>
        <v>#REF!</v>
      </c>
      <c r="AL21" s="247" t="e">
        <f>IF('Measured Data'!#REF!&gt;0,'Measured Data'!AL16+'Measured Data'!#REF!*'Measured Data'!CH16/'In Process Calc.'!$I15,"")</f>
        <v>#REF!</v>
      </c>
      <c r="AM21" s="247" t="e">
        <f>IF('Measured Data'!#REF!&gt;0,'Measured Data'!AM16+'Measured Data'!#REF!*'Measured Data'!CI16/'In Process Calc.'!$I15,"")</f>
        <v>#REF!</v>
      </c>
      <c r="AN21" s="247" t="e">
        <f>IF('Measured Data'!#REF!&gt;0,'Measured Data'!AN16+'Measured Data'!#REF!*'Measured Data'!CJ16/'In Process Calc.'!$I15,"")</f>
        <v>#REF!</v>
      </c>
      <c r="AO21" s="247" t="e">
        <f>IF('Measured Data'!#REF!&gt;0,'Measured Data'!AO16+'Measured Data'!#REF!*'Measured Data'!CK16/'In Process Calc.'!$I15,"")</f>
        <v>#REF!</v>
      </c>
      <c r="AP21" s="247" t="e">
        <f>IF('Measured Data'!#REF!&gt;0,'Measured Data'!AP16+'Measured Data'!#REF!*'Measured Data'!CL16/'In Process Calc.'!$I15,"")</f>
        <v>#REF!</v>
      </c>
      <c r="AQ21" s="247" t="e">
        <f>IF('Measured Data'!#REF!&gt;0,'Measured Data'!BO16+'Measured Data'!#REF!*'Measured Data'!CM16/'In Process Calc.'!$I15,"")</f>
        <v>#REF!</v>
      </c>
      <c r="AR21" s="247" t="e">
        <f>IF('Measured Data'!#REF!&gt;0,'Measured Data'!BP16,"")</f>
        <v>#REF!</v>
      </c>
      <c r="AS21" s="247" t="e">
        <f>IF('Measured Data'!#REF!&gt;0,'Measured Data'!BQ16,"")</f>
        <v>#REF!</v>
      </c>
      <c r="AT21" s="247" t="e">
        <f>IF('Measured Data'!#REF!&gt;0,'Measured Data'!BR16,"")</f>
        <v>#REF!</v>
      </c>
      <c r="AU21" s="247" t="e">
        <f>IF('Measured Data'!#REF!&gt;0,'Measured Data'!BS16,"")</f>
        <v>#REF!</v>
      </c>
      <c r="AV21" s="247" t="e">
        <f>IF('Measured Data'!#REF!&gt;0,'Measured Data'!BT16,"")</f>
        <v>#REF!</v>
      </c>
      <c r="AW21" s="247" t="e">
        <f>IF('Measured Data'!#REF!&gt;0,'Measured Data'!BU16,"")</f>
        <v>#REF!</v>
      </c>
      <c r="AX21" s="247" t="e">
        <f>IF('Measured Data'!#REF!&gt;0,'Measured Data'!BV16,"")</f>
        <v>#REF!</v>
      </c>
      <c r="AY21" s="247" t="e">
        <f>IF('Measured Data'!#REF!&gt;0,'Measured Data'!BW16,"")</f>
        <v>#REF!</v>
      </c>
      <c r="AZ21" s="247" t="e">
        <f>IF('Measured Data'!#REF!&gt;0,'Measured Data'!BX16,"")</f>
        <v>#REF!</v>
      </c>
      <c r="BA21" s="247" t="e">
        <f>IF('Measured Data'!#REF!&gt;0,'Measured Data'!BY16,"")</f>
        <v>#REF!</v>
      </c>
      <c r="BB21" s="247" t="e">
        <f>IF('Measured Data'!#REF!&gt;0,'Measured Data'!BZ16,"")</f>
        <v>#REF!</v>
      </c>
      <c r="BC21" s="247" t="e">
        <f>IF('Measured Data'!#REF!&gt;0,'Measured Data'!CA16,"")</f>
        <v>#REF!</v>
      </c>
      <c r="BD21" s="247" t="e">
        <f>IF('Measured Data'!#REF!&gt;0,'Measured Data'!CB16,"")</f>
        <v>#REF!</v>
      </c>
      <c r="BE21" s="247" t="e">
        <f>IF('Measured Data'!#REF!&gt;0,'Measured Data'!CC16,"")</f>
        <v>#REF!</v>
      </c>
      <c r="BF21" s="247" t="e">
        <f>IF('Measured Data'!#REF!&gt;0,'Measured Data'!CD16,"")</f>
        <v>#REF!</v>
      </c>
      <c r="BG21" s="247" t="e">
        <f>IF('Measured Data'!#REF!&gt;0,'Measured Data'!CE16,"")</f>
        <v>#REF!</v>
      </c>
      <c r="BH21" s="247" t="e">
        <f>IF('Measured Data'!#REF!&gt;0,'Measured Data'!CF16,"")</f>
        <v>#REF!</v>
      </c>
      <c r="BI21" s="247" t="e">
        <f>IF('Measured Data'!#REF!&gt;0,'Measured Data'!CG16,"")</f>
        <v>#REF!</v>
      </c>
      <c r="BJ21" s="247" t="e">
        <f>IF('Measured Data'!#REF!&gt;0,'Measured Data'!CH16,"")</f>
        <v>#REF!</v>
      </c>
      <c r="BK21" s="247" t="e">
        <f>IF('Measured Data'!#REF!&gt;0,'Measured Data'!CI16,"")</f>
        <v>#REF!</v>
      </c>
      <c r="BL21" s="247" t="e">
        <f>IF('Measured Data'!#REF!&gt;0,'Measured Data'!CJ16,"")</f>
        <v>#REF!</v>
      </c>
      <c r="BM21" s="247" t="e">
        <f>IF('Measured Data'!#REF!&gt;0,'Measured Data'!CK16,"")</f>
        <v>#REF!</v>
      </c>
      <c r="BN21" s="247" t="e">
        <f>IF('Measured Data'!#REF!&gt;0,'In Process Calc.'!B14,"")</f>
        <v>#REF!</v>
      </c>
      <c r="BO21" s="247" t="e">
        <f>IF('Measured Data'!#REF!&gt;0,'In Process Calc.'!C14,"")</f>
        <v>#REF!</v>
      </c>
    </row>
    <row r="22" spans="1:67" x14ac:dyDescent="0.15">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15">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Data'!BP17/'In Process Calc.'!$I17,"")</f>
        <v/>
      </c>
      <c r="U23" s="247" t="str">
        <f>IF('Measured Data'!$E18&gt;0,'Measured Data'!U17+'Measured Data'!$E18*'Measured Data'!BQ17/'In Process Calc.'!$I17,"")</f>
        <v/>
      </c>
      <c r="V23" s="247" t="str">
        <f>IF('Measured Data'!$E18&gt;0,'Measured Data'!V17+'Measured Data'!$E18*'Measured Data'!BR17/'In Process Calc.'!$I17,"")</f>
        <v/>
      </c>
      <c r="W23" s="247" t="str">
        <f>IF('Measured Data'!$E18&gt;0,'Measured Data'!W17+'Measured Data'!$E18*'Measured Data'!BS17/'In Process Calc.'!$I17,"")</f>
        <v/>
      </c>
      <c r="X23" s="247" t="str">
        <f>IF('Measured Data'!$E18&gt;0,'Measured Data'!X17+'Measured Data'!$E18*'Measured Data'!BT17/'In Process Calc.'!$I17,"")</f>
        <v/>
      </c>
      <c r="Y23" s="247" t="str">
        <f>IF('Measured Data'!$E18&gt;0,'Measured Data'!Y17+'Measured Data'!$E18*'Measured Data'!BU17/'In Process Calc.'!$I17,"")</f>
        <v/>
      </c>
      <c r="Z23" s="247" t="str">
        <f>IF('Measured Data'!$E18&gt;0,'Measured Data'!Z17+'Measured Data'!$E18*'Measured Data'!BV17/'In Process Calc.'!$I17,"")</f>
        <v/>
      </c>
      <c r="AA23" s="247" t="str">
        <f>IF('Measured Data'!$E18&gt;0,'Measured Data'!AA17+'Measured Data'!$E18*'Measured Data'!BW17/'In Process Calc.'!$I17,"")</f>
        <v/>
      </c>
      <c r="AB23" s="247" t="str">
        <f>IF('Measured Data'!$E18&gt;0,'Measured Data'!AB17+'Measured Data'!$E18*'Measured Data'!BX17/'In Process Calc.'!$I17,"")</f>
        <v/>
      </c>
      <c r="AC23" s="247" t="str">
        <f>IF('Measured Data'!$E18&gt;0,'Measured Data'!AC17+'Measured Data'!$E18*'Measured Data'!BY17/'In Process Calc.'!$I17,"")</f>
        <v/>
      </c>
      <c r="AD23" s="247" t="str">
        <f>IF('Measured Data'!$E18&gt;0,'Measured Data'!AD17+'Measured Data'!$E18*'Measured Data'!BZ17/'In Process Calc.'!$I17,"")</f>
        <v/>
      </c>
      <c r="AE23" s="247" t="str">
        <f>IF('Measured Data'!$E18&gt;0,'Measured Data'!AE17+'Measured Data'!$E18*'Measured Data'!CA17/'In Process Calc.'!$I17,"")</f>
        <v/>
      </c>
      <c r="AF23" s="247" t="str">
        <f>IF('Measured Data'!$E18&gt;0,'Measured Data'!AF17+'Measured Data'!$E18*'Measured Data'!CB17/'In Process Calc.'!$I17,"")</f>
        <v/>
      </c>
      <c r="AG23" s="247" t="str">
        <f>IF('Measured Data'!$E18&gt;0,'Measured Data'!AG17+'Measured Data'!$E18*'Measured Data'!CC17/'In Process Calc.'!$I17,"")</f>
        <v/>
      </c>
      <c r="AH23" s="247" t="str">
        <f>IF('Measured Data'!$E18&gt;0,'Measured Data'!AH17+'Measured Data'!$E18*'Measured Data'!CD17/'In Process Calc.'!$I17,"")</f>
        <v/>
      </c>
      <c r="AI23" s="247" t="str">
        <f>IF('Measured Data'!$E18&gt;0,'Measured Data'!AI17+'Measured Data'!$E18*'Measured Data'!CE17/'In Process Calc.'!$I17,"")</f>
        <v/>
      </c>
      <c r="AJ23" s="247" t="str">
        <f>IF('Measured Data'!$E18&gt;0,'Measured Data'!AJ17+'Measured Data'!$E18*'Measured Data'!CF17/'In Process Calc.'!$I17,"")</f>
        <v/>
      </c>
      <c r="AK23" s="247" t="str">
        <f>IF('Measured Data'!$E18&gt;0,'Measured Data'!AK17+'Measured Data'!$E18*'Measured Data'!CG17/'In Process Calc.'!$I17,"")</f>
        <v/>
      </c>
      <c r="AL23" s="247" t="str">
        <f>IF('Measured Data'!$E18&gt;0,'Measured Data'!AL17+'Measured Data'!$E18*'Measured Data'!CH17/'In Process Calc.'!$I17,"")</f>
        <v/>
      </c>
      <c r="AM23" s="247" t="str">
        <f>IF('Measured Data'!$E18&gt;0,'Measured Data'!AM17+'Measured Data'!$E18*'Measured Data'!CI17/'In Process Calc.'!$I17,"")</f>
        <v/>
      </c>
      <c r="AN23" s="247" t="str">
        <f>IF('Measured Data'!$E18&gt;0,'Measured Data'!AN17+'Measured Data'!$E18*'Measured Data'!CJ17/'In Process Calc.'!$I17,"")</f>
        <v/>
      </c>
      <c r="AO23" s="247" t="str">
        <f>IF('Measured Data'!$E18&gt;0,'Measured Data'!AO17+'Measured Data'!$E18*'Measured Data'!CK17/'In Process Calc.'!$I17,"")</f>
        <v/>
      </c>
      <c r="AP23" s="247" t="str">
        <f>IF('Measured Data'!$E18&gt;0,'Measured Data'!AP17+'Measured Data'!$E18*'Measured Data'!CL17/'In Process Calc.'!$I17,"")</f>
        <v/>
      </c>
      <c r="AQ23" s="247" t="str">
        <f>IF('Measured Data'!$E18&gt;0,'Measured Data'!BO17+'Measured Data'!$E18*'Measured Data'!CM17/'In Process Calc.'!$I17,"")</f>
        <v/>
      </c>
      <c r="AR23" s="247" t="str">
        <f>IF('Measured Data'!$E18&gt;0,'Measured Data'!BP17,"")</f>
        <v/>
      </c>
      <c r="AS23" s="247" t="str">
        <f>IF('Measured Data'!$E18&gt;0,'Measured Data'!BQ17,"")</f>
        <v/>
      </c>
      <c r="AT23" s="247" t="str">
        <f>IF('Measured Data'!$E18&gt;0,'Measured Data'!BR17,"")</f>
        <v/>
      </c>
      <c r="AU23" s="247" t="str">
        <f>IF('Measured Data'!$E18&gt;0,'Measured Data'!BS17,"")</f>
        <v/>
      </c>
      <c r="AV23" s="247" t="str">
        <f>IF('Measured Data'!$E18&gt;0,'Measured Data'!BT17,"")</f>
        <v/>
      </c>
      <c r="AW23" s="247" t="str">
        <f>IF('Measured Data'!$E18&gt;0,'Measured Data'!BU17,"")</f>
        <v/>
      </c>
      <c r="AX23" s="247" t="str">
        <f>IF('Measured Data'!$E18&gt;0,'Measured Data'!BV17,"")</f>
        <v/>
      </c>
      <c r="AY23" s="247" t="str">
        <f>IF('Measured Data'!$E18&gt;0,'Measured Data'!BW17,"")</f>
        <v/>
      </c>
      <c r="AZ23" s="247" t="str">
        <f>IF('Measured Data'!$E18&gt;0,'Measured Data'!BX17,"")</f>
        <v/>
      </c>
      <c r="BA23" s="247" t="str">
        <f>IF('Measured Data'!$E18&gt;0,'Measured Data'!BY17,"")</f>
        <v/>
      </c>
      <c r="BB23" s="247" t="str">
        <f>IF('Measured Data'!$E18&gt;0,'Measured Data'!BZ17,"")</f>
        <v/>
      </c>
      <c r="BC23" s="247" t="str">
        <f>IF('Measured Data'!$E18&gt;0,'Measured Data'!CA17,"")</f>
        <v/>
      </c>
      <c r="BD23" s="247" t="str">
        <f>IF('Measured Data'!$E18&gt;0,'Measured Data'!CB17,"")</f>
        <v/>
      </c>
      <c r="BE23" s="247" t="str">
        <f>IF('Measured Data'!$E18&gt;0,'Measured Data'!CC17,"")</f>
        <v/>
      </c>
      <c r="BF23" s="247" t="str">
        <f>IF('Measured Data'!$E18&gt;0,'Measured Data'!CD17,"")</f>
        <v/>
      </c>
      <c r="BG23" s="247" t="str">
        <f>IF('Measured Data'!$E18&gt;0,'Measured Data'!CE17,"")</f>
        <v/>
      </c>
      <c r="BH23" s="247" t="str">
        <f>IF('Measured Data'!$E18&gt;0,'Measured Data'!CF17,"")</f>
        <v/>
      </c>
      <c r="BI23" s="247" t="str">
        <f>IF('Measured Data'!$E18&gt;0,'Measured Data'!CG17,"")</f>
        <v/>
      </c>
      <c r="BJ23" s="247" t="str">
        <f>IF('Measured Data'!$E18&gt;0,'Measured Data'!CH17,"")</f>
        <v/>
      </c>
      <c r="BK23" s="247" t="str">
        <f>IF('Measured Data'!$E18&gt;0,'Measured Data'!CI17,"")</f>
        <v/>
      </c>
      <c r="BL23" s="247" t="str">
        <f>IF('Measured Data'!$E18&gt;0,'Measured Data'!CJ17,"")</f>
        <v/>
      </c>
      <c r="BM23" s="247" t="str">
        <f>IF('Measured Data'!$E18&gt;0,'Measured Data'!CK17,"")</f>
        <v/>
      </c>
      <c r="BN23" s="247" t="str">
        <f>IF('Measured Data'!$E18&gt;0,'In Process Calc.'!B16,"")</f>
        <v/>
      </c>
      <c r="BO23" s="247" t="str">
        <f>IF('Measured Data'!$E18&gt;0,'In Process Calc.'!C16,"")</f>
        <v/>
      </c>
    </row>
    <row r="24" spans="1:67" x14ac:dyDescent="0.15">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Data'!BP18/'In Process Calc.'!$I18,"")</f>
        <v/>
      </c>
      <c r="U24" s="247" t="str">
        <f>IF('Measured Data'!$E19&gt;0,'Measured Data'!U18+'Measured Data'!$E19*'Measured Data'!BQ18/'In Process Calc.'!$I18,"")</f>
        <v/>
      </c>
      <c r="V24" s="247" t="str">
        <f>IF('Measured Data'!$E19&gt;0,'Measured Data'!V18+'Measured Data'!$E19*'Measured Data'!BR18/'In Process Calc.'!$I18,"")</f>
        <v/>
      </c>
      <c r="W24" s="247" t="str">
        <f>IF('Measured Data'!$E19&gt;0,'Measured Data'!W18+'Measured Data'!$E19*'Measured Data'!BS18/'In Process Calc.'!$I18,"")</f>
        <v/>
      </c>
      <c r="X24" s="247" t="str">
        <f>IF('Measured Data'!$E19&gt;0,'Measured Data'!X18+'Measured Data'!$E19*'Measured Data'!BT18/'In Process Calc.'!$I18,"")</f>
        <v/>
      </c>
      <c r="Y24" s="247" t="str">
        <f>IF('Measured Data'!$E19&gt;0,'Measured Data'!Y18+'Measured Data'!$E19*'Measured Data'!BU18/'In Process Calc.'!$I18,"")</f>
        <v/>
      </c>
      <c r="Z24" s="247" t="str">
        <f>IF('Measured Data'!$E19&gt;0,'Measured Data'!Z18+'Measured Data'!$E19*'Measured Data'!BV18/'In Process Calc.'!$I18,"")</f>
        <v/>
      </c>
      <c r="AA24" s="247" t="str">
        <f>IF('Measured Data'!$E19&gt;0,'Measured Data'!AA18+'Measured Data'!$E19*'Measured Data'!BW18/'In Process Calc.'!$I18,"")</f>
        <v/>
      </c>
      <c r="AB24" s="247" t="str">
        <f>IF('Measured Data'!$E19&gt;0,'Measured Data'!AB18+'Measured Data'!$E19*'Measured Data'!BX18/'In Process Calc.'!$I18,"")</f>
        <v/>
      </c>
      <c r="AC24" s="247" t="str">
        <f>IF('Measured Data'!$E19&gt;0,'Measured Data'!AC18+'Measured Data'!$E19*'Measured Data'!BY18/'In Process Calc.'!$I18,"")</f>
        <v/>
      </c>
      <c r="AD24" s="247" t="str">
        <f>IF('Measured Data'!$E19&gt;0,'Measured Data'!AD18+'Measured Data'!$E19*'Measured Data'!BZ18/'In Process Calc.'!$I18,"")</f>
        <v/>
      </c>
      <c r="AE24" s="247" t="str">
        <f>IF('Measured Data'!$E19&gt;0,'Measured Data'!AE18+'Measured Data'!$E19*'Measured Data'!CA18/'In Process Calc.'!$I18,"")</f>
        <v/>
      </c>
      <c r="AF24" s="247" t="str">
        <f>IF('Measured Data'!$E19&gt;0,'Measured Data'!AF18+'Measured Data'!$E19*'Measured Data'!CB18/'In Process Calc.'!$I18,"")</f>
        <v/>
      </c>
      <c r="AG24" s="247" t="str">
        <f>IF('Measured Data'!$E19&gt;0,'Measured Data'!AG18+'Measured Data'!$E19*'Measured Data'!CC18/'In Process Calc.'!$I18,"")</f>
        <v/>
      </c>
      <c r="AH24" s="247" t="str">
        <f>IF('Measured Data'!$E19&gt;0,'Measured Data'!AH18+'Measured Data'!$E19*'Measured Data'!CD18/'In Process Calc.'!$I18,"")</f>
        <v/>
      </c>
      <c r="AI24" s="247" t="str">
        <f>IF('Measured Data'!$E19&gt;0,'Measured Data'!AI18+'Measured Data'!$E19*'Measured Data'!CE18/'In Process Calc.'!$I18,"")</f>
        <v/>
      </c>
      <c r="AJ24" s="247" t="str">
        <f>IF('Measured Data'!$E19&gt;0,'Measured Data'!AJ18+'Measured Data'!$E19*'Measured Data'!CF18/'In Process Calc.'!$I18,"")</f>
        <v/>
      </c>
      <c r="AK24" s="247" t="str">
        <f>IF('Measured Data'!$E19&gt;0,'Measured Data'!AK18+'Measured Data'!$E19*'Measured Data'!CG18/'In Process Calc.'!$I18,"")</f>
        <v/>
      </c>
      <c r="AL24" s="247" t="str">
        <f>IF('Measured Data'!$E19&gt;0,'Measured Data'!AL18+'Measured Data'!$E19*'Measured Data'!CH18/'In Process Calc.'!$I18,"")</f>
        <v/>
      </c>
      <c r="AM24" s="247" t="str">
        <f>IF('Measured Data'!$E19&gt;0,'Measured Data'!AM18+'Measured Data'!$E19*'Measured Data'!CI18/'In Process Calc.'!$I18,"")</f>
        <v/>
      </c>
      <c r="AN24" s="247" t="str">
        <f>IF('Measured Data'!$E19&gt;0,'Measured Data'!AN18+'Measured Data'!$E19*'Measured Data'!CJ18/'In Process Calc.'!$I18,"")</f>
        <v/>
      </c>
      <c r="AO24" s="247" t="str">
        <f>IF('Measured Data'!$E19&gt;0,'Measured Data'!AO18+'Measured Data'!$E19*'Measured Data'!CK18/'In Process Calc.'!$I18,"")</f>
        <v/>
      </c>
      <c r="AP24" s="247" t="str">
        <f>IF('Measured Data'!$E19&gt;0,'Measured Data'!AP18+'Measured Data'!$E19*'Measured Data'!CL18/'In Process Calc.'!$I18,"")</f>
        <v/>
      </c>
      <c r="AQ24" s="247" t="str">
        <f>IF('Measured Data'!$E19&gt;0,'Measured Data'!BO18+'Measured Data'!$E19*'Measured Data'!CM18/'In Process Calc.'!$I18,"")</f>
        <v/>
      </c>
      <c r="AR24" s="247" t="str">
        <f>IF('Measured Data'!$E19&gt;0,'Measured Data'!BP18,"")</f>
        <v/>
      </c>
      <c r="AS24" s="247" t="str">
        <f>IF('Measured Data'!$E19&gt;0,'Measured Data'!BQ18,"")</f>
        <v/>
      </c>
      <c r="AT24" s="247" t="str">
        <f>IF('Measured Data'!$E19&gt;0,'Measured Data'!BR18,"")</f>
        <v/>
      </c>
      <c r="AU24" s="247" t="str">
        <f>IF('Measured Data'!$E19&gt;0,'Measured Data'!BS18,"")</f>
        <v/>
      </c>
      <c r="AV24" s="247" t="str">
        <f>IF('Measured Data'!$E19&gt;0,'Measured Data'!BT18,"")</f>
        <v/>
      </c>
      <c r="AW24" s="247" t="str">
        <f>IF('Measured Data'!$E19&gt;0,'Measured Data'!BU18,"")</f>
        <v/>
      </c>
      <c r="AX24" s="247" t="str">
        <f>IF('Measured Data'!$E19&gt;0,'Measured Data'!BV18,"")</f>
        <v/>
      </c>
      <c r="AY24" s="247" t="str">
        <f>IF('Measured Data'!$E19&gt;0,'Measured Data'!BW18,"")</f>
        <v/>
      </c>
      <c r="AZ24" s="247" t="str">
        <f>IF('Measured Data'!$E19&gt;0,'Measured Data'!BX18,"")</f>
        <v/>
      </c>
      <c r="BA24" s="247" t="str">
        <f>IF('Measured Data'!$E19&gt;0,'Measured Data'!BY18,"")</f>
        <v/>
      </c>
      <c r="BB24" s="247" t="str">
        <f>IF('Measured Data'!$E19&gt;0,'Measured Data'!BZ18,"")</f>
        <v/>
      </c>
      <c r="BC24" s="247" t="str">
        <f>IF('Measured Data'!$E19&gt;0,'Measured Data'!CA18,"")</f>
        <v/>
      </c>
      <c r="BD24" s="247" t="str">
        <f>IF('Measured Data'!$E19&gt;0,'Measured Data'!CB18,"")</f>
        <v/>
      </c>
      <c r="BE24" s="247" t="str">
        <f>IF('Measured Data'!$E19&gt;0,'Measured Data'!CC18,"")</f>
        <v/>
      </c>
      <c r="BF24" s="247" t="str">
        <f>IF('Measured Data'!$E19&gt;0,'Measured Data'!CD18,"")</f>
        <v/>
      </c>
      <c r="BG24" s="247" t="str">
        <f>IF('Measured Data'!$E19&gt;0,'Measured Data'!CE18,"")</f>
        <v/>
      </c>
      <c r="BH24" s="247" t="str">
        <f>IF('Measured Data'!$E19&gt;0,'Measured Data'!CF18,"")</f>
        <v/>
      </c>
      <c r="BI24" s="247" t="str">
        <f>IF('Measured Data'!$E19&gt;0,'Measured Data'!CG18,"")</f>
        <v/>
      </c>
      <c r="BJ24" s="247" t="str">
        <f>IF('Measured Data'!$E19&gt;0,'Measured Data'!CH18,"")</f>
        <v/>
      </c>
      <c r="BK24" s="247" t="str">
        <f>IF('Measured Data'!$E19&gt;0,'Measured Data'!CI18,"")</f>
        <v/>
      </c>
      <c r="BL24" s="247" t="str">
        <f>IF('Measured Data'!$E19&gt;0,'Measured Data'!CJ18,"")</f>
        <v/>
      </c>
      <c r="BM24" s="247" t="str">
        <f>IF('Measured Data'!$E19&gt;0,'Measured Data'!CK18,"")</f>
        <v/>
      </c>
      <c r="BN24" s="247" t="str">
        <f>IF('Measured Data'!$E19&gt;0,'In Process Calc.'!B17,"")</f>
        <v/>
      </c>
      <c r="BO24" s="247" t="str">
        <f>IF('Measured Data'!$E19&gt;0,'In Process Calc.'!C17,"")</f>
        <v/>
      </c>
    </row>
    <row r="25" spans="1:67" x14ac:dyDescent="0.15">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Data'!BP19/'In Process Calc.'!$I19,"")</f>
        <v>#REF!</v>
      </c>
      <c r="U25" s="247" t="e">
        <f>IF('Measured Data'!#REF!&gt;0,'Measured Data'!U19+'Measured Data'!#REF!*'Measured Data'!BQ19/'In Process Calc.'!$I19,"")</f>
        <v>#REF!</v>
      </c>
      <c r="V25" s="247" t="e">
        <f>IF('Measured Data'!#REF!&gt;0,'Measured Data'!V19+'Measured Data'!#REF!*'Measured Data'!BR19/'In Process Calc.'!$I19,"")</f>
        <v>#REF!</v>
      </c>
      <c r="W25" s="247" t="e">
        <f>IF('Measured Data'!#REF!&gt;0,'Measured Data'!W19+'Measured Data'!#REF!*'Measured Data'!BS19/'In Process Calc.'!$I19,"")</f>
        <v>#REF!</v>
      </c>
      <c r="X25" s="247" t="e">
        <f>IF('Measured Data'!#REF!&gt;0,'Measured Data'!X19+'Measured Data'!#REF!*'Measured Data'!BT19/'In Process Calc.'!$I19,"")</f>
        <v>#REF!</v>
      </c>
      <c r="Y25" s="247" t="e">
        <f>IF('Measured Data'!#REF!&gt;0,'Measured Data'!Y19+'Measured Data'!#REF!*'Measured Data'!BU19/'In Process Calc.'!$I19,"")</f>
        <v>#REF!</v>
      </c>
      <c r="Z25" s="247" t="e">
        <f>IF('Measured Data'!#REF!&gt;0,'Measured Data'!Z19+'Measured Data'!#REF!*'Measured Data'!BV19/'In Process Calc.'!$I19,"")</f>
        <v>#REF!</v>
      </c>
      <c r="AA25" s="247" t="e">
        <f>IF('Measured Data'!#REF!&gt;0,'Measured Data'!AA19+'Measured Data'!#REF!*'Measured Data'!BW19/'In Process Calc.'!$I19,"")</f>
        <v>#REF!</v>
      </c>
      <c r="AB25" s="247" t="e">
        <f>IF('Measured Data'!#REF!&gt;0,'Measured Data'!AB19+'Measured Data'!#REF!*'Measured Data'!BX19/'In Process Calc.'!$I19,"")</f>
        <v>#REF!</v>
      </c>
      <c r="AC25" s="247" t="e">
        <f>IF('Measured Data'!#REF!&gt;0,'Measured Data'!AC19+'Measured Data'!#REF!*'Measured Data'!BY19/'In Process Calc.'!$I19,"")</f>
        <v>#REF!</v>
      </c>
      <c r="AD25" s="247" t="e">
        <f>IF('Measured Data'!#REF!&gt;0,'Measured Data'!AD19+'Measured Data'!#REF!*'Measured Data'!BZ19/'In Process Calc.'!$I19,"")</f>
        <v>#REF!</v>
      </c>
      <c r="AE25" s="247" t="e">
        <f>IF('Measured Data'!#REF!&gt;0,'Measured Data'!AE19+'Measured Data'!#REF!*'Measured Data'!CA19/'In Process Calc.'!$I19,"")</f>
        <v>#REF!</v>
      </c>
      <c r="AF25" s="247" t="e">
        <f>IF('Measured Data'!#REF!&gt;0,'Measured Data'!AF19+'Measured Data'!#REF!*'Measured Data'!CB19/'In Process Calc.'!$I19,"")</f>
        <v>#REF!</v>
      </c>
      <c r="AG25" s="247" t="e">
        <f>IF('Measured Data'!#REF!&gt;0,'Measured Data'!AG19+'Measured Data'!#REF!*'Measured Data'!CC19/'In Process Calc.'!$I19,"")</f>
        <v>#REF!</v>
      </c>
      <c r="AH25" s="247" t="e">
        <f>IF('Measured Data'!#REF!&gt;0,'Measured Data'!AH19+'Measured Data'!#REF!*'Measured Data'!CD19/'In Process Calc.'!$I19,"")</f>
        <v>#REF!</v>
      </c>
      <c r="AI25" s="247" t="e">
        <f>IF('Measured Data'!#REF!&gt;0,'Measured Data'!AI19+'Measured Data'!#REF!*'Measured Data'!CE19/'In Process Calc.'!$I19,"")</f>
        <v>#REF!</v>
      </c>
      <c r="AJ25" s="247" t="e">
        <f>IF('Measured Data'!#REF!&gt;0,'Measured Data'!AJ19+'Measured Data'!#REF!*'Measured Data'!CF19/'In Process Calc.'!$I19,"")</f>
        <v>#REF!</v>
      </c>
      <c r="AK25" s="247" t="e">
        <f>IF('Measured Data'!#REF!&gt;0,'Measured Data'!AK19+'Measured Data'!#REF!*'Measured Data'!CG19/'In Process Calc.'!$I19,"")</f>
        <v>#REF!</v>
      </c>
      <c r="AL25" s="247" t="e">
        <f>IF('Measured Data'!#REF!&gt;0,'Measured Data'!AL19+'Measured Data'!#REF!*'Measured Data'!CH19/'In Process Calc.'!$I19,"")</f>
        <v>#REF!</v>
      </c>
      <c r="AM25" s="247" t="e">
        <f>IF('Measured Data'!#REF!&gt;0,'Measured Data'!AM19+'Measured Data'!#REF!*'Measured Data'!CI19/'In Process Calc.'!$I19,"")</f>
        <v>#REF!</v>
      </c>
      <c r="AN25" s="247" t="e">
        <f>IF('Measured Data'!#REF!&gt;0,'Measured Data'!AN19+'Measured Data'!#REF!*'Measured Data'!CJ19/'In Process Calc.'!$I19,"")</f>
        <v>#REF!</v>
      </c>
      <c r="AO25" s="247" t="e">
        <f>IF('Measured Data'!#REF!&gt;0,'Measured Data'!AO19+'Measured Data'!#REF!*'Measured Data'!CK19/'In Process Calc.'!$I19,"")</f>
        <v>#REF!</v>
      </c>
      <c r="AP25" s="247" t="e">
        <f>IF('Measured Data'!#REF!&gt;0,'Measured Data'!AP19+'Measured Data'!#REF!*'Measured Data'!CL19/'In Process Calc.'!$I19,"")</f>
        <v>#REF!</v>
      </c>
      <c r="AQ25" s="247" t="e">
        <f>IF('Measured Data'!#REF!&gt;0,'Measured Data'!BO19+'Measured Data'!#REF!*'Measured Data'!CM19/'In Process Calc.'!$I19,"")</f>
        <v>#REF!</v>
      </c>
      <c r="AR25" s="247" t="e">
        <f>IF('Measured Data'!#REF!&gt;0,'Measured Data'!BP19,"")</f>
        <v>#REF!</v>
      </c>
      <c r="AS25" s="247" t="e">
        <f>IF('Measured Data'!#REF!&gt;0,'Measured Data'!BQ19,"")</f>
        <v>#REF!</v>
      </c>
      <c r="AT25" s="247" t="e">
        <f>IF('Measured Data'!#REF!&gt;0,'Measured Data'!BR19,"")</f>
        <v>#REF!</v>
      </c>
      <c r="AU25" s="247" t="e">
        <f>IF('Measured Data'!#REF!&gt;0,'Measured Data'!BS19,"")</f>
        <v>#REF!</v>
      </c>
      <c r="AV25" s="247" t="e">
        <f>IF('Measured Data'!#REF!&gt;0,'Measured Data'!BT19,"")</f>
        <v>#REF!</v>
      </c>
      <c r="AW25" s="247" t="e">
        <f>IF('Measured Data'!#REF!&gt;0,'Measured Data'!BU19,"")</f>
        <v>#REF!</v>
      </c>
      <c r="AX25" s="247" t="e">
        <f>IF('Measured Data'!#REF!&gt;0,'Measured Data'!BV19,"")</f>
        <v>#REF!</v>
      </c>
      <c r="AY25" s="247" t="e">
        <f>IF('Measured Data'!#REF!&gt;0,'Measured Data'!BW19,"")</f>
        <v>#REF!</v>
      </c>
      <c r="AZ25" s="247" t="e">
        <f>IF('Measured Data'!#REF!&gt;0,'Measured Data'!BX19,"")</f>
        <v>#REF!</v>
      </c>
      <c r="BA25" s="247" t="e">
        <f>IF('Measured Data'!#REF!&gt;0,'Measured Data'!BY19,"")</f>
        <v>#REF!</v>
      </c>
      <c r="BB25" s="247" t="e">
        <f>IF('Measured Data'!#REF!&gt;0,'Measured Data'!BZ19,"")</f>
        <v>#REF!</v>
      </c>
      <c r="BC25" s="247" t="e">
        <f>IF('Measured Data'!#REF!&gt;0,'Measured Data'!CA19,"")</f>
        <v>#REF!</v>
      </c>
      <c r="BD25" s="247" t="e">
        <f>IF('Measured Data'!#REF!&gt;0,'Measured Data'!CB19,"")</f>
        <v>#REF!</v>
      </c>
      <c r="BE25" s="247" t="e">
        <f>IF('Measured Data'!#REF!&gt;0,'Measured Data'!CC19,"")</f>
        <v>#REF!</v>
      </c>
      <c r="BF25" s="247" t="e">
        <f>IF('Measured Data'!#REF!&gt;0,'Measured Data'!CD19,"")</f>
        <v>#REF!</v>
      </c>
      <c r="BG25" s="247" t="e">
        <f>IF('Measured Data'!#REF!&gt;0,'Measured Data'!CE19,"")</f>
        <v>#REF!</v>
      </c>
      <c r="BH25" s="247" t="e">
        <f>IF('Measured Data'!#REF!&gt;0,'Measured Data'!CF19,"")</f>
        <v>#REF!</v>
      </c>
      <c r="BI25" s="247" t="e">
        <f>IF('Measured Data'!#REF!&gt;0,'Measured Data'!CG19,"")</f>
        <v>#REF!</v>
      </c>
      <c r="BJ25" s="247" t="e">
        <f>IF('Measured Data'!#REF!&gt;0,'Measured Data'!CH19,"")</f>
        <v>#REF!</v>
      </c>
      <c r="BK25" s="247" t="e">
        <f>IF('Measured Data'!#REF!&gt;0,'Measured Data'!CI19,"")</f>
        <v>#REF!</v>
      </c>
      <c r="BL25" s="247" t="e">
        <f>IF('Measured Data'!#REF!&gt;0,'Measured Data'!CJ19,"")</f>
        <v>#REF!</v>
      </c>
      <c r="BM25" s="247" t="e">
        <f>IF('Measured Data'!#REF!&gt;0,'Measured Data'!CK19,"")</f>
        <v>#REF!</v>
      </c>
      <c r="BN25" s="247" t="e">
        <f>IF('Measured Data'!#REF!&gt;0,'In Process Calc.'!B18,"")</f>
        <v>#REF!</v>
      </c>
      <c r="BO25" s="247" t="e">
        <f>IF('Measured Data'!#REF!&gt;0,'In Process Calc.'!C18,"")</f>
        <v>#REF!</v>
      </c>
    </row>
    <row r="26" spans="1:67" x14ac:dyDescent="0.15">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15">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Data'!BP20/'In Process Calc.'!$I21,"")</f>
        <v/>
      </c>
      <c r="U27" s="247" t="str">
        <f>IF('Measured Data'!$E21&gt;0,'Measured Data'!U20+'Measured Data'!$E21*'Measured Data'!BQ20/'In Process Calc.'!$I21,"")</f>
        <v/>
      </c>
      <c r="V27" s="247" t="str">
        <f>IF('Measured Data'!$E21&gt;0,'Measured Data'!V20+'Measured Data'!$E21*'Measured Data'!BR20/'In Process Calc.'!$I21,"")</f>
        <v/>
      </c>
      <c r="W27" s="247" t="str">
        <f>IF('Measured Data'!$E21&gt;0,'Measured Data'!W20+'Measured Data'!$E21*'Measured Data'!BS20/'In Process Calc.'!$I21,"")</f>
        <v/>
      </c>
      <c r="X27" s="247" t="str">
        <f>IF('Measured Data'!$E21&gt;0,'Measured Data'!X20+'Measured Data'!$E21*'Measured Data'!BT20/'In Process Calc.'!$I21,"")</f>
        <v/>
      </c>
      <c r="Y27" s="247" t="str">
        <f>IF('Measured Data'!$E21&gt;0,'Measured Data'!Y20+'Measured Data'!$E21*'Measured Data'!BU20/'In Process Calc.'!$I21,"")</f>
        <v/>
      </c>
      <c r="Z27" s="247" t="str">
        <f>IF('Measured Data'!$E21&gt;0,'Measured Data'!Z20+'Measured Data'!$E21*'Measured Data'!BV20/'In Process Calc.'!$I21,"")</f>
        <v/>
      </c>
      <c r="AA27" s="247" t="str">
        <f>IF('Measured Data'!$E21&gt;0,'Measured Data'!AA20+'Measured Data'!$E21*'Measured Data'!BW20/'In Process Calc.'!$I21,"")</f>
        <v/>
      </c>
      <c r="AB27" s="247" t="str">
        <f>IF('Measured Data'!$E21&gt;0,'Measured Data'!AB20+'Measured Data'!$E21*'Measured Data'!BX20/'In Process Calc.'!$I21,"")</f>
        <v/>
      </c>
      <c r="AC27" s="247" t="str">
        <f>IF('Measured Data'!$E21&gt;0,'Measured Data'!AC20+'Measured Data'!$E21*'Measured Data'!BY20/'In Process Calc.'!$I21,"")</f>
        <v/>
      </c>
      <c r="AD27" s="247" t="str">
        <f>IF('Measured Data'!$E21&gt;0,'Measured Data'!AD20+'Measured Data'!$E21*'Measured Data'!BZ20/'In Process Calc.'!$I21,"")</f>
        <v/>
      </c>
      <c r="AE27" s="247" t="str">
        <f>IF('Measured Data'!$E21&gt;0,'Measured Data'!AE20+'Measured Data'!$E21*'Measured Data'!CA20/'In Process Calc.'!$I21,"")</f>
        <v/>
      </c>
      <c r="AF27" s="247" t="str">
        <f>IF('Measured Data'!$E21&gt;0,'Measured Data'!AF20+'Measured Data'!$E21*'Measured Data'!CB20/'In Process Calc.'!$I21,"")</f>
        <v/>
      </c>
      <c r="AG27" s="247" t="str">
        <f>IF('Measured Data'!$E21&gt;0,'Measured Data'!AG20+'Measured Data'!$E21*'Measured Data'!CC20/'In Process Calc.'!$I21,"")</f>
        <v/>
      </c>
      <c r="AH27" s="247" t="str">
        <f>IF('Measured Data'!$E21&gt;0,'Measured Data'!AH20+'Measured Data'!$E21*'Measured Data'!CD20/'In Process Calc.'!$I21,"")</f>
        <v/>
      </c>
      <c r="AI27" s="247" t="str">
        <f>IF('Measured Data'!$E21&gt;0,'Measured Data'!AI20+'Measured Data'!$E21*'Measured Data'!CE20/'In Process Calc.'!$I21,"")</f>
        <v/>
      </c>
      <c r="AJ27" s="247" t="str">
        <f>IF('Measured Data'!$E21&gt;0,'Measured Data'!AJ20+'Measured Data'!$E21*'Measured Data'!CF20/'In Process Calc.'!$I21,"")</f>
        <v/>
      </c>
      <c r="AK27" s="247" t="str">
        <f>IF('Measured Data'!$E21&gt;0,'Measured Data'!AK20+'Measured Data'!$E21*'Measured Data'!CG20/'In Process Calc.'!$I21,"")</f>
        <v/>
      </c>
      <c r="AL27" s="247" t="str">
        <f>IF('Measured Data'!$E21&gt;0,'Measured Data'!AL20+'Measured Data'!$E21*'Measured Data'!CH20/'In Process Calc.'!$I21,"")</f>
        <v/>
      </c>
      <c r="AM27" s="247" t="str">
        <f>IF('Measured Data'!$E21&gt;0,'Measured Data'!AM20+'Measured Data'!$E21*'Measured Data'!CI20/'In Process Calc.'!$I21,"")</f>
        <v/>
      </c>
      <c r="AN27" s="247" t="str">
        <f>IF('Measured Data'!$E21&gt;0,'Measured Data'!AN20+'Measured Data'!$E21*'Measured Data'!CJ20/'In Process Calc.'!$I21,"")</f>
        <v/>
      </c>
      <c r="AO27" s="247" t="str">
        <f>IF('Measured Data'!$E21&gt;0,'Measured Data'!AO20+'Measured Data'!$E21*'Measured Data'!CK20/'In Process Calc.'!$I21,"")</f>
        <v/>
      </c>
      <c r="AP27" s="247" t="str">
        <f>IF('Measured Data'!$E21&gt;0,'Measured Data'!AP20+'Measured Data'!$E21*'Measured Data'!CL20/'In Process Calc.'!$I21,"")</f>
        <v/>
      </c>
      <c r="AQ27" s="247" t="str">
        <f>IF('Measured Data'!$E21&gt;0,'Measured Data'!BO20+'Measured Data'!$E21*'Measured Data'!CM20/'In Process Calc.'!$I21,"")</f>
        <v/>
      </c>
      <c r="AR27" s="247" t="str">
        <f>IF('Measured Data'!$E21&gt;0,'Measured Data'!BP20,"")</f>
        <v/>
      </c>
      <c r="AS27" s="247" t="str">
        <f>IF('Measured Data'!$E21&gt;0,'Measured Data'!BQ20,"")</f>
        <v/>
      </c>
      <c r="AT27" s="247" t="str">
        <f>IF('Measured Data'!$E21&gt;0,'Measured Data'!BR20,"")</f>
        <v/>
      </c>
      <c r="AU27" s="247" t="str">
        <f>IF('Measured Data'!$E21&gt;0,'Measured Data'!BS20,"")</f>
        <v/>
      </c>
      <c r="AV27" s="247" t="str">
        <f>IF('Measured Data'!$E21&gt;0,'Measured Data'!BT20,"")</f>
        <v/>
      </c>
      <c r="AW27" s="247" t="str">
        <f>IF('Measured Data'!$E21&gt;0,'Measured Data'!BU20,"")</f>
        <v/>
      </c>
      <c r="AX27" s="247" t="str">
        <f>IF('Measured Data'!$E21&gt;0,'Measured Data'!BV20,"")</f>
        <v/>
      </c>
      <c r="AY27" s="247" t="str">
        <f>IF('Measured Data'!$E21&gt;0,'Measured Data'!BW20,"")</f>
        <v/>
      </c>
      <c r="AZ27" s="247" t="str">
        <f>IF('Measured Data'!$E21&gt;0,'Measured Data'!BX20,"")</f>
        <v/>
      </c>
      <c r="BA27" s="247" t="str">
        <f>IF('Measured Data'!$E21&gt;0,'Measured Data'!BY20,"")</f>
        <v/>
      </c>
      <c r="BB27" s="247" t="str">
        <f>IF('Measured Data'!$E21&gt;0,'Measured Data'!BZ20,"")</f>
        <v/>
      </c>
      <c r="BC27" s="247" t="str">
        <f>IF('Measured Data'!$E21&gt;0,'Measured Data'!CA20,"")</f>
        <v/>
      </c>
      <c r="BD27" s="247" t="str">
        <f>IF('Measured Data'!$E21&gt;0,'Measured Data'!CB20,"")</f>
        <v/>
      </c>
      <c r="BE27" s="247" t="str">
        <f>IF('Measured Data'!$E21&gt;0,'Measured Data'!CC20,"")</f>
        <v/>
      </c>
      <c r="BF27" s="247" t="str">
        <f>IF('Measured Data'!$E21&gt;0,'Measured Data'!CD20,"")</f>
        <v/>
      </c>
      <c r="BG27" s="247" t="str">
        <f>IF('Measured Data'!$E21&gt;0,'Measured Data'!CE20,"")</f>
        <v/>
      </c>
      <c r="BH27" s="247" t="str">
        <f>IF('Measured Data'!$E21&gt;0,'Measured Data'!CF20,"")</f>
        <v/>
      </c>
      <c r="BI27" s="247" t="str">
        <f>IF('Measured Data'!$E21&gt;0,'Measured Data'!CG20,"")</f>
        <v/>
      </c>
      <c r="BJ27" s="247" t="str">
        <f>IF('Measured Data'!$E21&gt;0,'Measured Data'!CH20,"")</f>
        <v/>
      </c>
      <c r="BK27" s="247" t="str">
        <f>IF('Measured Data'!$E21&gt;0,'Measured Data'!CI20,"")</f>
        <v/>
      </c>
      <c r="BL27" s="247" t="str">
        <f>IF('Measured Data'!$E21&gt;0,'Measured Data'!CJ20,"")</f>
        <v/>
      </c>
      <c r="BM27" s="247" t="str">
        <f>IF('Measured Data'!$E21&gt;0,'Measured Data'!CK20,"")</f>
        <v/>
      </c>
      <c r="BN27" s="247" t="str">
        <f>IF('Measured Data'!$E21&gt;0,'In Process Calc.'!B20,"")</f>
        <v/>
      </c>
      <c r="BO27" s="247" t="str">
        <f>IF('Measured Data'!$E21&gt;0,'In Process Calc.'!C20,"")</f>
        <v/>
      </c>
    </row>
    <row r="28" spans="1:67" x14ac:dyDescent="0.15">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Data'!BP21/'In Process Calc.'!$I22,"")</f>
        <v/>
      </c>
      <c r="U28" s="247" t="str">
        <f>IF('Measured Data'!$E22&gt;0,'Measured Data'!U21+'Measured Data'!$E22*'Measured Data'!BQ21/'In Process Calc.'!$I22,"")</f>
        <v/>
      </c>
      <c r="V28" s="247" t="str">
        <f>IF('Measured Data'!$E22&gt;0,'Measured Data'!V21+'Measured Data'!$E22*'Measured Data'!BR21/'In Process Calc.'!$I22,"")</f>
        <v/>
      </c>
      <c r="W28" s="247" t="str">
        <f>IF('Measured Data'!$E22&gt;0,'Measured Data'!W21+'Measured Data'!$E22*'Measured Data'!BS21/'In Process Calc.'!$I22,"")</f>
        <v/>
      </c>
      <c r="X28" s="247" t="str">
        <f>IF('Measured Data'!$E22&gt;0,'Measured Data'!X21+'Measured Data'!$E22*'Measured Data'!BT21/'In Process Calc.'!$I22,"")</f>
        <v/>
      </c>
      <c r="Y28" s="247" t="str">
        <f>IF('Measured Data'!$E22&gt;0,'Measured Data'!Y21+'Measured Data'!$E22*'Measured Data'!BU21/'In Process Calc.'!$I22,"")</f>
        <v/>
      </c>
      <c r="Z28" s="247" t="str">
        <f>IF('Measured Data'!$E22&gt;0,'Measured Data'!Z21+'Measured Data'!$E22*'Measured Data'!BV21/'In Process Calc.'!$I22,"")</f>
        <v/>
      </c>
      <c r="AA28" s="247" t="str">
        <f>IF('Measured Data'!$E22&gt;0,'Measured Data'!AA21+'Measured Data'!$E22*'Measured Data'!BW21/'In Process Calc.'!$I22,"")</f>
        <v/>
      </c>
      <c r="AB28" s="247" t="str">
        <f>IF('Measured Data'!$E22&gt;0,'Measured Data'!AB21+'Measured Data'!$E22*'Measured Data'!BX21/'In Process Calc.'!$I22,"")</f>
        <v/>
      </c>
      <c r="AC28" s="247" t="str">
        <f>IF('Measured Data'!$E22&gt;0,'Measured Data'!AC21+'Measured Data'!$E22*'Measured Data'!BY21/'In Process Calc.'!$I22,"")</f>
        <v/>
      </c>
      <c r="AD28" s="247" t="str">
        <f>IF('Measured Data'!$E22&gt;0,'Measured Data'!AD21+'Measured Data'!$E22*'Measured Data'!BZ21/'In Process Calc.'!$I22,"")</f>
        <v/>
      </c>
      <c r="AE28" s="247" t="str">
        <f>IF('Measured Data'!$E22&gt;0,'Measured Data'!AE21+'Measured Data'!$E22*'Measured Data'!CA21/'In Process Calc.'!$I22,"")</f>
        <v/>
      </c>
      <c r="AF28" s="247" t="str">
        <f>IF('Measured Data'!$E22&gt;0,'Measured Data'!AF21+'Measured Data'!$E22*'Measured Data'!CB21/'In Process Calc.'!$I22,"")</f>
        <v/>
      </c>
      <c r="AG28" s="247" t="str">
        <f>IF('Measured Data'!$E22&gt;0,'Measured Data'!AG21+'Measured Data'!$E22*'Measured Data'!CC21/'In Process Calc.'!$I22,"")</f>
        <v/>
      </c>
      <c r="AH28" s="247" t="str">
        <f>IF('Measured Data'!$E22&gt;0,'Measured Data'!AH21+'Measured Data'!$E22*'Measured Data'!CD21/'In Process Calc.'!$I22,"")</f>
        <v/>
      </c>
      <c r="AI28" s="247" t="str">
        <f>IF('Measured Data'!$E22&gt;0,'Measured Data'!AI21+'Measured Data'!$E22*'Measured Data'!CE21/'In Process Calc.'!$I22,"")</f>
        <v/>
      </c>
      <c r="AJ28" s="247" t="str">
        <f>IF('Measured Data'!$E22&gt;0,'Measured Data'!AJ21+'Measured Data'!$E22*'Measured Data'!CF21/'In Process Calc.'!$I22,"")</f>
        <v/>
      </c>
      <c r="AK28" s="247" t="str">
        <f>IF('Measured Data'!$E22&gt;0,'Measured Data'!AK21+'Measured Data'!$E22*'Measured Data'!CG21/'In Process Calc.'!$I22,"")</f>
        <v/>
      </c>
      <c r="AL28" s="247" t="str">
        <f>IF('Measured Data'!$E22&gt;0,'Measured Data'!AL21+'Measured Data'!$E22*'Measured Data'!CH21/'In Process Calc.'!$I22,"")</f>
        <v/>
      </c>
      <c r="AM28" s="247" t="str">
        <f>IF('Measured Data'!$E22&gt;0,'Measured Data'!AM21+'Measured Data'!$E22*'Measured Data'!CI21/'In Process Calc.'!$I22,"")</f>
        <v/>
      </c>
      <c r="AN28" s="247" t="str">
        <f>IF('Measured Data'!$E22&gt;0,'Measured Data'!AN21+'Measured Data'!$E22*'Measured Data'!CJ21/'In Process Calc.'!$I22,"")</f>
        <v/>
      </c>
      <c r="AO28" s="247" t="str">
        <f>IF('Measured Data'!$E22&gt;0,'Measured Data'!AO21+'Measured Data'!$E22*'Measured Data'!CK21/'In Process Calc.'!$I22,"")</f>
        <v/>
      </c>
      <c r="AP28" s="247" t="str">
        <f>IF('Measured Data'!$E22&gt;0,'Measured Data'!AP21+'Measured Data'!$E22*'Measured Data'!CL21/'In Process Calc.'!$I22,"")</f>
        <v/>
      </c>
      <c r="AQ28" s="247" t="str">
        <f>IF('Measured Data'!$E22&gt;0,'Measured Data'!BO21+'Measured Data'!$E22*'Measured Data'!CM21/'In Process Calc.'!$I22,"")</f>
        <v/>
      </c>
      <c r="AR28" s="247" t="str">
        <f>IF('Measured Data'!$E22&gt;0,'Measured Data'!BP21,"")</f>
        <v/>
      </c>
      <c r="AS28" s="247" t="str">
        <f>IF('Measured Data'!$E22&gt;0,'Measured Data'!BQ21,"")</f>
        <v/>
      </c>
      <c r="AT28" s="247" t="str">
        <f>IF('Measured Data'!$E22&gt;0,'Measured Data'!BR21,"")</f>
        <v/>
      </c>
      <c r="AU28" s="247" t="str">
        <f>IF('Measured Data'!$E22&gt;0,'Measured Data'!BS21,"")</f>
        <v/>
      </c>
      <c r="AV28" s="247" t="str">
        <f>IF('Measured Data'!$E22&gt;0,'Measured Data'!BT21,"")</f>
        <v/>
      </c>
      <c r="AW28" s="247" t="str">
        <f>IF('Measured Data'!$E22&gt;0,'Measured Data'!BU21,"")</f>
        <v/>
      </c>
      <c r="AX28" s="247" t="str">
        <f>IF('Measured Data'!$E22&gt;0,'Measured Data'!BV21,"")</f>
        <v/>
      </c>
      <c r="AY28" s="247" t="str">
        <f>IF('Measured Data'!$E22&gt;0,'Measured Data'!BW21,"")</f>
        <v/>
      </c>
      <c r="AZ28" s="247" t="str">
        <f>IF('Measured Data'!$E22&gt;0,'Measured Data'!BX21,"")</f>
        <v/>
      </c>
      <c r="BA28" s="247" t="str">
        <f>IF('Measured Data'!$E22&gt;0,'Measured Data'!BY21,"")</f>
        <v/>
      </c>
      <c r="BB28" s="247" t="str">
        <f>IF('Measured Data'!$E22&gt;0,'Measured Data'!BZ21,"")</f>
        <v/>
      </c>
      <c r="BC28" s="247" t="str">
        <f>IF('Measured Data'!$E22&gt;0,'Measured Data'!CA21,"")</f>
        <v/>
      </c>
      <c r="BD28" s="247" t="str">
        <f>IF('Measured Data'!$E22&gt;0,'Measured Data'!CB21,"")</f>
        <v/>
      </c>
      <c r="BE28" s="247" t="str">
        <f>IF('Measured Data'!$E22&gt;0,'Measured Data'!CC21,"")</f>
        <v/>
      </c>
      <c r="BF28" s="247" t="str">
        <f>IF('Measured Data'!$E22&gt;0,'Measured Data'!CD21,"")</f>
        <v/>
      </c>
      <c r="BG28" s="247" t="str">
        <f>IF('Measured Data'!$E22&gt;0,'Measured Data'!CE21,"")</f>
        <v/>
      </c>
      <c r="BH28" s="247" t="str">
        <f>IF('Measured Data'!$E22&gt;0,'Measured Data'!CF21,"")</f>
        <v/>
      </c>
      <c r="BI28" s="247" t="str">
        <f>IF('Measured Data'!$E22&gt;0,'Measured Data'!CG21,"")</f>
        <v/>
      </c>
      <c r="BJ28" s="247" t="str">
        <f>IF('Measured Data'!$E22&gt;0,'Measured Data'!CH21,"")</f>
        <v/>
      </c>
      <c r="BK28" s="247" t="str">
        <f>IF('Measured Data'!$E22&gt;0,'Measured Data'!CI21,"")</f>
        <v/>
      </c>
      <c r="BL28" s="247" t="str">
        <f>IF('Measured Data'!$E22&gt;0,'Measured Data'!CJ21,"")</f>
        <v/>
      </c>
      <c r="BM28" s="247" t="str">
        <f>IF('Measured Data'!$E22&gt;0,'Measured Data'!CK21,"")</f>
        <v/>
      </c>
      <c r="BN28" s="247" t="str">
        <f>IF('Measured Data'!$E22&gt;0,'In Process Calc.'!B21,"")</f>
        <v/>
      </c>
      <c r="BO28" s="247" t="str">
        <f>IF('Measured Data'!$E22&gt;0,'In Process Calc.'!C21,"")</f>
        <v/>
      </c>
    </row>
    <row r="29" spans="1:67" x14ac:dyDescent="0.15">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Data'!AS22/'In Process Calc.'!$I23,"")</f>
        <v/>
      </c>
      <c r="U29" s="247" t="str">
        <f>IF('Measured Data'!$E23&gt;0,'Measured Data'!U22+'Measured Data'!$E23*'Measured Data'!AT22/'In Process Calc.'!$I23,"")</f>
        <v/>
      </c>
      <c r="V29" s="247" t="str">
        <f>IF('Measured Data'!$E23&gt;0,'Measured Data'!V22+'Measured Data'!$E23*'Measured Data'!AU22/'In Process Calc.'!$I23,"")</f>
        <v/>
      </c>
      <c r="W29" s="247" t="str">
        <f>IF('Measured Data'!$E23&gt;0,'Measured Data'!W22+'Measured Data'!$E23*'Measured Data'!AV22/'In Process Calc.'!$I23,"")</f>
        <v/>
      </c>
      <c r="X29" s="247" t="str">
        <f>IF('Measured Data'!$E23&gt;0,'Measured Data'!X22+'Measured Data'!$E23*'Measured Data'!AW22/'In Process Calc.'!$I23,"")</f>
        <v/>
      </c>
      <c r="Y29" s="247" t="str">
        <f>IF('Measured Data'!$E23&gt;0,'Measured Data'!Y22+'Measured Data'!$E23*'Measured Data'!AX22/'In Process Calc.'!$I23,"")</f>
        <v/>
      </c>
      <c r="Z29" s="247" t="str">
        <f>IF('Measured Data'!$E23&gt;0,'Measured Data'!Z22+'Measured Data'!$E23*'Measured Data'!AY22/'In Process Calc.'!$I23,"")</f>
        <v/>
      </c>
      <c r="AA29" s="247" t="str">
        <f>IF('Measured Data'!$E23&gt;0,'Measured Data'!AA22+'Measured Data'!$E23*'Measured Data'!AZ22/'In Process Calc.'!$I23,"")</f>
        <v/>
      </c>
      <c r="AB29" s="247" t="str">
        <f>IF('Measured Data'!$E23&gt;0,'Measured Data'!AB22+'Measured Data'!$E23*'Measured Data'!BA22/'In Process Calc.'!$I23,"")</f>
        <v/>
      </c>
      <c r="AC29" s="247" t="str">
        <f>IF('Measured Data'!$E23&gt;0,'Measured Data'!AC22+'Measured Data'!$E23*'Measured Data'!BB22/'In Process Calc.'!$I23,"")</f>
        <v/>
      </c>
      <c r="AD29" s="247" t="str">
        <f>IF('Measured Data'!$E23&gt;0,'Measured Data'!AD22+'Measured Data'!$E23*'Measured Data'!BC22/'In Process Calc.'!$I23,"")</f>
        <v/>
      </c>
      <c r="AE29" s="247" t="str">
        <f>IF('Measured Data'!$E23&gt;0,'Measured Data'!AE22+'Measured Data'!$E23*'Measured Data'!BD22/'In Process Calc.'!$I23,"")</f>
        <v/>
      </c>
      <c r="AF29" s="247" t="str">
        <f>IF('Measured Data'!$E23&gt;0,'Measured Data'!AF22+'Measured Data'!$E23*'Measured Data'!BE22/'In Process Calc.'!$I23,"")</f>
        <v/>
      </c>
      <c r="AG29" s="247" t="str">
        <f>IF('Measured Data'!$E23&gt;0,'Measured Data'!AG22+'Measured Data'!$E23*'Measured Data'!BF22/'In Process Calc.'!$I23,"")</f>
        <v/>
      </c>
      <c r="AH29" s="247" t="str">
        <f>IF('Measured Data'!$E23&gt;0,'Measured Data'!AH22+'Measured Data'!$E23*'Measured Data'!BG22/'In Process Calc.'!$I23,"")</f>
        <v/>
      </c>
      <c r="AI29" s="247" t="str">
        <f>IF('Measured Data'!$E23&gt;0,'Measured Data'!AI22+'Measured Data'!$E23*'Measured Data'!BH22/'In Process Calc.'!$I23,"")</f>
        <v/>
      </c>
      <c r="AJ29" s="247" t="str">
        <f>IF('Measured Data'!$E23&gt;0,'Measured Data'!AJ22+'Measured Data'!$E23*'Measured Data'!BI22/'In Process Calc.'!$I23,"")</f>
        <v/>
      </c>
      <c r="AK29" s="247" t="str">
        <f>IF('Measured Data'!$E23&gt;0,'Measured Data'!AK22+'Measured Data'!$E23*'Measured Data'!BJ22/'In Process Calc.'!$I23,"")</f>
        <v/>
      </c>
      <c r="AL29" s="247" t="str">
        <f>IF('Measured Data'!$E23&gt;0,'Measured Data'!AL22+'Measured Data'!$E23*'Measured Data'!BK22/'In Process Calc.'!$I23,"")</f>
        <v/>
      </c>
      <c r="AM29" s="247" t="str">
        <f>IF('Measured Data'!$E23&gt;0,'Measured Data'!AM22+'Measured Data'!$E23*'Measured Data'!BL22/'In Process Calc.'!$I23,"")</f>
        <v/>
      </c>
      <c r="AN29" s="247" t="str">
        <f>IF('Measured Data'!$E23&gt;0,'Measured Data'!AN22+'Measured Data'!$E23*'Measured Data'!BM22/'In Process Calc.'!$I23,"")</f>
        <v/>
      </c>
      <c r="AO29" s="247" t="str">
        <f>IF('Measured Data'!$E23&gt;0,'Measured Data'!AO22+'Measured Data'!$E23*'Measured Data'!BN22/'In Process Calc.'!$I23,"")</f>
        <v/>
      </c>
      <c r="AP29" s="247" t="str">
        <f>IF('Measured Data'!$E23&gt;0,'Measured Data'!AP22+'Measured Data'!$E23*'Measured Data'!BO22/'In Process Calc.'!$I23,"")</f>
        <v/>
      </c>
      <c r="AQ29" s="247" t="str">
        <f>IF('Measured Data'!$E23&gt;0,'Measured Data'!AR22+'Measured Data'!$E23*'Measured Data'!BP22/'In Process Calc.'!$I23,"")</f>
        <v/>
      </c>
      <c r="AR29" s="247" t="str">
        <f>IF('Measured Data'!$E23&gt;0,'Measured Data'!AS22,"")</f>
        <v/>
      </c>
      <c r="AS29" s="247" t="str">
        <f>IF('Measured Data'!$E23&gt;0,'Measured Data'!AT22,"")</f>
        <v/>
      </c>
      <c r="AT29" s="247" t="str">
        <f>IF('Measured Data'!$E23&gt;0,'Measured Data'!AU22,"")</f>
        <v/>
      </c>
      <c r="AU29" s="247" t="str">
        <f>IF('Measured Data'!$E23&gt;0,'Measured Data'!AV22,"")</f>
        <v/>
      </c>
      <c r="AV29" s="247" t="str">
        <f>IF('Measured Data'!$E23&gt;0,'Measured Data'!AW22,"")</f>
        <v/>
      </c>
      <c r="AW29" s="247" t="str">
        <f>IF('Measured Data'!$E23&gt;0,'Measured Data'!AX22,"")</f>
        <v/>
      </c>
      <c r="AX29" s="247" t="str">
        <f>IF('Measured Data'!$E23&gt;0,'Measured Data'!AY22,"")</f>
        <v/>
      </c>
      <c r="AY29" s="247" t="str">
        <f>IF('Measured Data'!$E23&gt;0,'Measured Data'!AZ22,"")</f>
        <v/>
      </c>
      <c r="AZ29" s="247" t="str">
        <f>IF('Measured Data'!$E23&gt;0,'Measured Data'!BA22,"")</f>
        <v/>
      </c>
      <c r="BA29" s="247" t="str">
        <f>IF('Measured Data'!$E23&gt;0,'Measured Data'!BB22,"")</f>
        <v/>
      </c>
      <c r="BB29" s="247" t="str">
        <f>IF('Measured Data'!$E23&gt;0,'Measured Data'!BC22,"")</f>
        <v/>
      </c>
      <c r="BC29" s="247" t="str">
        <f>IF('Measured Data'!$E23&gt;0,'Measured Data'!BD22,"")</f>
        <v/>
      </c>
      <c r="BD29" s="247" t="str">
        <f>IF('Measured Data'!$E23&gt;0,'Measured Data'!BE22,"")</f>
        <v/>
      </c>
      <c r="BE29" s="247" t="str">
        <f>IF('Measured Data'!$E23&gt;0,'Measured Data'!BF22,"")</f>
        <v/>
      </c>
      <c r="BF29" s="247" t="str">
        <f>IF('Measured Data'!$E23&gt;0,'Measured Data'!BG22,"")</f>
        <v/>
      </c>
      <c r="BG29" s="247" t="str">
        <f>IF('Measured Data'!$E23&gt;0,'Measured Data'!BH22,"")</f>
        <v/>
      </c>
      <c r="BH29" s="247" t="str">
        <f>IF('Measured Data'!$E23&gt;0,'Measured Data'!BI22,"")</f>
        <v/>
      </c>
      <c r="BI29" s="247" t="str">
        <f>IF('Measured Data'!$E23&gt;0,'Measured Data'!BJ22,"")</f>
        <v/>
      </c>
      <c r="BJ29" s="247" t="str">
        <f>IF('Measured Data'!$E23&gt;0,'Measured Data'!BK22,"")</f>
        <v/>
      </c>
      <c r="BK29" s="247" t="str">
        <f>IF('Measured Data'!$E23&gt;0,'Measured Data'!BL22,"")</f>
        <v/>
      </c>
      <c r="BL29" s="247" t="str">
        <f>IF('Measured Data'!$E23&gt;0,'Measured Data'!BM22,"")</f>
        <v/>
      </c>
      <c r="BM29" s="247" t="str">
        <f>IF('Measured Data'!$E23&gt;0,'Measured Data'!BN22,"")</f>
        <v/>
      </c>
      <c r="BN29" s="247" t="str">
        <f>IF('Measured Data'!$E23&gt;0,'In Process Calc.'!B22,"")</f>
        <v/>
      </c>
      <c r="BO29" s="247" t="str">
        <f>IF('Measured Data'!$E23&gt;0,'In Process Calc.'!C22,"")</f>
        <v/>
      </c>
    </row>
    <row r="30" spans="1:67" x14ac:dyDescent="0.15">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Data'!AS23/'In Process Calc.'!$I24,"")</f>
        <v/>
      </c>
      <c r="U30" s="247" t="str">
        <f>IF('Measured Data'!$E24&gt;0,'Measured Data'!U23+'Measured Data'!$E24*'Measured Data'!AT23/'In Process Calc.'!$I24,"")</f>
        <v/>
      </c>
      <c r="V30" s="247" t="str">
        <f>IF('Measured Data'!$E24&gt;0,'Measured Data'!V23+'Measured Data'!$E24*'Measured Data'!AU23/'In Process Calc.'!$I24,"")</f>
        <v/>
      </c>
      <c r="W30" s="247" t="str">
        <f>IF('Measured Data'!$E24&gt;0,'Measured Data'!W23+'Measured Data'!$E24*'Measured Data'!AV23/'In Process Calc.'!$I24,"")</f>
        <v/>
      </c>
      <c r="X30" s="247" t="str">
        <f>IF('Measured Data'!$E24&gt;0,'Measured Data'!X23+'Measured Data'!$E24*'Measured Data'!AW23/'In Process Calc.'!$I24,"")</f>
        <v/>
      </c>
      <c r="Y30" s="247" t="str">
        <f>IF('Measured Data'!$E24&gt;0,'Measured Data'!Y23+'Measured Data'!$E24*'Measured Data'!AX23/'In Process Calc.'!$I24,"")</f>
        <v/>
      </c>
      <c r="Z30" s="247" t="str">
        <f>IF('Measured Data'!$E24&gt;0,'Measured Data'!Z23+'Measured Data'!$E24*'Measured Data'!AY23/'In Process Calc.'!$I24,"")</f>
        <v/>
      </c>
      <c r="AA30" s="247" t="str">
        <f>IF('Measured Data'!$E24&gt;0,'Measured Data'!AA23+'Measured Data'!$E24*'Measured Data'!AZ23/'In Process Calc.'!$I24,"")</f>
        <v/>
      </c>
      <c r="AB30" s="247" t="str">
        <f>IF('Measured Data'!$E24&gt;0,'Measured Data'!AB23+'Measured Data'!$E24*'Measured Data'!BA23/'In Process Calc.'!$I24,"")</f>
        <v/>
      </c>
      <c r="AC30" s="247" t="str">
        <f>IF('Measured Data'!$E24&gt;0,'Measured Data'!AC23+'Measured Data'!$E24*'Measured Data'!BB23/'In Process Calc.'!$I24,"")</f>
        <v/>
      </c>
      <c r="AD30" s="247" t="str">
        <f>IF('Measured Data'!$E24&gt;0,'Measured Data'!AD23+'Measured Data'!$E24*'Measured Data'!BC23/'In Process Calc.'!$I24,"")</f>
        <v/>
      </c>
      <c r="AE30" s="247" t="str">
        <f>IF('Measured Data'!$E24&gt;0,'Measured Data'!AE23+'Measured Data'!$E24*'Measured Data'!BD23/'In Process Calc.'!$I24,"")</f>
        <v/>
      </c>
      <c r="AF30" s="247" t="str">
        <f>IF('Measured Data'!$E24&gt;0,'Measured Data'!AF23+'Measured Data'!$E24*'Measured Data'!BE23/'In Process Calc.'!$I24,"")</f>
        <v/>
      </c>
      <c r="AG30" s="247" t="str">
        <f>IF('Measured Data'!$E24&gt;0,'Measured Data'!AG23+'Measured Data'!$E24*'Measured Data'!BF23/'In Process Calc.'!$I24,"")</f>
        <v/>
      </c>
      <c r="AH30" s="247" t="str">
        <f>IF('Measured Data'!$E24&gt;0,'Measured Data'!AH23+'Measured Data'!$E24*'Measured Data'!BG23/'In Process Calc.'!$I24,"")</f>
        <v/>
      </c>
      <c r="AI30" s="247" t="str">
        <f>IF('Measured Data'!$E24&gt;0,'Measured Data'!AI23+'Measured Data'!$E24*'Measured Data'!BH23/'In Process Calc.'!$I24,"")</f>
        <v/>
      </c>
      <c r="AJ30" s="247" t="str">
        <f>IF('Measured Data'!$E24&gt;0,'Measured Data'!AJ23+'Measured Data'!$E24*'Measured Data'!BI23/'In Process Calc.'!$I24,"")</f>
        <v/>
      </c>
      <c r="AK30" s="247" t="str">
        <f>IF('Measured Data'!$E24&gt;0,'Measured Data'!AK23+'Measured Data'!$E24*'Measured Data'!BJ23/'In Process Calc.'!$I24,"")</f>
        <v/>
      </c>
      <c r="AL30" s="247" t="str">
        <f>IF('Measured Data'!$E24&gt;0,'Measured Data'!AL23+'Measured Data'!$E24*'Measured Data'!BK23/'In Process Calc.'!$I24,"")</f>
        <v/>
      </c>
      <c r="AM30" s="247" t="str">
        <f>IF('Measured Data'!$E24&gt;0,'Measured Data'!AM23+'Measured Data'!$E24*'Measured Data'!BL23/'In Process Calc.'!$I24,"")</f>
        <v/>
      </c>
      <c r="AN30" s="247" t="str">
        <f>IF('Measured Data'!$E24&gt;0,'Measured Data'!AN23+'Measured Data'!$E24*'Measured Data'!BM23/'In Process Calc.'!$I24,"")</f>
        <v/>
      </c>
      <c r="AO30" s="247" t="str">
        <f>IF('Measured Data'!$E24&gt;0,'Measured Data'!AO23+'Measured Data'!$E24*'Measured Data'!BN23/'In Process Calc.'!$I24,"")</f>
        <v/>
      </c>
      <c r="AP30" s="247" t="str">
        <f>IF('Measured Data'!$E24&gt;0,'Measured Data'!AP23+'Measured Data'!$E24*'Measured Data'!BO23/'In Process Calc.'!$I24,"")</f>
        <v/>
      </c>
      <c r="AQ30" s="247" t="str">
        <f>IF('Measured Data'!$E24&gt;0,'Measured Data'!AR23+'Measured Data'!$E24*'Measured Data'!BP23/'In Process Calc.'!$I24,"")</f>
        <v/>
      </c>
      <c r="AR30" s="247" t="str">
        <f>IF('Measured Data'!$E24&gt;0,'Measured Data'!AS23,"")</f>
        <v/>
      </c>
      <c r="AS30" s="247" t="str">
        <f>IF('Measured Data'!$E24&gt;0,'Measured Data'!AT23,"")</f>
        <v/>
      </c>
      <c r="AT30" s="247" t="str">
        <f>IF('Measured Data'!$E24&gt;0,'Measured Data'!AU23,"")</f>
        <v/>
      </c>
      <c r="AU30" s="247" t="str">
        <f>IF('Measured Data'!$E24&gt;0,'Measured Data'!AV23,"")</f>
        <v/>
      </c>
      <c r="AV30" s="247" t="str">
        <f>IF('Measured Data'!$E24&gt;0,'Measured Data'!AW23,"")</f>
        <v/>
      </c>
      <c r="AW30" s="247" t="str">
        <f>IF('Measured Data'!$E24&gt;0,'Measured Data'!AX23,"")</f>
        <v/>
      </c>
      <c r="AX30" s="247" t="str">
        <f>IF('Measured Data'!$E24&gt;0,'Measured Data'!AY23,"")</f>
        <v/>
      </c>
      <c r="AY30" s="247" t="str">
        <f>IF('Measured Data'!$E24&gt;0,'Measured Data'!AZ23,"")</f>
        <v/>
      </c>
      <c r="AZ30" s="247" t="str">
        <f>IF('Measured Data'!$E24&gt;0,'Measured Data'!BA23,"")</f>
        <v/>
      </c>
      <c r="BA30" s="247" t="str">
        <f>IF('Measured Data'!$E24&gt;0,'Measured Data'!BB23,"")</f>
        <v/>
      </c>
      <c r="BB30" s="247" t="str">
        <f>IF('Measured Data'!$E24&gt;0,'Measured Data'!BC23,"")</f>
        <v/>
      </c>
      <c r="BC30" s="247" t="str">
        <f>IF('Measured Data'!$E24&gt;0,'Measured Data'!BD23,"")</f>
        <v/>
      </c>
      <c r="BD30" s="247" t="str">
        <f>IF('Measured Data'!$E24&gt;0,'Measured Data'!BE23,"")</f>
        <v/>
      </c>
      <c r="BE30" s="247" t="str">
        <f>IF('Measured Data'!$E24&gt;0,'Measured Data'!BF23,"")</f>
        <v/>
      </c>
      <c r="BF30" s="247" t="str">
        <f>IF('Measured Data'!$E24&gt;0,'Measured Data'!BG23,"")</f>
        <v/>
      </c>
      <c r="BG30" s="247" t="str">
        <f>IF('Measured Data'!$E24&gt;0,'Measured Data'!BH23,"")</f>
        <v/>
      </c>
      <c r="BH30" s="247" t="str">
        <f>IF('Measured Data'!$E24&gt;0,'Measured Data'!BI23,"")</f>
        <v/>
      </c>
      <c r="BI30" s="247" t="str">
        <f>IF('Measured Data'!$E24&gt;0,'Measured Data'!BJ23,"")</f>
        <v/>
      </c>
      <c r="BJ30" s="247" t="str">
        <f>IF('Measured Data'!$E24&gt;0,'Measured Data'!BK23,"")</f>
        <v/>
      </c>
      <c r="BK30" s="247" t="str">
        <f>IF('Measured Data'!$E24&gt;0,'Measured Data'!BL23,"")</f>
        <v/>
      </c>
      <c r="BL30" s="247" t="str">
        <f>IF('Measured Data'!$E24&gt;0,'Measured Data'!BM23,"")</f>
        <v/>
      </c>
      <c r="BM30" s="247" t="str">
        <f>IF('Measured Data'!$E24&gt;0,'Measured Data'!BN23,"")</f>
        <v/>
      </c>
      <c r="BN30" s="247" t="str">
        <f>IF('Measured Data'!$E24&gt;0,'In Process Calc.'!B23,"")</f>
        <v/>
      </c>
      <c r="BO30" s="247" t="str">
        <f>IF('Measured Data'!$E24&gt;0,'In Process Calc.'!C23,"")</f>
        <v/>
      </c>
    </row>
    <row r="31" spans="1:67" x14ac:dyDescent="0.15">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Data'!AS24/'In Process Calc.'!$I25,"")</f>
        <v/>
      </c>
      <c r="U31" s="247" t="str">
        <f>IF('Measured Data'!$E25&gt;0,'Measured Data'!U24+'Measured Data'!$E25*'Measured Data'!AT24/'In Process Calc.'!$I25,"")</f>
        <v/>
      </c>
      <c r="V31" s="247" t="str">
        <f>IF('Measured Data'!$E25&gt;0,'Measured Data'!V24+'Measured Data'!$E25*'Measured Data'!AU24/'In Process Calc.'!$I25,"")</f>
        <v/>
      </c>
      <c r="W31" s="247" t="str">
        <f>IF('Measured Data'!$E25&gt;0,'Measured Data'!W24+'Measured Data'!$E25*'Measured Data'!AV24/'In Process Calc.'!$I25,"")</f>
        <v/>
      </c>
      <c r="X31" s="247" t="str">
        <f>IF('Measured Data'!$E25&gt;0,'Measured Data'!X24+'Measured Data'!$E25*'Measured Data'!AW24/'In Process Calc.'!$I25,"")</f>
        <v/>
      </c>
      <c r="Y31" s="247" t="str">
        <f>IF('Measured Data'!$E25&gt;0,'Measured Data'!Y24+'Measured Data'!$E25*'Measured Data'!AX24/'In Process Calc.'!$I25,"")</f>
        <v/>
      </c>
      <c r="Z31" s="247" t="str">
        <f>IF('Measured Data'!$E25&gt;0,'Measured Data'!Z24+'Measured Data'!$E25*'Measured Data'!AY24/'In Process Calc.'!$I25,"")</f>
        <v/>
      </c>
      <c r="AA31" s="247" t="str">
        <f>IF('Measured Data'!$E25&gt;0,'Measured Data'!AA24+'Measured Data'!$E25*'Measured Data'!AZ24/'In Process Calc.'!$I25,"")</f>
        <v/>
      </c>
      <c r="AB31" s="247" t="str">
        <f>IF('Measured Data'!$E25&gt;0,'Measured Data'!AB24+'Measured Data'!$E25*'Measured Data'!BA24/'In Process Calc.'!$I25,"")</f>
        <v/>
      </c>
      <c r="AC31" s="247" t="str">
        <f>IF('Measured Data'!$E25&gt;0,'Measured Data'!AC24+'Measured Data'!$E25*'Measured Data'!BB24/'In Process Calc.'!$I25,"")</f>
        <v/>
      </c>
      <c r="AD31" s="247" t="str">
        <f>IF('Measured Data'!$E25&gt;0,'Measured Data'!AD24+'Measured Data'!$E25*'Measured Data'!BC24/'In Process Calc.'!$I25,"")</f>
        <v/>
      </c>
      <c r="AE31" s="247" t="str">
        <f>IF('Measured Data'!$E25&gt;0,'Measured Data'!AE24+'Measured Data'!$E25*'Measured Data'!BD24/'In Process Calc.'!$I25,"")</f>
        <v/>
      </c>
      <c r="AF31" s="247" t="str">
        <f>IF('Measured Data'!$E25&gt;0,'Measured Data'!AF24+'Measured Data'!$E25*'Measured Data'!BE24/'In Process Calc.'!$I25,"")</f>
        <v/>
      </c>
      <c r="AG31" s="247" t="str">
        <f>IF('Measured Data'!$E25&gt;0,'Measured Data'!AG24+'Measured Data'!$E25*'Measured Data'!BF24/'In Process Calc.'!$I25,"")</f>
        <v/>
      </c>
      <c r="AH31" s="247" t="str">
        <f>IF('Measured Data'!$E25&gt;0,'Measured Data'!AH24+'Measured Data'!$E25*'Measured Data'!BG24/'In Process Calc.'!$I25,"")</f>
        <v/>
      </c>
      <c r="AI31" s="247" t="str">
        <f>IF('Measured Data'!$E25&gt;0,'Measured Data'!AI24+'Measured Data'!$E25*'Measured Data'!BH24/'In Process Calc.'!$I25,"")</f>
        <v/>
      </c>
      <c r="AJ31" s="247" t="str">
        <f>IF('Measured Data'!$E25&gt;0,'Measured Data'!AJ24+'Measured Data'!$E25*'Measured Data'!BI24/'In Process Calc.'!$I25,"")</f>
        <v/>
      </c>
      <c r="AK31" s="247" t="str">
        <f>IF('Measured Data'!$E25&gt;0,'Measured Data'!AK24+'Measured Data'!$E25*'Measured Data'!BJ24/'In Process Calc.'!$I25,"")</f>
        <v/>
      </c>
      <c r="AL31" s="247" t="str">
        <f>IF('Measured Data'!$E25&gt;0,'Measured Data'!AL24+'Measured Data'!$E25*'Measured Data'!BK24/'In Process Calc.'!$I25,"")</f>
        <v/>
      </c>
      <c r="AM31" s="247" t="str">
        <f>IF('Measured Data'!$E25&gt;0,'Measured Data'!AM24+'Measured Data'!$E25*'Measured Data'!BL24/'In Process Calc.'!$I25,"")</f>
        <v/>
      </c>
      <c r="AN31" s="247" t="str">
        <f>IF('Measured Data'!$E25&gt;0,'Measured Data'!AN24+'Measured Data'!$E25*'Measured Data'!BM24/'In Process Calc.'!$I25,"")</f>
        <v/>
      </c>
      <c r="AO31" s="247" t="str">
        <f>IF('Measured Data'!$E25&gt;0,'Measured Data'!AO24+'Measured Data'!$E25*'Measured Data'!BN24/'In Process Calc.'!$I25,"")</f>
        <v/>
      </c>
      <c r="AP31" s="247" t="str">
        <f>IF('Measured Data'!$E25&gt;0,'Measured Data'!AP24+'Measured Data'!$E25*'Measured Data'!BO24/'In Process Calc.'!$I25,"")</f>
        <v/>
      </c>
      <c r="AQ31" s="247" t="str">
        <f>IF('Measured Data'!$E25&gt;0,'Measured Data'!AR24+'Measured Data'!$E25*'Measured Data'!BP24/'In Process Calc.'!$I25,"")</f>
        <v/>
      </c>
      <c r="AR31" s="247" t="str">
        <f>IF('Measured Data'!$E25&gt;0,'Measured Data'!AS24,"")</f>
        <v/>
      </c>
      <c r="AS31" s="247" t="str">
        <f>IF('Measured Data'!$E25&gt;0,'Measured Data'!AT24,"")</f>
        <v/>
      </c>
      <c r="AT31" s="247" t="str">
        <f>IF('Measured Data'!$E25&gt;0,'Measured Data'!AU24,"")</f>
        <v/>
      </c>
      <c r="AU31" s="247" t="str">
        <f>IF('Measured Data'!$E25&gt;0,'Measured Data'!AV24,"")</f>
        <v/>
      </c>
      <c r="AV31" s="247" t="str">
        <f>IF('Measured Data'!$E25&gt;0,'Measured Data'!AW24,"")</f>
        <v/>
      </c>
      <c r="AW31" s="247" t="str">
        <f>IF('Measured Data'!$E25&gt;0,'Measured Data'!AX24,"")</f>
        <v/>
      </c>
      <c r="AX31" s="247" t="str">
        <f>IF('Measured Data'!$E25&gt;0,'Measured Data'!AY24,"")</f>
        <v/>
      </c>
      <c r="AY31" s="247" t="str">
        <f>IF('Measured Data'!$E25&gt;0,'Measured Data'!AZ24,"")</f>
        <v/>
      </c>
      <c r="AZ31" s="247" t="str">
        <f>IF('Measured Data'!$E25&gt;0,'Measured Data'!BA24,"")</f>
        <v/>
      </c>
      <c r="BA31" s="247" t="str">
        <f>IF('Measured Data'!$E25&gt;0,'Measured Data'!BB24,"")</f>
        <v/>
      </c>
      <c r="BB31" s="247" t="str">
        <f>IF('Measured Data'!$E25&gt;0,'Measured Data'!BC24,"")</f>
        <v/>
      </c>
      <c r="BC31" s="247" t="str">
        <f>IF('Measured Data'!$E25&gt;0,'Measured Data'!BD24,"")</f>
        <v/>
      </c>
      <c r="BD31" s="247" t="str">
        <f>IF('Measured Data'!$E25&gt;0,'Measured Data'!BE24,"")</f>
        <v/>
      </c>
      <c r="BE31" s="247" t="str">
        <f>IF('Measured Data'!$E25&gt;0,'Measured Data'!BF24,"")</f>
        <v/>
      </c>
      <c r="BF31" s="247" t="str">
        <f>IF('Measured Data'!$E25&gt;0,'Measured Data'!BG24,"")</f>
        <v/>
      </c>
      <c r="BG31" s="247" t="str">
        <f>IF('Measured Data'!$E25&gt;0,'Measured Data'!BH24,"")</f>
        <v/>
      </c>
      <c r="BH31" s="247" t="str">
        <f>IF('Measured Data'!$E25&gt;0,'Measured Data'!BI24,"")</f>
        <v/>
      </c>
      <c r="BI31" s="247" t="str">
        <f>IF('Measured Data'!$E25&gt;0,'Measured Data'!BJ24,"")</f>
        <v/>
      </c>
      <c r="BJ31" s="247" t="str">
        <f>IF('Measured Data'!$E25&gt;0,'Measured Data'!BK24,"")</f>
        <v/>
      </c>
      <c r="BK31" s="247" t="str">
        <f>IF('Measured Data'!$E25&gt;0,'Measured Data'!BL24,"")</f>
        <v/>
      </c>
      <c r="BL31" s="247" t="str">
        <f>IF('Measured Data'!$E25&gt;0,'Measured Data'!BM24,"")</f>
        <v/>
      </c>
      <c r="BM31" s="247" t="str">
        <f>IF('Measured Data'!$E25&gt;0,'Measured Data'!BN24,"")</f>
        <v/>
      </c>
      <c r="BN31" s="247" t="str">
        <f>IF('Measured Data'!$E25&gt;0,'In Process Calc.'!B24,"")</f>
        <v/>
      </c>
      <c r="BO31" s="247" t="str">
        <f>IF('Measured Data'!$E25&gt;0,'In Process Calc.'!C24,"")</f>
        <v/>
      </c>
    </row>
    <row r="32" spans="1:67" x14ac:dyDescent="0.15">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Data'!AS25/'In Process Calc.'!$I26,"")</f>
        <v/>
      </c>
      <c r="U32" s="247" t="str">
        <f>IF('Measured Data'!$E26&gt;0,'Measured Data'!U25+'Measured Data'!$E26*'Measured Data'!AT25/'In Process Calc.'!$I26,"")</f>
        <v/>
      </c>
      <c r="V32" s="247" t="str">
        <f>IF('Measured Data'!$E26&gt;0,'Measured Data'!V25+'Measured Data'!$E26*'Measured Data'!AU25/'In Process Calc.'!$I26,"")</f>
        <v/>
      </c>
      <c r="W32" s="247" t="str">
        <f>IF('Measured Data'!$E26&gt;0,'Measured Data'!W25+'Measured Data'!$E26*'Measured Data'!AV25/'In Process Calc.'!$I26,"")</f>
        <v/>
      </c>
      <c r="X32" s="247" t="str">
        <f>IF('Measured Data'!$E26&gt;0,'Measured Data'!X25+'Measured Data'!$E26*'Measured Data'!AW25/'In Process Calc.'!$I26,"")</f>
        <v/>
      </c>
      <c r="Y32" s="247" t="str">
        <f>IF('Measured Data'!$E26&gt;0,'Measured Data'!Y25+'Measured Data'!$E26*'Measured Data'!AX25/'In Process Calc.'!$I26,"")</f>
        <v/>
      </c>
      <c r="Z32" s="247" t="str">
        <f>IF('Measured Data'!$E26&gt;0,'Measured Data'!Z25+'Measured Data'!$E26*'Measured Data'!AY25/'In Process Calc.'!$I26,"")</f>
        <v/>
      </c>
      <c r="AA32" s="247" t="str">
        <f>IF('Measured Data'!$E26&gt;0,'Measured Data'!AA25+'Measured Data'!$E26*'Measured Data'!AZ25/'In Process Calc.'!$I26,"")</f>
        <v/>
      </c>
      <c r="AB32" s="247" t="str">
        <f>IF('Measured Data'!$E26&gt;0,'Measured Data'!AB25+'Measured Data'!$E26*'Measured Data'!BA25/'In Process Calc.'!$I26,"")</f>
        <v/>
      </c>
      <c r="AC32" s="247" t="str">
        <f>IF('Measured Data'!$E26&gt;0,'Measured Data'!AC25+'Measured Data'!$E26*'Measured Data'!BB25/'In Process Calc.'!$I26,"")</f>
        <v/>
      </c>
      <c r="AD32" s="247" t="str">
        <f>IF('Measured Data'!$E26&gt;0,'Measured Data'!AD25+'Measured Data'!$E26*'Measured Data'!BC25/'In Process Calc.'!$I26,"")</f>
        <v/>
      </c>
      <c r="AE32" s="247" t="str">
        <f>IF('Measured Data'!$E26&gt;0,'Measured Data'!AE25+'Measured Data'!$E26*'Measured Data'!BD25/'In Process Calc.'!$I26,"")</f>
        <v/>
      </c>
      <c r="AF32" s="247" t="str">
        <f>IF('Measured Data'!$E26&gt;0,'Measured Data'!AF25+'Measured Data'!$E26*'Measured Data'!BE25/'In Process Calc.'!$I26,"")</f>
        <v/>
      </c>
      <c r="AG32" s="247" t="str">
        <f>IF('Measured Data'!$E26&gt;0,'Measured Data'!AG25+'Measured Data'!$E26*'Measured Data'!BF25/'In Process Calc.'!$I26,"")</f>
        <v/>
      </c>
      <c r="AH32" s="247" t="str">
        <f>IF('Measured Data'!$E26&gt;0,'Measured Data'!AH25+'Measured Data'!$E26*'Measured Data'!BG25/'In Process Calc.'!$I26,"")</f>
        <v/>
      </c>
      <c r="AI32" s="247" t="str">
        <f>IF('Measured Data'!$E26&gt;0,'Measured Data'!AI25+'Measured Data'!$E26*'Measured Data'!BH25/'In Process Calc.'!$I26,"")</f>
        <v/>
      </c>
      <c r="AJ32" s="247" t="str">
        <f>IF('Measured Data'!$E26&gt;0,'Measured Data'!AJ25+'Measured Data'!$E26*'Measured Data'!BI25/'In Process Calc.'!$I26,"")</f>
        <v/>
      </c>
      <c r="AK32" s="247" t="str">
        <f>IF('Measured Data'!$E26&gt;0,'Measured Data'!AK25+'Measured Data'!$E26*'Measured Data'!BJ25/'In Process Calc.'!$I26,"")</f>
        <v/>
      </c>
      <c r="AL32" s="247" t="str">
        <f>IF('Measured Data'!$E26&gt;0,'Measured Data'!AL25+'Measured Data'!$E26*'Measured Data'!BK25/'In Process Calc.'!$I26,"")</f>
        <v/>
      </c>
      <c r="AM32" s="247" t="str">
        <f>IF('Measured Data'!$E26&gt;0,'Measured Data'!AM25+'Measured Data'!$E26*'Measured Data'!BL25/'In Process Calc.'!$I26,"")</f>
        <v/>
      </c>
      <c r="AN32" s="247" t="str">
        <f>IF('Measured Data'!$E26&gt;0,'Measured Data'!AN25+'Measured Data'!$E26*'Measured Data'!BM25/'In Process Calc.'!$I26,"")</f>
        <v/>
      </c>
      <c r="AO32" s="247" t="str">
        <f>IF('Measured Data'!$E26&gt;0,'Measured Data'!AO25+'Measured Data'!$E26*'Measured Data'!BN25/'In Process Calc.'!$I26,"")</f>
        <v/>
      </c>
      <c r="AP32" s="247" t="str">
        <f>IF('Measured Data'!$E26&gt;0,'Measured Data'!AP25+'Measured Data'!$E26*'Measured Data'!BO25/'In Process Calc.'!$I26,"")</f>
        <v/>
      </c>
      <c r="AQ32" s="247" t="str">
        <f>IF('Measured Data'!$E26&gt;0,'Measured Data'!AR25+'Measured Data'!$E26*'Measured Data'!BP25/'In Process Calc.'!$I26,"")</f>
        <v/>
      </c>
      <c r="AR32" s="247" t="str">
        <f>IF('Measured Data'!$E26&gt;0,'Measured Data'!AS25,"")</f>
        <v/>
      </c>
      <c r="AS32" s="247" t="str">
        <f>IF('Measured Data'!$E26&gt;0,'Measured Data'!AT25,"")</f>
        <v/>
      </c>
      <c r="AT32" s="247" t="str">
        <f>IF('Measured Data'!$E26&gt;0,'Measured Data'!AU25,"")</f>
        <v/>
      </c>
      <c r="AU32" s="247" t="str">
        <f>IF('Measured Data'!$E26&gt;0,'Measured Data'!AV25,"")</f>
        <v/>
      </c>
      <c r="AV32" s="247" t="str">
        <f>IF('Measured Data'!$E26&gt;0,'Measured Data'!AW25,"")</f>
        <v/>
      </c>
      <c r="AW32" s="247" t="str">
        <f>IF('Measured Data'!$E26&gt;0,'Measured Data'!AX25,"")</f>
        <v/>
      </c>
      <c r="AX32" s="247" t="str">
        <f>IF('Measured Data'!$E26&gt;0,'Measured Data'!AY25,"")</f>
        <v/>
      </c>
      <c r="AY32" s="247" t="str">
        <f>IF('Measured Data'!$E26&gt;0,'Measured Data'!AZ25,"")</f>
        <v/>
      </c>
      <c r="AZ32" s="247" t="str">
        <f>IF('Measured Data'!$E26&gt;0,'Measured Data'!BA25,"")</f>
        <v/>
      </c>
      <c r="BA32" s="247" t="str">
        <f>IF('Measured Data'!$E26&gt;0,'Measured Data'!BB25,"")</f>
        <v/>
      </c>
      <c r="BB32" s="247" t="str">
        <f>IF('Measured Data'!$E26&gt;0,'Measured Data'!BC25,"")</f>
        <v/>
      </c>
      <c r="BC32" s="247" t="str">
        <f>IF('Measured Data'!$E26&gt;0,'Measured Data'!BD25,"")</f>
        <v/>
      </c>
      <c r="BD32" s="247" t="str">
        <f>IF('Measured Data'!$E26&gt;0,'Measured Data'!BE25,"")</f>
        <v/>
      </c>
      <c r="BE32" s="247" t="str">
        <f>IF('Measured Data'!$E26&gt;0,'Measured Data'!BF25,"")</f>
        <v/>
      </c>
      <c r="BF32" s="247" t="str">
        <f>IF('Measured Data'!$E26&gt;0,'Measured Data'!BG25,"")</f>
        <v/>
      </c>
      <c r="BG32" s="247" t="str">
        <f>IF('Measured Data'!$E26&gt;0,'Measured Data'!BH25,"")</f>
        <v/>
      </c>
      <c r="BH32" s="247" t="str">
        <f>IF('Measured Data'!$E26&gt;0,'Measured Data'!BI25,"")</f>
        <v/>
      </c>
      <c r="BI32" s="247" t="str">
        <f>IF('Measured Data'!$E26&gt;0,'Measured Data'!BJ25,"")</f>
        <v/>
      </c>
      <c r="BJ32" s="247" t="str">
        <f>IF('Measured Data'!$E26&gt;0,'Measured Data'!BK25,"")</f>
        <v/>
      </c>
      <c r="BK32" s="247" t="str">
        <f>IF('Measured Data'!$E26&gt;0,'Measured Data'!BL25,"")</f>
        <v/>
      </c>
      <c r="BL32" s="247" t="str">
        <f>IF('Measured Data'!$E26&gt;0,'Measured Data'!BM25,"")</f>
        <v/>
      </c>
      <c r="BM32" s="247" t="str">
        <f>IF('Measured Data'!$E26&gt;0,'Measured Data'!BN25,"")</f>
        <v/>
      </c>
      <c r="BN32" s="247" t="str">
        <f>IF('Measured Data'!$E26&gt;0,'In Process Calc.'!B25,"")</f>
        <v/>
      </c>
      <c r="BO32" s="247" t="str">
        <f>IF('Measured Data'!$E26&gt;0,'In Process Calc.'!C25,"")</f>
        <v/>
      </c>
    </row>
    <row r="33" spans="1:67" x14ac:dyDescent="0.15">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Data'!AS26/'In Process Calc.'!$I27,"")</f>
        <v/>
      </c>
      <c r="U33" s="247" t="str">
        <f>IF('Measured Data'!$E27&gt;0,'Measured Data'!U26+'Measured Data'!$E27*'Measured Data'!AT26/'In Process Calc.'!$I27,"")</f>
        <v/>
      </c>
      <c r="V33" s="247" t="str">
        <f>IF('Measured Data'!$E27&gt;0,'Measured Data'!V26+'Measured Data'!$E27*'Measured Data'!AU26/'In Process Calc.'!$I27,"")</f>
        <v/>
      </c>
      <c r="W33" s="247" t="str">
        <f>IF('Measured Data'!$E27&gt;0,'Measured Data'!W26+'Measured Data'!$E27*'Measured Data'!AV26/'In Process Calc.'!$I27,"")</f>
        <v/>
      </c>
      <c r="X33" s="247" t="str">
        <f>IF('Measured Data'!$E27&gt;0,'Measured Data'!X26+'Measured Data'!$E27*'Measured Data'!AW26/'In Process Calc.'!$I27,"")</f>
        <v/>
      </c>
      <c r="Y33" s="247" t="str">
        <f>IF('Measured Data'!$E27&gt;0,'Measured Data'!Y26+'Measured Data'!$E27*'Measured Data'!AX26/'In Process Calc.'!$I27,"")</f>
        <v/>
      </c>
      <c r="Z33" s="247" t="str">
        <f>IF('Measured Data'!$E27&gt;0,'Measured Data'!Z26+'Measured Data'!$E27*'Measured Data'!AY26/'In Process Calc.'!$I27,"")</f>
        <v/>
      </c>
      <c r="AA33" s="247" t="str">
        <f>IF('Measured Data'!$E27&gt;0,'Measured Data'!AA26+'Measured Data'!$E27*'Measured Data'!AZ26/'In Process Calc.'!$I27,"")</f>
        <v/>
      </c>
      <c r="AB33" s="247" t="str">
        <f>IF('Measured Data'!$E27&gt;0,'Measured Data'!AB26+'Measured Data'!$E27*'Measured Data'!BA26/'In Process Calc.'!$I27,"")</f>
        <v/>
      </c>
      <c r="AC33" s="247" t="str">
        <f>IF('Measured Data'!$E27&gt;0,'Measured Data'!AC26+'Measured Data'!$E27*'Measured Data'!BB26/'In Process Calc.'!$I27,"")</f>
        <v/>
      </c>
      <c r="AD33" s="247" t="str">
        <f>IF('Measured Data'!$E27&gt;0,'Measured Data'!AD26+'Measured Data'!$E27*'Measured Data'!BC26/'In Process Calc.'!$I27,"")</f>
        <v/>
      </c>
      <c r="AE33" s="247" t="str">
        <f>IF('Measured Data'!$E27&gt;0,'Measured Data'!AE26+'Measured Data'!$E27*'Measured Data'!BD26/'In Process Calc.'!$I27,"")</f>
        <v/>
      </c>
      <c r="AF33" s="247" t="str">
        <f>IF('Measured Data'!$E27&gt;0,'Measured Data'!AF26+'Measured Data'!$E27*'Measured Data'!BE26/'In Process Calc.'!$I27,"")</f>
        <v/>
      </c>
      <c r="AG33" s="247" t="str">
        <f>IF('Measured Data'!$E27&gt;0,'Measured Data'!AG26+'Measured Data'!$E27*'Measured Data'!BF26/'In Process Calc.'!$I27,"")</f>
        <v/>
      </c>
      <c r="AH33" s="247" t="str">
        <f>IF('Measured Data'!$E27&gt;0,'Measured Data'!AH26+'Measured Data'!$E27*'Measured Data'!BG26/'In Process Calc.'!$I27,"")</f>
        <v/>
      </c>
      <c r="AI33" s="247" t="str">
        <f>IF('Measured Data'!$E27&gt;0,'Measured Data'!AI26+'Measured Data'!$E27*'Measured Data'!BH26/'In Process Calc.'!$I27,"")</f>
        <v/>
      </c>
      <c r="AJ33" s="247" t="str">
        <f>IF('Measured Data'!$E27&gt;0,'Measured Data'!AJ26+'Measured Data'!$E27*'Measured Data'!BI26/'In Process Calc.'!$I27,"")</f>
        <v/>
      </c>
      <c r="AK33" s="247" t="str">
        <f>IF('Measured Data'!$E27&gt;0,'Measured Data'!AK26+'Measured Data'!$E27*'Measured Data'!BJ26/'In Process Calc.'!$I27,"")</f>
        <v/>
      </c>
      <c r="AL33" s="247" t="str">
        <f>IF('Measured Data'!$E27&gt;0,'Measured Data'!AL26+'Measured Data'!$E27*'Measured Data'!BK26/'In Process Calc.'!$I27,"")</f>
        <v/>
      </c>
      <c r="AM33" s="247" t="str">
        <f>IF('Measured Data'!$E27&gt;0,'Measured Data'!AM26+'Measured Data'!$E27*'Measured Data'!BL26/'In Process Calc.'!$I27,"")</f>
        <v/>
      </c>
      <c r="AN33" s="247" t="str">
        <f>IF('Measured Data'!$E27&gt;0,'Measured Data'!AN26+'Measured Data'!$E27*'Measured Data'!BM26/'In Process Calc.'!$I27,"")</f>
        <v/>
      </c>
      <c r="AO33" s="247" t="str">
        <f>IF('Measured Data'!$E27&gt;0,'Measured Data'!AO26+'Measured Data'!$E27*'Measured Data'!BN26/'In Process Calc.'!$I27,"")</f>
        <v/>
      </c>
      <c r="AP33" s="247" t="str">
        <f>IF('Measured Data'!$E27&gt;0,'Measured Data'!AP26+'Measured Data'!$E27*'Measured Data'!BO26/'In Process Calc.'!$I27,"")</f>
        <v/>
      </c>
      <c r="AQ33" s="247" t="str">
        <f>IF('Measured Data'!$E27&gt;0,'Measured Data'!AR26+'Measured Data'!$E27*'Measured Data'!BP26/'In Process Calc.'!$I27,"")</f>
        <v/>
      </c>
      <c r="AR33" s="247" t="str">
        <f>IF('Measured Data'!$E27&gt;0,'Measured Data'!AS26,"")</f>
        <v/>
      </c>
      <c r="AS33" s="247" t="str">
        <f>IF('Measured Data'!$E27&gt;0,'Measured Data'!AT26,"")</f>
        <v/>
      </c>
      <c r="AT33" s="247" t="str">
        <f>IF('Measured Data'!$E27&gt;0,'Measured Data'!AU26,"")</f>
        <v/>
      </c>
      <c r="AU33" s="247" t="str">
        <f>IF('Measured Data'!$E27&gt;0,'Measured Data'!AV26,"")</f>
        <v/>
      </c>
      <c r="AV33" s="247" t="str">
        <f>IF('Measured Data'!$E27&gt;0,'Measured Data'!AW26,"")</f>
        <v/>
      </c>
      <c r="AW33" s="247" t="str">
        <f>IF('Measured Data'!$E27&gt;0,'Measured Data'!AX26,"")</f>
        <v/>
      </c>
      <c r="AX33" s="247" t="str">
        <f>IF('Measured Data'!$E27&gt;0,'Measured Data'!AY26,"")</f>
        <v/>
      </c>
      <c r="AY33" s="247" t="str">
        <f>IF('Measured Data'!$E27&gt;0,'Measured Data'!AZ26,"")</f>
        <v/>
      </c>
      <c r="AZ33" s="247" t="str">
        <f>IF('Measured Data'!$E27&gt;0,'Measured Data'!BA26,"")</f>
        <v/>
      </c>
      <c r="BA33" s="247" t="str">
        <f>IF('Measured Data'!$E27&gt;0,'Measured Data'!BB26,"")</f>
        <v/>
      </c>
      <c r="BB33" s="247" t="str">
        <f>IF('Measured Data'!$E27&gt;0,'Measured Data'!BC26,"")</f>
        <v/>
      </c>
      <c r="BC33" s="247" t="str">
        <f>IF('Measured Data'!$E27&gt;0,'Measured Data'!BD26,"")</f>
        <v/>
      </c>
      <c r="BD33" s="247" t="str">
        <f>IF('Measured Data'!$E27&gt;0,'Measured Data'!BE26,"")</f>
        <v/>
      </c>
      <c r="BE33" s="247" t="str">
        <f>IF('Measured Data'!$E27&gt;0,'Measured Data'!BF26,"")</f>
        <v/>
      </c>
      <c r="BF33" s="247" t="str">
        <f>IF('Measured Data'!$E27&gt;0,'Measured Data'!BG26,"")</f>
        <v/>
      </c>
      <c r="BG33" s="247" t="str">
        <f>IF('Measured Data'!$E27&gt;0,'Measured Data'!BH26,"")</f>
        <v/>
      </c>
      <c r="BH33" s="247" t="str">
        <f>IF('Measured Data'!$E27&gt;0,'Measured Data'!BI26,"")</f>
        <v/>
      </c>
      <c r="BI33" s="247" t="str">
        <f>IF('Measured Data'!$E27&gt;0,'Measured Data'!BJ26,"")</f>
        <v/>
      </c>
      <c r="BJ33" s="247" t="str">
        <f>IF('Measured Data'!$E27&gt;0,'Measured Data'!BK26,"")</f>
        <v/>
      </c>
      <c r="BK33" s="247" t="str">
        <f>IF('Measured Data'!$E27&gt;0,'Measured Data'!BL26,"")</f>
        <v/>
      </c>
      <c r="BL33" s="247" t="str">
        <f>IF('Measured Data'!$E27&gt;0,'Measured Data'!BM26,"")</f>
        <v/>
      </c>
      <c r="BM33" s="247" t="str">
        <f>IF('Measured Data'!$E27&gt;0,'Measured Data'!BN26,"")</f>
        <v/>
      </c>
      <c r="BN33" s="247" t="str">
        <f>IF('Measured Data'!$E27&gt;0,'In Process Calc.'!B26,"")</f>
        <v/>
      </c>
      <c r="BO33" s="247" t="str">
        <f>IF('Measured Data'!$E27&gt;0,'In Process Calc.'!C26,"")</f>
        <v/>
      </c>
    </row>
    <row r="34" spans="1:67" x14ac:dyDescent="0.15">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Data'!AS27/'In Process Calc.'!$I28,"")</f>
        <v/>
      </c>
      <c r="U34" s="247" t="str">
        <f>IF('Measured Data'!$E28&gt;0,'Measured Data'!U27+'Measured Data'!$E28*'Measured Data'!AT27/'In Process Calc.'!$I28,"")</f>
        <v/>
      </c>
      <c r="V34" s="247" t="str">
        <f>IF('Measured Data'!$E28&gt;0,'Measured Data'!V27+'Measured Data'!$E28*'Measured Data'!AU27/'In Process Calc.'!$I28,"")</f>
        <v/>
      </c>
      <c r="W34" s="247" t="str">
        <f>IF('Measured Data'!$E28&gt;0,'Measured Data'!W27+'Measured Data'!$E28*'Measured Data'!AV27/'In Process Calc.'!$I28,"")</f>
        <v/>
      </c>
      <c r="X34" s="247" t="str">
        <f>IF('Measured Data'!$E28&gt;0,'Measured Data'!X27+'Measured Data'!$E28*'Measured Data'!AW27/'In Process Calc.'!$I28,"")</f>
        <v/>
      </c>
      <c r="Y34" s="247" t="str">
        <f>IF('Measured Data'!$E28&gt;0,'Measured Data'!Y27+'Measured Data'!$E28*'Measured Data'!AX27/'In Process Calc.'!$I28,"")</f>
        <v/>
      </c>
      <c r="Z34" s="247" t="str">
        <f>IF('Measured Data'!$E28&gt;0,'Measured Data'!Z27+'Measured Data'!$E28*'Measured Data'!AY27/'In Process Calc.'!$I28,"")</f>
        <v/>
      </c>
      <c r="AA34" s="247" t="str">
        <f>IF('Measured Data'!$E28&gt;0,'Measured Data'!AA27+'Measured Data'!$E28*'Measured Data'!AZ27/'In Process Calc.'!$I28,"")</f>
        <v/>
      </c>
      <c r="AB34" s="247" t="str">
        <f>IF('Measured Data'!$E28&gt;0,'Measured Data'!AB27+'Measured Data'!$E28*'Measured Data'!BA27/'In Process Calc.'!$I28,"")</f>
        <v/>
      </c>
      <c r="AC34" s="247" t="str">
        <f>IF('Measured Data'!$E28&gt;0,'Measured Data'!AC27+'Measured Data'!$E28*'Measured Data'!BB27/'In Process Calc.'!$I28,"")</f>
        <v/>
      </c>
      <c r="AD34" s="247" t="str">
        <f>IF('Measured Data'!$E28&gt;0,'Measured Data'!AD27+'Measured Data'!$E28*'Measured Data'!BC27/'In Process Calc.'!$I28,"")</f>
        <v/>
      </c>
      <c r="AE34" s="247" t="str">
        <f>IF('Measured Data'!$E28&gt;0,'Measured Data'!AE27+'Measured Data'!$E28*'Measured Data'!BD27/'In Process Calc.'!$I28,"")</f>
        <v/>
      </c>
      <c r="AF34" s="247" t="str">
        <f>IF('Measured Data'!$E28&gt;0,'Measured Data'!AF27+'Measured Data'!$E28*'Measured Data'!BE27/'In Process Calc.'!$I28,"")</f>
        <v/>
      </c>
      <c r="AG34" s="247" t="str">
        <f>IF('Measured Data'!$E28&gt;0,'Measured Data'!AG27+'Measured Data'!$E28*'Measured Data'!BF27/'In Process Calc.'!$I28,"")</f>
        <v/>
      </c>
      <c r="AH34" s="247" t="str">
        <f>IF('Measured Data'!$E28&gt;0,'Measured Data'!AH27+'Measured Data'!$E28*'Measured Data'!BG27/'In Process Calc.'!$I28,"")</f>
        <v/>
      </c>
      <c r="AI34" s="247" t="str">
        <f>IF('Measured Data'!$E28&gt;0,'Measured Data'!AI27+'Measured Data'!$E28*'Measured Data'!BH27/'In Process Calc.'!$I28,"")</f>
        <v/>
      </c>
      <c r="AJ34" s="247" t="str">
        <f>IF('Measured Data'!$E28&gt;0,'Measured Data'!AJ27+'Measured Data'!$E28*'Measured Data'!BI27/'In Process Calc.'!$I28,"")</f>
        <v/>
      </c>
      <c r="AK34" s="247" t="str">
        <f>IF('Measured Data'!$E28&gt;0,'Measured Data'!AK27+'Measured Data'!$E28*'Measured Data'!BJ27/'In Process Calc.'!$I28,"")</f>
        <v/>
      </c>
      <c r="AL34" s="247" t="str">
        <f>IF('Measured Data'!$E28&gt;0,'Measured Data'!AL27+'Measured Data'!$E28*'Measured Data'!BK27/'In Process Calc.'!$I28,"")</f>
        <v/>
      </c>
      <c r="AM34" s="247" t="str">
        <f>IF('Measured Data'!$E28&gt;0,'Measured Data'!AM27+'Measured Data'!$E28*'Measured Data'!BL27/'In Process Calc.'!$I28,"")</f>
        <v/>
      </c>
      <c r="AN34" s="247" t="str">
        <f>IF('Measured Data'!$E28&gt;0,'Measured Data'!AN27+'Measured Data'!$E28*'Measured Data'!BM27/'In Process Calc.'!$I28,"")</f>
        <v/>
      </c>
      <c r="AO34" s="247" t="str">
        <f>IF('Measured Data'!$E28&gt;0,'Measured Data'!AO27+'Measured Data'!$E28*'Measured Data'!BN27/'In Process Calc.'!$I28,"")</f>
        <v/>
      </c>
      <c r="AP34" s="247" t="str">
        <f>IF('Measured Data'!$E28&gt;0,'Measured Data'!AP27+'Measured Data'!$E28*'Measured Data'!BO27/'In Process Calc.'!$I28,"")</f>
        <v/>
      </c>
      <c r="AQ34" s="247" t="str">
        <f>IF('Measured Data'!$E28&gt;0,'Measured Data'!AR27+'Measured Data'!$E28*'Measured Data'!BP27/'In Process Calc.'!$I28,"")</f>
        <v/>
      </c>
      <c r="AR34" s="247" t="str">
        <f>IF('Measured Data'!$E28&gt;0,'Measured Data'!AS27,"")</f>
        <v/>
      </c>
      <c r="AS34" s="247" t="str">
        <f>IF('Measured Data'!$E28&gt;0,'Measured Data'!AT27,"")</f>
        <v/>
      </c>
      <c r="AT34" s="247" t="str">
        <f>IF('Measured Data'!$E28&gt;0,'Measured Data'!AU27,"")</f>
        <v/>
      </c>
      <c r="AU34" s="247" t="str">
        <f>IF('Measured Data'!$E28&gt;0,'Measured Data'!AV27,"")</f>
        <v/>
      </c>
      <c r="AV34" s="247" t="str">
        <f>IF('Measured Data'!$E28&gt;0,'Measured Data'!AW27,"")</f>
        <v/>
      </c>
      <c r="AW34" s="247" t="str">
        <f>IF('Measured Data'!$E28&gt;0,'Measured Data'!AX27,"")</f>
        <v/>
      </c>
      <c r="AX34" s="247" t="str">
        <f>IF('Measured Data'!$E28&gt;0,'Measured Data'!AY27,"")</f>
        <v/>
      </c>
      <c r="AY34" s="247" t="str">
        <f>IF('Measured Data'!$E28&gt;0,'Measured Data'!AZ27,"")</f>
        <v/>
      </c>
      <c r="AZ34" s="247" t="str">
        <f>IF('Measured Data'!$E28&gt;0,'Measured Data'!BA27,"")</f>
        <v/>
      </c>
      <c r="BA34" s="247" t="str">
        <f>IF('Measured Data'!$E28&gt;0,'Measured Data'!BB27,"")</f>
        <v/>
      </c>
      <c r="BB34" s="247" t="str">
        <f>IF('Measured Data'!$E28&gt;0,'Measured Data'!BC27,"")</f>
        <v/>
      </c>
      <c r="BC34" s="247" t="str">
        <f>IF('Measured Data'!$E28&gt;0,'Measured Data'!BD27,"")</f>
        <v/>
      </c>
      <c r="BD34" s="247" t="str">
        <f>IF('Measured Data'!$E28&gt;0,'Measured Data'!BE27,"")</f>
        <v/>
      </c>
      <c r="BE34" s="247" t="str">
        <f>IF('Measured Data'!$E28&gt;0,'Measured Data'!BF27,"")</f>
        <v/>
      </c>
      <c r="BF34" s="247" t="str">
        <f>IF('Measured Data'!$E28&gt;0,'Measured Data'!BG27,"")</f>
        <v/>
      </c>
      <c r="BG34" s="247" t="str">
        <f>IF('Measured Data'!$E28&gt;0,'Measured Data'!BH27,"")</f>
        <v/>
      </c>
      <c r="BH34" s="247" t="str">
        <f>IF('Measured Data'!$E28&gt;0,'Measured Data'!BI27,"")</f>
        <v/>
      </c>
      <c r="BI34" s="247" t="str">
        <f>IF('Measured Data'!$E28&gt;0,'Measured Data'!BJ27,"")</f>
        <v/>
      </c>
      <c r="BJ34" s="247" t="str">
        <f>IF('Measured Data'!$E28&gt;0,'Measured Data'!BK27,"")</f>
        <v/>
      </c>
      <c r="BK34" s="247" t="str">
        <f>IF('Measured Data'!$E28&gt;0,'Measured Data'!BL27,"")</f>
        <v/>
      </c>
      <c r="BL34" s="247" t="str">
        <f>IF('Measured Data'!$E28&gt;0,'Measured Data'!BM27,"")</f>
        <v/>
      </c>
      <c r="BM34" s="247" t="str">
        <f>IF('Measured Data'!$E28&gt;0,'Measured Data'!BN27,"")</f>
        <v/>
      </c>
      <c r="BN34" s="247" t="str">
        <f>IF('Measured Data'!$E28&gt;0,'In Process Calc.'!B27,"")</f>
        <v/>
      </c>
      <c r="BO34" s="247" t="str">
        <f>IF('Measured Data'!$E28&gt;0,'In Process Calc.'!C27,"")</f>
        <v/>
      </c>
    </row>
    <row r="35" spans="1:67" x14ac:dyDescent="0.15">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Data'!AS28/'In Process Calc.'!$I29,"")</f>
        <v/>
      </c>
      <c r="U35" s="247" t="str">
        <f>IF('Measured Data'!$E29&gt;0,'Measured Data'!U28+'Measured Data'!$E29*'Measured Data'!AT28/'In Process Calc.'!$I29,"")</f>
        <v/>
      </c>
      <c r="V35" s="247" t="str">
        <f>IF('Measured Data'!$E29&gt;0,'Measured Data'!V28+'Measured Data'!$E29*'Measured Data'!AU28/'In Process Calc.'!$I29,"")</f>
        <v/>
      </c>
      <c r="W35" s="247" t="str">
        <f>IF('Measured Data'!$E29&gt;0,'Measured Data'!W28+'Measured Data'!$E29*'Measured Data'!AV28/'In Process Calc.'!$I29,"")</f>
        <v/>
      </c>
      <c r="X35" s="247" t="str">
        <f>IF('Measured Data'!$E29&gt;0,'Measured Data'!X28+'Measured Data'!$E29*'Measured Data'!AW28/'In Process Calc.'!$I29,"")</f>
        <v/>
      </c>
      <c r="Y35" s="247" t="str">
        <f>IF('Measured Data'!$E29&gt;0,'Measured Data'!Y28+'Measured Data'!$E29*'Measured Data'!AX28/'In Process Calc.'!$I29,"")</f>
        <v/>
      </c>
      <c r="Z35" s="247" t="str">
        <f>IF('Measured Data'!$E29&gt;0,'Measured Data'!Z28+'Measured Data'!$E29*'Measured Data'!AY28/'In Process Calc.'!$I29,"")</f>
        <v/>
      </c>
      <c r="AA35" s="247" t="str">
        <f>IF('Measured Data'!$E29&gt;0,'Measured Data'!AA28+'Measured Data'!$E29*'Measured Data'!AZ28/'In Process Calc.'!$I29,"")</f>
        <v/>
      </c>
      <c r="AB35" s="247" t="str">
        <f>IF('Measured Data'!$E29&gt;0,'Measured Data'!AB28+'Measured Data'!$E29*'Measured Data'!BA28/'In Process Calc.'!$I29,"")</f>
        <v/>
      </c>
      <c r="AC35" s="247" t="str">
        <f>IF('Measured Data'!$E29&gt;0,'Measured Data'!AC28+'Measured Data'!$E29*'Measured Data'!BB28/'In Process Calc.'!$I29,"")</f>
        <v/>
      </c>
      <c r="AD35" s="247" t="str">
        <f>IF('Measured Data'!$E29&gt;0,'Measured Data'!AD28+'Measured Data'!$E29*'Measured Data'!BC28/'In Process Calc.'!$I29,"")</f>
        <v/>
      </c>
      <c r="AE35" s="247" t="str">
        <f>IF('Measured Data'!$E29&gt;0,'Measured Data'!AE28+'Measured Data'!$E29*'Measured Data'!BD28/'In Process Calc.'!$I29,"")</f>
        <v/>
      </c>
      <c r="AF35" s="247" t="str">
        <f>IF('Measured Data'!$E29&gt;0,'Measured Data'!AF28+'Measured Data'!$E29*'Measured Data'!BE28/'In Process Calc.'!$I29,"")</f>
        <v/>
      </c>
      <c r="AG35" s="247" t="str">
        <f>IF('Measured Data'!$E29&gt;0,'Measured Data'!AG28+'Measured Data'!$E29*'Measured Data'!BF28/'In Process Calc.'!$I29,"")</f>
        <v/>
      </c>
      <c r="AH35" s="247" t="str">
        <f>IF('Measured Data'!$E29&gt;0,'Measured Data'!AH28+'Measured Data'!$E29*'Measured Data'!BG28/'In Process Calc.'!$I29,"")</f>
        <v/>
      </c>
      <c r="AI35" s="247" t="str">
        <f>IF('Measured Data'!$E29&gt;0,'Measured Data'!AI28+'Measured Data'!$E29*'Measured Data'!BH28/'In Process Calc.'!$I29,"")</f>
        <v/>
      </c>
      <c r="AJ35" s="247" t="str">
        <f>IF('Measured Data'!$E29&gt;0,'Measured Data'!AJ28+'Measured Data'!$E29*'Measured Data'!BI28/'In Process Calc.'!$I29,"")</f>
        <v/>
      </c>
      <c r="AK35" s="247" t="str">
        <f>IF('Measured Data'!$E29&gt;0,'Measured Data'!AK28+'Measured Data'!$E29*'Measured Data'!BJ28/'In Process Calc.'!$I29,"")</f>
        <v/>
      </c>
      <c r="AL35" s="247" t="str">
        <f>IF('Measured Data'!$E29&gt;0,'Measured Data'!AL28+'Measured Data'!$E29*'Measured Data'!BK28/'In Process Calc.'!$I29,"")</f>
        <v/>
      </c>
      <c r="AM35" s="247" t="str">
        <f>IF('Measured Data'!$E29&gt;0,'Measured Data'!AM28+'Measured Data'!$E29*'Measured Data'!BL28/'In Process Calc.'!$I29,"")</f>
        <v/>
      </c>
      <c r="AN35" s="247" t="str">
        <f>IF('Measured Data'!$E29&gt;0,'Measured Data'!AN28+'Measured Data'!$E29*'Measured Data'!BM28/'In Process Calc.'!$I29,"")</f>
        <v/>
      </c>
      <c r="AO35" s="247" t="str">
        <f>IF('Measured Data'!$E29&gt;0,'Measured Data'!AO28+'Measured Data'!$E29*'Measured Data'!BN28/'In Process Calc.'!$I29,"")</f>
        <v/>
      </c>
      <c r="AP35" s="247" t="str">
        <f>IF('Measured Data'!$E29&gt;0,'Measured Data'!AP28+'Measured Data'!$E29*'Measured Data'!BO28/'In Process Calc.'!$I29,"")</f>
        <v/>
      </c>
      <c r="AQ35" s="247" t="str">
        <f>IF('Measured Data'!$E29&gt;0,'Measured Data'!AR28+'Measured Data'!$E29*'Measured Data'!BP28/'In Process Calc.'!$I29,"")</f>
        <v/>
      </c>
      <c r="AR35" s="247" t="str">
        <f>IF('Measured Data'!$E29&gt;0,'Measured Data'!AS28,"")</f>
        <v/>
      </c>
      <c r="AS35" s="247" t="str">
        <f>IF('Measured Data'!$E29&gt;0,'Measured Data'!AT28,"")</f>
        <v/>
      </c>
      <c r="AT35" s="247" t="str">
        <f>IF('Measured Data'!$E29&gt;0,'Measured Data'!AU28,"")</f>
        <v/>
      </c>
      <c r="AU35" s="247" t="str">
        <f>IF('Measured Data'!$E29&gt;0,'Measured Data'!AV28,"")</f>
        <v/>
      </c>
      <c r="AV35" s="247" t="str">
        <f>IF('Measured Data'!$E29&gt;0,'Measured Data'!AW28,"")</f>
        <v/>
      </c>
      <c r="AW35" s="247" t="str">
        <f>IF('Measured Data'!$E29&gt;0,'Measured Data'!AX28,"")</f>
        <v/>
      </c>
      <c r="AX35" s="247" t="str">
        <f>IF('Measured Data'!$E29&gt;0,'Measured Data'!AY28,"")</f>
        <v/>
      </c>
      <c r="AY35" s="247" t="str">
        <f>IF('Measured Data'!$E29&gt;0,'Measured Data'!AZ28,"")</f>
        <v/>
      </c>
      <c r="AZ35" s="247" t="str">
        <f>IF('Measured Data'!$E29&gt;0,'Measured Data'!BA28,"")</f>
        <v/>
      </c>
      <c r="BA35" s="247" t="str">
        <f>IF('Measured Data'!$E29&gt;0,'Measured Data'!BB28,"")</f>
        <v/>
      </c>
      <c r="BB35" s="247" t="str">
        <f>IF('Measured Data'!$E29&gt;0,'Measured Data'!BC28,"")</f>
        <v/>
      </c>
      <c r="BC35" s="247" t="str">
        <f>IF('Measured Data'!$E29&gt;0,'Measured Data'!BD28,"")</f>
        <v/>
      </c>
      <c r="BD35" s="247" t="str">
        <f>IF('Measured Data'!$E29&gt;0,'Measured Data'!BE28,"")</f>
        <v/>
      </c>
      <c r="BE35" s="247" t="str">
        <f>IF('Measured Data'!$E29&gt;0,'Measured Data'!BF28,"")</f>
        <v/>
      </c>
      <c r="BF35" s="247" t="str">
        <f>IF('Measured Data'!$E29&gt;0,'Measured Data'!BG28,"")</f>
        <v/>
      </c>
      <c r="BG35" s="247" t="str">
        <f>IF('Measured Data'!$E29&gt;0,'Measured Data'!BH28,"")</f>
        <v/>
      </c>
      <c r="BH35" s="247" t="str">
        <f>IF('Measured Data'!$E29&gt;0,'Measured Data'!BI28,"")</f>
        <v/>
      </c>
      <c r="BI35" s="247" t="str">
        <f>IF('Measured Data'!$E29&gt;0,'Measured Data'!BJ28,"")</f>
        <v/>
      </c>
      <c r="BJ35" s="247" t="str">
        <f>IF('Measured Data'!$E29&gt;0,'Measured Data'!BK28,"")</f>
        <v/>
      </c>
      <c r="BK35" s="247" t="str">
        <f>IF('Measured Data'!$E29&gt;0,'Measured Data'!BL28,"")</f>
        <v/>
      </c>
      <c r="BL35" s="247" t="str">
        <f>IF('Measured Data'!$E29&gt;0,'Measured Data'!BM28,"")</f>
        <v/>
      </c>
      <c r="BM35" s="247" t="str">
        <f>IF('Measured Data'!$E29&gt;0,'Measured Data'!BN28,"")</f>
        <v/>
      </c>
      <c r="BN35" s="247" t="str">
        <f>IF('Measured Data'!$E29&gt;0,'In Process Calc.'!B28,"")</f>
        <v/>
      </c>
      <c r="BO35" s="247" t="str">
        <f>IF('Measured Data'!$E29&gt;0,'In Process Calc.'!C28,"")</f>
        <v/>
      </c>
    </row>
    <row r="36" spans="1:67" x14ac:dyDescent="0.15">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Data'!AS29/'In Process Calc.'!$I30,"")</f>
        <v/>
      </c>
      <c r="U36" s="247" t="str">
        <f>IF('Measured Data'!$E30&gt;0,'Measured Data'!U29+'Measured Data'!$E30*'Measured Data'!AT29/'In Process Calc.'!$I30,"")</f>
        <v/>
      </c>
      <c r="V36" s="247" t="str">
        <f>IF('Measured Data'!$E30&gt;0,'Measured Data'!V29+'Measured Data'!$E30*'Measured Data'!AU29/'In Process Calc.'!$I30,"")</f>
        <v/>
      </c>
      <c r="W36" s="247" t="str">
        <f>IF('Measured Data'!$E30&gt;0,'Measured Data'!W29+'Measured Data'!$E30*'Measured Data'!AV29/'In Process Calc.'!$I30,"")</f>
        <v/>
      </c>
      <c r="X36" s="247" t="str">
        <f>IF('Measured Data'!$E30&gt;0,'Measured Data'!X29+'Measured Data'!$E30*'Measured Data'!AW29/'In Process Calc.'!$I30,"")</f>
        <v/>
      </c>
      <c r="Y36" s="247" t="str">
        <f>IF('Measured Data'!$E30&gt;0,'Measured Data'!Y29+'Measured Data'!$E30*'Measured Data'!AX29/'In Process Calc.'!$I30,"")</f>
        <v/>
      </c>
      <c r="Z36" s="247" t="str">
        <f>IF('Measured Data'!$E30&gt;0,'Measured Data'!Z29+'Measured Data'!$E30*'Measured Data'!AY29/'In Process Calc.'!$I30,"")</f>
        <v/>
      </c>
      <c r="AA36" s="247" t="str">
        <f>IF('Measured Data'!$E30&gt;0,'Measured Data'!AA29+'Measured Data'!$E30*'Measured Data'!AZ29/'In Process Calc.'!$I30,"")</f>
        <v/>
      </c>
      <c r="AB36" s="247" t="str">
        <f>IF('Measured Data'!$E30&gt;0,'Measured Data'!AB29+'Measured Data'!$E30*'Measured Data'!BA29/'In Process Calc.'!$I30,"")</f>
        <v/>
      </c>
      <c r="AC36" s="247" t="str">
        <f>IF('Measured Data'!$E30&gt;0,'Measured Data'!AC29+'Measured Data'!$E30*'Measured Data'!BB29/'In Process Calc.'!$I30,"")</f>
        <v/>
      </c>
      <c r="AD36" s="247" t="str">
        <f>IF('Measured Data'!$E30&gt;0,'Measured Data'!AD29+'Measured Data'!$E30*'Measured Data'!BC29/'In Process Calc.'!$I30,"")</f>
        <v/>
      </c>
      <c r="AE36" s="247" t="str">
        <f>IF('Measured Data'!$E30&gt;0,'Measured Data'!AE29+'Measured Data'!$E30*'Measured Data'!BD29/'In Process Calc.'!$I30,"")</f>
        <v/>
      </c>
      <c r="AF36" s="247" t="str">
        <f>IF('Measured Data'!$E30&gt;0,'Measured Data'!AF29+'Measured Data'!$E30*'Measured Data'!BE29/'In Process Calc.'!$I30,"")</f>
        <v/>
      </c>
      <c r="AG36" s="247" t="str">
        <f>IF('Measured Data'!$E30&gt;0,'Measured Data'!AG29+'Measured Data'!$E30*'Measured Data'!BF29/'In Process Calc.'!$I30,"")</f>
        <v/>
      </c>
      <c r="AH36" s="247" t="str">
        <f>IF('Measured Data'!$E30&gt;0,'Measured Data'!AH29+'Measured Data'!$E30*'Measured Data'!BG29/'In Process Calc.'!$I30,"")</f>
        <v/>
      </c>
      <c r="AI36" s="247" t="str">
        <f>IF('Measured Data'!$E30&gt;0,'Measured Data'!AI29+'Measured Data'!$E30*'Measured Data'!BH29/'In Process Calc.'!$I30,"")</f>
        <v/>
      </c>
      <c r="AJ36" s="247" t="str">
        <f>IF('Measured Data'!$E30&gt;0,'Measured Data'!AJ29+'Measured Data'!$E30*'Measured Data'!BI29/'In Process Calc.'!$I30,"")</f>
        <v/>
      </c>
      <c r="AK36" s="247" t="str">
        <f>IF('Measured Data'!$E30&gt;0,'Measured Data'!AK29+'Measured Data'!$E30*'Measured Data'!BJ29/'In Process Calc.'!$I30,"")</f>
        <v/>
      </c>
      <c r="AL36" s="247" t="str">
        <f>IF('Measured Data'!$E30&gt;0,'Measured Data'!AL29+'Measured Data'!$E30*'Measured Data'!BK29/'In Process Calc.'!$I30,"")</f>
        <v/>
      </c>
      <c r="AM36" s="247" t="str">
        <f>IF('Measured Data'!$E30&gt;0,'Measured Data'!AM29+'Measured Data'!$E30*'Measured Data'!BL29/'In Process Calc.'!$I30,"")</f>
        <v/>
      </c>
      <c r="AN36" s="247" t="str">
        <f>IF('Measured Data'!$E30&gt;0,'Measured Data'!AN29+'Measured Data'!$E30*'Measured Data'!BM29/'In Process Calc.'!$I30,"")</f>
        <v/>
      </c>
      <c r="AO36" s="247" t="str">
        <f>IF('Measured Data'!$E30&gt;0,'Measured Data'!AO29+'Measured Data'!$E30*'Measured Data'!BN29/'In Process Calc.'!$I30,"")</f>
        <v/>
      </c>
      <c r="AP36" s="247" t="str">
        <f>IF('Measured Data'!$E30&gt;0,'Measured Data'!AP29+'Measured Data'!$E30*'Measured Data'!BO29/'In Process Calc.'!$I30,"")</f>
        <v/>
      </c>
      <c r="AQ36" s="247" t="str">
        <f>IF('Measured Data'!$E30&gt;0,'Measured Data'!AR29+'Measured Data'!$E30*'Measured Data'!BP29/'In Process Calc.'!$I30,"")</f>
        <v/>
      </c>
      <c r="AR36" s="247" t="str">
        <f>IF('Measured Data'!$E30&gt;0,'Measured Data'!AS29,"")</f>
        <v/>
      </c>
      <c r="AS36" s="247" t="str">
        <f>IF('Measured Data'!$E30&gt;0,'Measured Data'!AT29,"")</f>
        <v/>
      </c>
      <c r="AT36" s="247" t="str">
        <f>IF('Measured Data'!$E30&gt;0,'Measured Data'!AU29,"")</f>
        <v/>
      </c>
      <c r="AU36" s="247" t="str">
        <f>IF('Measured Data'!$E30&gt;0,'Measured Data'!AV29,"")</f>
        <v/>
      </c>
      <c r="AV36" s="247" t="str">
        <f>IF('Measured Data'!$E30&gt;0,'Measured Data'!AW29,"")</f>
        <v/>
      </c>
      <c r="AW36" s="247" t="str">
        <f>IF('Measured Data'!$E30&gt;0,'Measured Data'!AX29,"")</f>
        <v/>
      </c>
      <c r="AX36" s="247" t="str">
        <f>IF('Measured Data'!$E30&gt;0,'Measured Data'!AY29,"")</f>
        <v/>
      </c>
      <c r="AY36" s="247" t="str">
        <f>IF('Measured Data'!$E30&gt;0,'Measured Data'!AZ29,"")</f>
        <v/>
      </c>
      <c r="AZ36" s="247" t="str">
        <f>IF('Measured Data'!$E30&gt;0,'Measured Data'!BA29,"")</f>
        <v/>
      </c>
      <c r="BA36" s="247" t="str">
        <f>IF('Measured Data'!$E30&gt;0,'Measured Data'!BB29,"")</f>
        <v/>
      </c>
      <c r="BB36" s="247" t="str">
        <f>IF('Measured Data'!$E30&gt;0,'Measured Data'!BC29,"")</f>
        <v/>
      </c>
      <c r="BC36" s="247" t="str">
        <f>IF('Measured Data'!$E30&gt;0,'Measured Data'!BD29,"")</f>
        <v/>
      </c>
      <c r="BD36" s="247" t="str">
        <f>IF('Measured Data'!$E30&gt;0,'Measured Data'!BE29,"")</f>
        <v/>
      </c>
      <c r="BE36" s="247" t="str">
        <f>IF('Measured Data'!$E30&gt;0,'Measured Data'!BF29,"")</f>
        <v/>
      </c>
      <c r="BF36" s="247" t="str">
        <f>IF('Measured Data'!$E30&gt;0,'Measured Data'!BG29,"")</f>
        <v/>
      </c>
      <c r="BG36" s="247" t="str">
        <f>IF('Measured Data'!$E30&gt;0,'Measured Data'!BH29,"")</f>
        <v/>
      </c>
      <c r="BH36" s="247" t="str">
        <f>IF('Measured Data'!$E30&gt;0,'Measured Data'!BI29,"")</f>
        <v/>
      </c>
      <c r="BI36" s="247" t="str">
        <f>IF('Measured Data'!$E30&gt;0,'Measured Data'!BJ29,"")</f>
        <v/>
      </c>
      <c r="BJ36" s="247" t="str">
        <f>IF('Measured Data'!$E30&gt;0,'Measured Data'!BK29,"")</f>
        <v/>
      </c>
      <c r="BK36" s="247" t="str">
        <f>IF('Measured Data'!$E30&gt;0,'Measured Data'!BL29,"")</f>
        <v/>
      </c>
      <c r="BL36" s="247" t="str">
        <f>IF('Measured Data'!$E30&gt;0,'Measured Data'!BM29,"")</f>
        <v/>
      </c>
      <c r="BM36" s="247" t="str">
        <f>IF('Measured Data'!$E30&gt;0,'Measured Data'!BN29,"")</f>
        <v/>
      </c>
      <c r="BN36" s="247" t="str">
        <f>IF('Measured Data'!$E30&gt;0,'In Process Calc.'!B29,"")</f>
        <v/>
      </c>
      <c r="BO36" s="247" t="str">
        <f>IF('Measured Data'!$E30&gt;0,'In Process Calc.'!C29,"")</f>
        <v/>
      </c>
    </row>
    <row r="37" spans="1:67" x14ac:dyDescent="0.15">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Data'!AS30/'In Process Calc.'!$I31,"")</f>
        <v/>
      </c>
      <c r="U37" s="247" t="str">
        <f>IF('Measured Data'!$E31&gt;0,'Measured Data'!U30+'Measured Data'!$E31*'Measured Data'!AT30/'In Process Calc.'!$I31,"")</f>
        <v/>
      </c>
      <c r="V37" s="247" t="str">
        <f>IF('Measured Data'!$E31&gt;0,'Measured Data'!V30+'Measured Data'!$E31*'Measured Data'!AU30/'In Process Calc.'!$I31,"")</f>
        <v/>
      </c>
      <c r="W37" s="247" t="str">
        <f>IF('Measured Data'!$E31&gt;0,'Measured Data'!W30+'Measured Data'!$E31*'Measured Data'!AV30/'In Process Calc.'!$I31,"")</f>
        <v/>
      </c>
      <c r="X37" s="247" t="str">
        <f>IF('Measured Data'!$E31&gt;0,'Measured Data'!X30+'Measured Data'!$E31*'Measured Data'!AW30/'In Process Calc.'!$I31,"")</f>
        <v/>
      </c>
      <c r="Y37" s="247" t="str">
        <f>IF('Measured Data'!$E31&gt;0,'Measured Data'!Y30+'Measured Data'!$E31*'Measured Data'!AX30/'In Process Calc.'!$I31,"")</f>
        <v/>
      </c>
      <c r="Z37" s="247" t="str">
        <f>IF('Measured Data'!$E31&gt;0,'Measured Data'!Z30+'Measured Data'!$E31*'Measured Data'!AY30/'In Process Calc.'!$I31,"")</f>
        <v/>
      </c>
      <c r="AA37" s="247" t="str">
        <f>IF('Measured Data'!$E31&gt;0,'Measured Data'!AA30+'Measured Data'!$E31*'Measured Data'!AZ30/'In Process Calc.'!$I31,"")</f>
        <v/>
      </c>
      <c r="AB37" s="247" t="str">
        <f>IF('Measured Data'!$E31&gt;0,'Measured Data'!AB30+'Measured Data'!$E31*'Measured Data'!BA30/'In Process Calc.'!$I31,"")</f>
        <v/>
      </c>
      <c r="AC37" s="247" t="str">
        <f>IF('Measured Data'!$E31&gt;0,'Measured Data'!AC30+'Measured Data'!$E31*'Measured Data'!BB30/'In Process Calc.'!$I31,"")</f>
        <v/>
      </c>
      <c r="AD37" s="247" t="str">
        <f>IF('Measured Data'!$E31&gt;0,'Measured Data'!AD30+'Measured Data'!$E31*'Measured Data'!BC30/'In Process Calc.'!$I31,"")</f>
        <v/>
      </c>
      <c r="AE37" s="247" t="str">
        <f>IF('Measured Data'!$E31&gt;0,'Measured Data'!AE30+'Measured Data'!$E31*'Measured Data'!BD30/'In Process Calc.'!$I31,"")</f>
        <v/>
      </c>
      <c r="AF37" s="247" t="str">
        <f>IF('Measured Data'!$E31&gt;0,'Measured Data'!AF30+'Measured Data'!$E31*'Measured Data'!BE30/'In Process Calc.'!$I31,"")</f>
        <v/>
      </c>
      <c r="AG37" s="247" t="str">
        <f>IF('Measured Data'!$E31&gt;0,'Measured Data'!AG30+'Measured Data'!$E31*'Measured Data'!BF30/'In Process Calc.'!$I31,"")</f>
        <v/>
      </c>
      <c r="AH37" s="247" t="str">
        <f>IF('Measured Data'!$E31&gt;0,'Measured Data'!AH30+'Measured Data'!$E31*'Measured Data'!BG30/'In Process Calc.'!$I31,"")</f>
        <v/>
      </c>
      <c r="AI37" s="247" t="str">
        <f>IF('Measured Data'!$E31&gt;0,'Measured Data'!AI30+'Measured Data'!$E31*'Measured Data'!BH30/'In Process Calc.'!$I31,"")</f>
        <v/>
      </c>
      <c r="AJ37" s="247" t="str">
        <f>IF('Measured Data'!$E31&gt;0,'Measured Data'!AJ30+'Measured Data'!$E31*'Measured Data'!BI30/'In Process Calc.'!$I31,"")</f>
        <v/>
      </c>
      <c r="AK37" s="247" t="str">
        <f>IF('Measured Data'!$E31&gt;0,'Measured Data'!AK30+'Measured Data'!$E31*'Measured Data'!BJ30/'In Process Calc.'!$I31,"")</f>
        <v/>
      </c>
      <c r="AL37" s="247" t="str">
        <f>IF('Measured Data'!$E31&gt;0,'Measured Data'!AL30+'Measured Data'!$E31*'Measured Data'!BK30/'In Process Calc.'!$I31,"")</f>
        <v/>
      </c>
      <c r="AM37" s="247" t="str">
        <f>IF('Measured Data'!$E31&gt;0,'Measured Data'!AM30+'Measured Data'!$E31*'Measured Data'!BL30/'In Process Calc.'!$I31,"")</f>
        <v/>
      </c>
      <c r="AN37" s="247" t="str">
        <f>IF('Measured Data'!$E31&gt;0,'Measured Data'!AN30+'Measured Data'!$E31*'Measured Data'!BM30/'In Process Calc.'!$I31,"")</f>
        <v/>
      </c>
      <c r="AO37" s="247" t="str">
        <f>IF('Measured Data'!$E31&gt;0,'Measured Data'!AO30+'Measured Data'!$E31*'Measured Data'!BN30/'In Process Calc.'!$I31,"")</f>
        <v/>
      </c>
      <c r="AP37" s="247" t="str">
        <f>IF('Measured Data'!$E31&gt;0,'Measured Data'!AP30+'Measured Data'!$E31*'Measured Data'!BO30/'In Process Calc.'!$I31,"")</f>
        <v/>
      </c>
      <c r="AQ37" s="247" t="str">
        <f>IF('Measured Data'!$E31&gt;0,'Measured Data'!AR30+'Measured Data'!$E31*'Measured Data'!BP30/'In Process Calc.'!$I31,"")</f>
        <v/>
      </c>
      <c r="AR37" s="247" t="str">
        <f>IF('Measured Data'!$E31&gt;0,'Measured Data'!AS30,"")</f>
        <v/>
      </c>
      <c r="AS37" s="247" t="str">
        <f>IF('Measured Data'!$E31&gt;0,'Measured Data'!AT30,"")</f>
        <v/>
      </c>
      <c r="AT37" s="247" t="str">
        <f>IF('Measured Data'!$E31&gt;0,'Measured Data'!AU30,"")</f>
        <v/>
      </c>
      <c r="AU37" s="247" t="str">
        <f>IF('Measured Data'!$E31&gt;0,'Measured Data'!AV30,"")</f>
        <v/>
      </c>
      <c r="AV37" s="247" t="str">
        <f>IF('Measured Data'!$E31&gt;0,'Measured Data'!AW30,"")</f>
        <v/>
      </c>
      <c r="AW37" s="247" t="str">
        <f>IF('Measured Data'!$E31&gt;0,'Measured Data'!AX30,"")</f>
        <v/>
      </c>
      <c r="AX37" s="247" t="str">
        <f>IF('Measured Data'!$E31&gt;0,'Measured Data'!AY30,"")</f>
        <v/>
      </c>
      <c r="AY37" s="247" t="str">
        <f>IF('Measured Data'!$E31&gt;0,'Measured Data'!AZ30,"")</f>
        <v/>
      </c>
      <c r="AZ37" s="247" t="str">
        <f>IF('Measured Data'!$E31&gt;0,'Measured Data'!BA30,"")</f>
        <v/>
      </c>
      <c r="BA37" s="247" t="str">
        <f>IF('Measured Data'!$E31&gt;0,'Measured Data'!BB30,"")</f>
        <v/>
      </c>
      <c r="BB37" s="247" t="str">
        <f>IF('Measured Data'!$E31&gt;0,'Measured Data'!BC30,"")</f>
        <v/>
      </c>
      <c r="BC37" s="247" t="str">
        <f>IF('Measured Data'!$E31&gt;0,'Measured Data'!BD30,"")</f>
        <v/>
      </c>
      <c r="BD37" s="247" t="str">
        <f>IF('Measured Data'!$E31&gt;0,'Measured Data'!BE30,"")</f>
        <v/>
      </c>
      <c r="BE37" s="247" t="str">
        <f>IF('Measured Data'!$E31&gt;0,'Measured Data'!BF30,"")</f>
        <v/>
      </c>
      <c r="BF37" s="247" t="str">
        <f>IF('Measured Data'!$E31&gt;0,'Measured Data'!BG30,"")</f>
        <v/>
      </c>
      <c r="BG37" s="247" t="str">
        <f>IF('Measured Data'!$E31&gt;0,'Measured Data'!BH30,"")</f>
        <v/>
      </c>
      <c r="BH37" s="247" t="str">
        <f>IF('Measured Data'!$E31&gt;0,'Measured Data'!BI30,"")</f>
        <v/>
      </c>
      <c r="BI37" s="247" t="str">
        <f>IF('Measured Data'!$E31&gt;0,'Measured Data'!BJ30,"")</f>
        <v/>
      </c>
      <c r="BJ37" s="247" t="str">
        <f>IF('Measured Data'!$E31&gt;0,'Measured Data'!BK30,"")</f>
        <v/>
      </c>
      <c r="BK37" s="247" t="str">
        <f>IF('Measured Data'!$E31&gt;0,'Measured Data'!BL30,"")</f>
        <v/>
      </c>
      <c r="BL37" s="247" t="str">
        <f>IF('Measured Data'!$E31&gt;0,'Measured Data'!BM30,"")</f>
        <v/>
      </c>
      <c r="BM37" s="247" t="str">
        <f>IF('Measured Data'!$E31&gt;0,'Measured Data'!BN30,"")</f>
        <v/>
      </c>
      <c r="BN37" s="247" t="str">
        <f>IF('Measured Data'!$E31&gt;0,'In Process Calc.'!B30,"")</f>
        <v/>
      </c>
      <c r="BO37" s="247" t="str">
        <f>IF('Measured Data'!$E31&gt;0,'In Process Calc.'!C30,"")</f>
        <v/>
      </c>
    </row>
    <row r="38" spans="1:67" x14ac:dyDescent="0.15">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Data'!AS31/'In Process Calc.'!$I32,"")</f>
        <v/>
      </c>
      <c r="U38" s="247" t="str">
        <f>IF('Measured Data'!$E32&gt;0,'Measured Data'!U31+'Measured Data'!$E32*'Measured Data'!AT31/'In Process Calc.'!$I32,"")</f>
        <v/>
      </c>
      <c r="V38" s="247" t="str">
        <f>IF('Measured Data'!$E32&gt;0,'Measured Data'!V31+'Measured Data'!$E32*'Measured Data'!AU31/'In Process Calc.'!$I32,"")</f>
        <v/>
      </c>
      <c r="W38" s="247" t="str">
        <f>IF('Measured Data'!$E32&gt;0,'Measured Data'!W31+'Measured Data'!$E32*'Measured Data'!AV31/'In Process Calc.'!$I32,"")</f>
        <v/>
      </c>
      <c r="X38" s="247" t="str">
        <f>IF('Measured Data'!$E32&gt;0,'Measured Data'!X31+'Measured Data'!$E32*'Measured Data'!AW31/'In Process Calc.'!$I32,"")</f>
        <v/>
      </c>
      <c r="Y38" s="247" t="str">
        <f>IF('Measured Data'!$E32&gt;0,'Measured Data'!Y31+'Measured Data'!$E32*'Measured Data'!AX31/'In Process Calc.'!$I32,"")</f>
        <v/>
      </c>
      <c r="Z38" s="247" t="str">
        <f>IF('Measured Data'!$E32&gt;0,'Measured Data'!Z31+'Measured Data'!$E32*'Measured Data'!AY31/'In Process Calc.'!$I32,"")</f>
        <v/>
      </c>
      <c r="AA38" s="247" t="str">
        <f>IF('Measured Data'!$E32&gt;0,'Measured Data'!AA31+'Measured Data'!$E32*'Measured Data'!AZ31/'In Process Calc.'!$I32,"")</f>
        <v/>
      </c>
      <c r="AB38" s="247" t="str">
        <f>IF('Measured Data'!$E32&gt;0,'Measured Data'!AB31+'Measured Data'!$E32*'Measured Data'!BA31/'In Process Calc.'!$I32,"")</f>
        <v/>
      </c>
      <c r="AC38" s="247" t="str">
        <f>IF('Measured Data'!$E32&gt;0,'Measured Data'!AC31+'Measured Data'!$E32*'Measured Data'!BB31/'In Process Calc.'!$I32,"")</f>
        <v/>
      </c>
      <c r="AD38" s="247" t="str">
        <f>IF('Measured Data'!$E32&gt;0,'Measured Data'!AD31+'Measured Data'!$E32*'Measured Data'!BC31/'In Process Calc.'!$I32,"")</f>
        <v/>
      </c>
      <c r="AE38" s="247" t="str">
        <f>IF('Measured Data'!$E32&gt;0,'Measured Data'!AE31+'Measured Data'!$E32*'Measured Data'!BD31/'In Process Calc.'!$I32,"")</f>
        <v/>
      </c>
      <c r="AF38" s="247" t="str">
        <f>IF('Measured Data'!$E32&gt;0,'Measured Data'!AF31+'Measured Data'!$E32*'Measured Data'!BE31/'In Process Calc.'!$I32,"")</f>
        <v/>
      </c>
      <c r="AG38" s="247" t="str">
        <f>IF('Measured Data'!$E32&gt;0,'Measured Data'!AG31+'Measured Data'!$E32*'Measured Data'!BF31/'In Process Calc.'!$I32,"")</f>
        <v/>
      </c>
      <c r="AH38" s="247" t="str">
        <f>IF('Measured Data'!$E32&gt;0,'Measured Data'!AH31+'Measured Data'!$E32*'Measured Data'!BG31/'In Process Calc.'!$I32,"")</f>
        <v/>
      </c>
      <c r="AI38" s="247" t="str">
        <f>IF('Measured Data'!$E32&gt;0,'Measured Data'!AI31+'Measured Data'!$E32*'Measured Data'!BH31/'In Process Calc.'!$I32,"")</f>
        <v/>
      </c>
      <c r="AJ38" s="247" t="str">
        <f>IF('Measured Data'!$E32&gt;0,'Measured Data'!AJ31+'Measured Data'!$E32*'Measured Data'!BI31/'In Process Calc.'!$I32,"")</f>
        <v/>
      </c>
      <c r="AK38" s="247" t="str">
        <f>IF('Measured Data'!$E32&gt;0,'Measured Data'!AK31+'Measured Data'!$E32*'Measured Data'!BJ31/'In Process Calc.'!$I32,"")</f>
        <v/>
      </c>
      <c r="AL38" s="247" t="str">
        <f>IF('Measured Data'!$E32&gt;0,'Measured Data'!AL31+'Measured Data'!$E32*'Measured Data'!BK31/'In Process Calc.'!$I32,"")</f>
        <v/>
      </c>
      <c r="AM38" s="247" t="str">
        <f>IF('Measured Data'!$E32&gt;0,'Measured Data'!AM31+'Measured Data'!$E32*'Measured Data'!BL31/'In Process Calc.'!$I32,"")</f>
        <v/>
      </c>
      <c r="AN38" s="247" t="str">
        <f>IF('Measured Data'!$E32&gt;0,'Measured Data'!AN31+'Measured Data'!$E32*'Measured Data'!BM31/'In Process Calc.'!$I32,"")</f>
        <v/>
      </c>
      <c r="AO38" s="247" t="str">
        <f>IF('Measured Data'!$E32&gt;0,'Measured Data'!AO31+'Measured Data'!$E32*'Measured Data'!BN31/'In Process Calc.'!$I32,"")</f>
        <v/>
      </c>
      <c r="AP38" s="247" t="str">
        <f>IF('Measured Data'!$E32&gt;0,'Measured Data'!AP31+'Measured Data'!$E32*'Measured Data'!BO31/'In Process Calc.'!$I32,"")</f>
        <v/>
      </c>
      <c r="AQ38" s="247" t="str">
        <f>IF('Measured Data'!$E32&gt;0,'Measured Data'!AR31+'Measured Data'!$E32*'Measured Data'!BP31/'In Process Calc.'!$I32,"")</f>
        <v/>
      </c>
      <c r="AR38" s="247" t="str">
        <f>IF('Measured Data'!$E32&gt;0,'Measured Data'!AS31,"")</f>
        <v/>
      </c>
      <c r="AS38" s="247" t="str">
        <f>IF('Measured Data'!$E32&gt;0,'Measured Data'!AT31,"")</f>
        <v/>
      </c>
      <c r="AT38" s="247" t="str">
        <f>IF('Measured Data'!$E32&gt;0,'Measured Data'!AU31,"")</f>
        <v/>
      </c>
      <c r="AU38" s="247" t="str">
        <f>IF('Measured Data'!$E32&gt;0,'Measured Data'!AV31,"")</f>
        <v/>
      </c>
      <c r="AV38" s="247" t="str">
        <f>IF('Measured Data'!$E32&gt;0,'Measured Data'!AW31,"")</f>
        <v/>
      </c>
      <c r="AW38" s="247" t="str">
        <f>IF('Measured Data'!$E32&gt;0,'Measured Data'!AX31,"")</f>
        <v/>
      </c>
      <c r="AX38" s="247" t="str">
        <f>IF('Measured Data'!$E32&gt;0,'Measured Data'!AY31,"")</f>
        <v/>
      </c>
      <c r="AY38" s="247" t="str">
        <f>IF('Measured Data'!$E32&gt;0,'Measured Data'!AZ31,"")</f>
        <v/>
      </c>
      <c r="AZ38" s="247" t="str">
        <f>IF('Measured Data'!$E32&gt;0,'Measured Data'!BA31,"")</f>
        <v/>
      </c>
      <c r="BA38" s="247" t="str">
        <f>IF('Measured Data'!$E32&gt;0,'Measured Data'!BB31,"")</f>
        <v/>
      </c>
      <c r="BB38" s="247" t="str">
        <f>IF('Measured Data'!$E32&gt;0,'Measured Data'!BC31,"")</f>
        <v/>
      </c>
      <c r="BC38" s="247" t="str">
        <f>IF('Measured Data'!$E32&gt;0,'Measured Data'!BD31,"")</f>
        <v/>
      </c>
      <c r="BD38" s="247" t="str">
        <f>IF('Measured Data'!$E32&gt;0,'Measured Data'!BE31,"")</f>
        <v/>
      </c>
      <c r="BE38" s="247" t="str">
        <f>IF('Measured Data'!$E32&gt;0,'Measured Data'!BF31,"")</f>
        <v/>
      </c>
      <c r="BF38" s="247" t="str">
        <f>IF('Measured Data'!$E32&gt;0,'Measured Data'!BG31,"")</f>
        <v/>
      </c>
      <c r="BG38" s="247" t="str">
        <f>IF('Measured Data'!$E32&gt;0,'Measured Data'!BH31,"")</f>
        <v/>
      </c>
      <c r="BH38" s="247" t="str">
        <f>IF('Measured Data'!$E32&gt;0,'Measured Data'!BI31,"")</f>
        <v/>
      </c>
      <c r="BI38" s="247" t="str">
        <f>IF('Measured Data'!$E32&gt;0,'Measured Data'!BJ31,"")</f>
        <v/>
      </c>
      <c r="BJ38" s="247" t="str">
        <f>IF('Measured Data'!$E32&gt;0,'Measured Data'!BK31,"")</f>
        <v/>
      </c>
      <c r="BK38" s="247" t="str">
        <f>IF('Measured Data'!$E32&gt;0,'Measured Data'!BL31,"")</f>
        <v/>
      </c>
      <c r="BL38" s="247" t="str">
        <f>IF('Measured Data'!$E32&gt;0,'Measured Data'!BM31,"")</f>
        <v/>
      </c>
      <c r="BM38" s="247" t="str">
        <f>IF('Measured Data'!$E32&gt;0,'Measured Data'!BN31,"")</f>
        <v/>
      </c>
      <c r="BN38" s="247" t="str">
        <f>IF('Measured Data'!$E32&gt;0,'In Process Calc.'!B31,"")</f>
        <v/>
      </c>
      <c r="BO38" s="247" t="str">
        <f>IF('Measured Data'!$E32&gt;0,'In Process Calc.'!C31,"")</f>
        <v/>
      </c>
    </row>
    <row r="39" spans="1:67" x14ac:dyDescent="0.15">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Data'!AS32/'In Process Calc.'!$I33,"")</f>
        <v/>
      </c>
      <c r="U39" s="247" t="str">
        <f>IF('Measured Data'!$E33&gt;0,'Measured Data'!U32+'Measured Data'!$E33*'Measured Data'!AT32/'In Process Calc.'!$I33,"")</f>
        <v/>
      </c>
      <c r="V39" s="247" t="str">
        <f>IF('Measured Data'!$E33&gt;0,'Measured Data'!V32+'Measured Data'!$E33*'Measured Data'!AU32/'In Process Calc.'!$I33,"")</f>
        <v/>
      </c>
      <c r="W39" s="247" t="str">
        <f>IF('Measured Data'!$E33&gt;0,'Measured Data'!W32+'Measured Data'!$E33*'Measured Data'!AV32/'In Process Calc.'!$I33,"")</f>
        <v/>
      </c>
      <c r="X39" s="247" t="str">
        <f>IF('Measured Data'!$E33&gt;0,'Measured Data'!X32+'Measured Data'!$E33*'Measured Data'!AW32/'In Process Calc.'!$I33,"")</f>
        <v/>
      </c>
      <c r="Y39" s="247" t="str">
        <f>IF('Measured Data'!$E33&gt;0,'Measured Data'!Y32+'Measured Data'!$E33*'Measured Data'!AX32/'In Process Calc.'!$I33,"")</f>
        <v/>
      </c>
      <c r="Z39" s="247" t="str">
        <f>IF('Measured Data'!$E33&gt;0,'Measured Data'!Z32+'Measured Data'!$E33*'Measured Data'!AY32/'In Process Calc.'!$I33,"")</f>
        <v/>
      </c>
      <c r="AA39" s="247" t="str">
        <f>IF('Measured Data'!$E33&gt;0,'Measured Data'!AA32+'Measured Data'!$E33*'Measured Data'!AZ32/'In Process Calc.'!$I33,"")</f>
        <v/>
      </c>
      <c r="AB39" s="247" t="str">
        <f>IF('Measured Data'!$E33&gt;0,'Measured Data'!AB32+'Measured Data'!$E33*'Measured Data'!BA32/'In Process Calc.'!$I33,"")</f>
        <v/>
      </c>
      <c r="AC39" s="247" t="str">
        <f>IF('Measured Data'!$E33&gt;0,'Measured Data'!AC32+'Measured Data'!$E33*'Measured Data'!BB32/'In Process Calc.'!$I33,"")</f>
        <v/>
      </c>
      <c r="AD39" s="247" t="str">
        <f>IF('Measured Data'!$E33&gt;0,'Measured Data'!AD32+'Measured Data'!$E33*'Measured Data'!BC32/'In Process Calc.'!$I33,"")</f>
        <v/>
      </c>
      <c r="AE39" s="247" t="str">
        <f>IF('Measured Data'!$E33&gt;0,'Measured Data'!AE32+'Measured Data'!$E33*'Measured Data'!BD32/'In Process Calc.'!$I33,"")</f>
        <v/>
      </c>
      <c r="AF39" s="247" t="str">
        <f>IF('Measured Data'!$E33&gt;0,'Measured Data'!AF32+'Measured Data'!$E33*'Measured Data'!BE32/'In Process Calc.'!$I33,"")</f>
        <v/>
      </c>
      <c r="AG39" s="247" t="str">
        <f>IF('Measured Data'!$E33&gt;0,'Measured Data'!AG32+'Measured Data'!$E33*'Measured Data'!BF32/'In Process Calc.'!$I33,"")</f>
        <v/>
      </c>
      <c r="AH39" s="247" t="str">
        <f>IF('Measured Data'!$E33&gt;0,'Measured Data'!AH32+'Measured Data'!$E33*'Measured Data'!BG32/'In Process Calc.'!$I33,"")</f>
        <v/>
      </c>
      <c r="AI39" s="247" t="str">
        <f>IF('Measured Data'!$E33&gt;0,'Measured Data'!AI32+'Measured Data'!$E33*'Measured Data'!BH32/'In Process Calc.'!$I33,"")</f>
        <v/>
      </c>
      <c r="AJ39" s="247" t="str">
        <f>IF('Measured Data'!$E33&gt;0,'Measured Data'!AJ32+'Measured Data'!$E33*'Measured Data'!BI32/'In Process Calc.'!$I33,"")</f>
        <v/>
      </c>
      <c r="AK39" s="247" t="str">
        <f>IF('Measured Data'!$E33&gt;0,'Measured Data'!AK32+'Measured Data'!$E33*'Measured Data'!BJ32/'In Process Calc.'!$I33,"")</f>
        <v/>
      </c>
      <c r="AL39" s="247" t="str">
        <f>IF('Measured Data'!$E33&gt;0,'Measured Data'!AL32+'Measured Data'!$E33*'Measured Data'!BK32/'In Process Calc.'!$I33,"")</f>
        <v/>
      </c>
      <c r="AM39" s="247" t="str">
        <f>IF('Measured Data'!$E33&gt;0,'Measured Data'!AM32+'Measured Data'!$E33*'Measured Data'!BL32/'In Process Calc.'!$I33,"")</f>
        <v/>
      </c>
      <c r="AN39" s="247" t="str">
        <f>IF('Measured Data'!$E33&gt;0,'Measured Data'!AN32+'Measured Data'!$E33*'Measured Data'!BM32/'In Process Calc.'!$I33,"")</f>
        <v/>
      </c>
      <c r="AO39" s="247" t="str">
        <f>IF('Measured Data'!$E33&gt;0,'Measured Data'!AO32+'Measured Data'!$E33*'Measured Data'!BN32/'In Process Calc.'!$I33,"")</f>
        <v/>
      </c>
      <c r="AP39" s="247" t="str">
        <f>IF('Measured Data'!$E33&gt;0,'Measured Data'!AP32+'Measured Data'!$E33*'Measured Data'!BO32/'In Process Calc.'!$I33,"")</f>
        <v/>
      </c>
      <c r="AQ39" s="247" t="str">
        <f>IF('Measured Data'!$E33&gt;0,'Measured Data'!AR32+'Measured Data'!$E33*'Measured Data'!BP32/'In Process Calc.'!$I33,"")</f>
        <v/>
      </c>
      <c r="AR39" s="247" t="str">
        <f>IF('Measured Data'!$E33&gt;0,'Measured Data'!AS32,"")</f>
        <v/>
      </c>
      <c r="AS39" s="247" t="str">
        <f>IF('Measured Data'!$E33&gt;0,'Measured Data'!AT32,"")</f>
        <v/>
      </c>
      <c r="AT39" s="247" t="str">
        <f>IF('Measured Data'!$E33&gt;0,'Measured Data'!AU32,"")</f>
        <v/>
      </c>
      <c r="AU39" s="247" t="str">
        <f>IF('Measured Data'!$E33&gt;0,'Measured Data'!AV32,"")</f>
        <v/>
      </c>
      <c r="AV39" s="247" t="str">
        <f>IF('Measured Data'!$E33&gt;0,'Measured Data'!AW32,"")</f>
        <v/>
      </c>
      <c r="AW39" s="247" t="str">
        <f>IF('Measured Data'!$E33&gt;0,'Measured Data'!AX32,"")</f>
        <v/>
      </c>
      <c r="AX39" s="247" t="str">
        <f>IF('Measured Data'!$E33&gt;0,'Measured Data'!AY32,"")</f>
        <v/>
      </c>
      <c r="AY39" s="247" t="str">
        <f>IF('Measured Data'!$E33&gt;0,'Measured Data'!AZ32,"")</f>
        <v/>
      </c>
      <c r="AZ39" s="247" t="str">
        <f>IF('Measured Data'!$E33&gt;0,'Measured Data'!BA32,"")</f>
        <v/>
      </c>
      <c r="BA39" s="247" t="str">
        <f>IF('Measured Data'!$E33&gt;0,'Measured Data'!BB32,"")</f>
        <v/>
      </c>
      <c r="BB39" s="247" t="str">
        <f>IF('Measured Data'!$E33&gt;0,'Measured Data'!BC32,"")</f>
        <v/>
      </c>
      <c r="BC39" s="247" t="str">
        <f>IF('Measured Data'!$E33&gt;0,'Measured Data'!BD32,"")</f>
        <v/>
      </c>
      <c r="BD39" s="247" t="str">
        <f>IF('Measured Data'!$E33&gt;0,'Measured Data'!BE32,"")</f>
        <v/>
      </c>
      <c r="BE39" s="247" t="str">
        <f>IF('Measured Data'!$E33&gt;0,'Measured Data'!BF32,"")</f>
        <v/>
      </c>
      <c r="BF39" s="247" t="str">
        <f>IF('Measured Data'!$E33&gt;0,'Measured Data'!BG32,"")</f>
        <v/>
      </c>
      <c r="BG39" s="247" t="str">
        <f>IF('Measured Data'!$E33&gt;0,'Measured Data'!BH32,"")</f>
        <v/>
      </c>
      <c r="BH39" s="247" t="str">
        <f>IF('Measured Data'!$E33&gt;0,'Measured Data'!BI32,"")</f>
        <v/>
      </c>
      <c r="BI39" s="247" t="str">
        <f>IF('Measured Data'!$E33&gt;0,'Measured Data'!BJ32,"")</f>
        <v/>
      </c>
      <c r="BJ39" s="247" t="str">
        <f>IF('Measured Data'!$E33&gt;0,'Measured Data'!BK32,"")</f>
        <v/>
      </c>
      <c r="BK39" s="247" t="str">
        <f>IF('Measured Data'!$E33&gt;0,'Measured Data'!BL32,"")</f>
        <v/>
      </c>
      <c r="BL39" s="247" t="str">
        <f>IF('Measured Data'!$E33&gt;0,'Measured Data'!BM32,"")</f>
        <v/>
      </c>
      <c r="BM39" s="247" t="str">
        <f>IF('Measured Data'!$E33&gt;0,'Measured Data'!BN32,"")</f>
        <v/>
      </c>
      <c r="BN39" s="247" t="str">
        <f>IF('Measured Data'!$E33&gt;0,'In Process Calc.'!B32,"")</f>
        <v/>
      </c>
      <c r="BO39" s="247" t="str">
        <f>IF('Measured Data'!$E33&gt;0,'In Process Calc.'!C32,"")</f>
        <v/>
      </c>
    </row>
    <row r="40" spans="1:67" x14ac:dyDescent="0.15">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Data'!AS33/'In Process Calc.'!$I34,"")</f>
        <v/>
      </c>
      <c r="U40" s="247" t="str">
        <f>IF('Measured Data'!$E34&gt;0,'Measured Data'!U33+'Measured Data'!$E34*'Measured Data'!AT33/'In Process Calc.'!$I34,"")</f>
        <v/>
      </c>
      <c r="V40" s="247" t="str">
        <f>IF('Measured Data'!$E34&gt;0,'Measured Data'!V33+'Measured Data'!$E34*'Measured Data'!AU33/'In Process Calc.'!$I34,"")</f>
        <v/>
      </c>
      <c r="W40" s="247" t="str">
        <f>IF('Measured Data'!$E34&gt;0,'Measured Data'!W33+'Measured Data'!$E34*'Measured Data'!AV33/'In Process Calc.'!$I34,"")</f>
        <v/>
      </c>
      <c r="X40" s="247" t="str">
        <f>IF('Measured Data'!$E34&gt;0,'Measured Data'!X33+'Measured Data'!$E34*'Measured Data'!AW33/'In Process Calc.'!$I34,"")</f>
        <v/>
      </c>
      <c r="Y40" s="247" t="str">
        <f>IF('Measured Data'!$E34&gt;0,'Measured Data'!Y33+'Measured Data'!$E34*'Measured Data'!AX33/'In Process Calc.'!$I34,"")</f>
        <v/>
      </c>
      <c r="Z40" s="247" t="str">
        <f>IF('Measured Data'!$E34&gt;0,'Measured Data'!Z33+'Measured Data'!$E34*'Measured Data'!AY33/'In Process Calc.'!$I34,"")</f>
        <v/>
      </c>
      <c r="AA40" s="247" t="str">
        <f>IF('Measured Data'!$E34&gt;0,'Measured Data'!AA33+'Measured Data'!$E34*'Measured Data'!AZ33/'In Process Calc.'!$I34,"")</f>
        <v/>
      </c>
      <c r="AB40" s="247" t="str">
        <f>IF('Measured Data'!$E34&gt;0,'Measured Data'!AB33+'Measured Data'!$E34*'Measured Data'!BA33/'In Process Calc.'!$I34,"")</f>
        <v/>
      </c>
      <c r="AC40" s="247" t="str">
        <f>IF('Measured Data'!$E34&gt;0,'Measured Data'!AC33+'Measured Data'!$E34*'Measured Data'!BB33/'In Process Calc.'!$I34,"")</f>
        <v/>
      </c>
      <c r="AD40" s="247" t="str">
        <f>IF('Measured Data'!$E34&gt;0,'Measured Data'!AD33+'Measured Data'!$E34*'Measured Data'!BC33/'In Process Calc.'!$I34,"")</f>
        <v/>
      </c>
      <c r="AE40" s="247" t="str">
        <f>IF('Measured Data'!$E34&gt;0,'Measured Data'!AE33+'Measured Data'!$E34*'Measured Data'!BD33/'In Process Calc.'!$I34,"")</f>
        <v/>
      </c>
      <c r="AF40" s="247" t="str">
        <f>IF('Measured Data'!$E34&gt;0,'Measured Data'!AF33+'Measured Data'!$E34*'Measured Data'!BE33/'In Process Calc.'!$I34,"")</f>
        <v/>
      </c>
      <c r="AG40" s="247" t="str">
        <f>IF('Measured Data'!$E34&gt;0,'Measured Data'!AG33+'Measured Data'!$E34*'Measured Data'!BF33/'In Process Calc.'!$I34,"")</f>
        <v/>
      </c>
      <c r="AH40" s="247" t="str">
        <f>IF('Measured Data'!$E34&gt;0,'Measured Data'!AH33+'Measured Data'!$E34*'Measured Data'!BG33/'In Process Calc.'!$I34,"")</f>
        <v/>
      </c>
      <c r="AI40" s="247" t="str">
        <f>IF('Measured Data'!$E34&gt;0,'Measured Data'!AI33+'Measured Data'!$E34*'Measured Data'!BH33/'In Process Calc.'!$I34,"")</f>
        <v/>
      </c>
      <c r="AJ40" s="247" t="str">
        <f>IF('Measured Data'!$E34&gt;0,'Measured Data'!AJ33+'Measured Data'!$E34*'Measured Data'!BI33/'In Process Calc.'!$I34,"")</f>
        <v/>
      </c>
      <c r="AK40" s="247" t="str">
        <f>IF('Measured Data'!$E34&gt;0,'Measured Data'!AK33+'Measured Data'!$E34*'Measured Data'!BJ33/'In Process Calc.'!$I34,"")</f>
        <v/>
      </c>
      <c r="AL40" s="247" t="str">
        <f>IF('Measured Data'!$E34&gt;0,'Measured Data'!AL33+'Measured Data'!$E34*'Measured Data'!BK33/'In Process Calc.'!$I34,"")</f>
        <v/>
      </c>
      <c r="AM40" s="247" t="str">
        <f>IF('Measured Data'!$E34&gt;0,'Measured Data'!AM33+'Measured Data'!$E34*'Measured Data'!BL33/'In Process Calc.'!$I34,"")</f>
        <v/>
      </c>
      <c r="AN40" s="247" t="str">
        <f>IF('Measured Data'!$E34&gt;0,'Measured Data'!AN33+'Measured Data'!$E34*'Measured Data'!BM33/'In Process Calc.'!$I34,"")</f>
        <v/>
      </c>
      <c r="AO40" s="247" t="str">
        <f>IF('Measured Data'!$E34&gt;0,'Measured Data'!AO33+'Measured Data'!$E34*'Measured Data'!BN33/'In Process Calc.'!$I34,"")</f>
        <v/>
      </c>
      <c r="AP40" s="247" t="str">
        <f>IF('Measured Data'!$E34&gt;0,'Measured Data'!AP33+'Measured Data'!$E34*'Measured Data'!BO33/'In Process Calc.'!$I34,"")</f>
        <v/>
      </c>
      <c r="AQ40" s="247" t="str">
        <f>IF('Measured Data'!$E34&gt;0,'Measured Data'!AR33+'Measured Data'!$E34*'Measured Data'!BP33/'In Process Calc.'!$I34,"")</f>
        <v/>
      </c>
      <c r="AR40" s="247" t="str">
        <f>IF('Measured Data'!$E34&gt;0,'Measured Data'!AS33,"")</f>
        <v/>
      </c>
      <c r="AS40" s="247" t="str">
        <f>IF('Measured Data'!$E34&gt;0,'Measured Data'!AT33,"")</f>
        <v/>
      </c>
      <c r="AT40" s="247" t="str">
        <f>IF('Measured Data'!$E34&gt;0,'Measured Data'!AU33,"")</f>
        <v/>
      </c>
      <c r="AU40" s="247" t="str">
        <f>IF('Measured Data'!$E34&gt;0,'Measured Data'!AV33,"")</f>
        <v/>
      </c>
      <c r="AV40" s="247" t="str">
        <f>IF('Measured Data'!$E34&gt;0,'Measured Data'!AW33,"")</f>
        <v/>
      </c>
      <c r="AW40" s="247" t="str">
        <f>IF('Measured Data'!$E34&gt;0,'Measured Data'!AX33,"")</f>
        <v/>
      </c>
      <c r="AX40" s="247" t="str">
        <f>IF('Measured Data'!$E34&gt;0,'Measured Data'!AY33,"")</f>
        <v/>
      </c>
      <c r="AY40" s="247" t="str">
        <f>IF('Measured Data'!$E34&gt;0,'Measured Data'!AZ33,"")</f>
        <v/>
      </c>
      <c r="AZ40" s="247" t="str">
        <f>IF('Measured Data'!$E34&gt;0,'Measured Data'!BA33,"")</f>
        <v/>
      </c>
      <c r="BA40" s="247" t="str">
        <f>IF('Measured Data'!$E34&gt;0,'Measured Data'!BB33,"")</f>
        <v/>
      </c>
      <c r="BB40" s="247" t="str">
        <f>IF('Measured Data'!$E34&gt;0,'Measured Data'!BC33,"")</f>
        <v/>
      </c>
      <c r="BC40" s="247" t="str">
        <f>IF('Measured Data'!$E34&gt;0,'Measured Data'!BD33,"")</f>
        <v/>
      </c>
      <c r="BD40" s="247" t="str">
        <f>IF('Measured Data'!$E34&gt;0,'Measured Data'!BE33,"")</f>
        <v/>
      </c>
      <c r="BE40" s="247" t="str">
        <f>IF('Measured Data'!$E34&gt;0,'Measured Data'!BF33,"")</f>
        <v/>
      </c>
      <c r="BF40" s="247" t="str">
        <f>IF('Measured Data'!$E34&gt;0,'Measured Data'!BG33,"")</f>
        <v/>
      </c>
      <c r="BG40" s="247" t="str">
        <f>IF('Measured Data'!$E34&gt;0,'Measured Data'!BH33,"")</f>
        <v/>
      </c>
      <c r="BH40" s="247" t="str">
        <f>IF('Measured Data'!$E34&gt;0,'Measured Data'!BI33,"")</f>
        <v/>
      </c>
      <c r="BI40" s="247" t="str">
        <f>IF('Measured Data'!$E34&gt;0,'Measured Data'!BJ33,"")</f>
        <v/>
      </c>
      <c r="BJ40" s="247" t="str">
        <f>IF('Measured Data'!$E34&gt;0,'Measured Data'!BK33,"")</f>
        <v/>
      </c>
      <c r="BK40" s="247" t="str">
        <f>IF('Measured Data'!$E34&gt;0,'Measured Data'!BL33,"")</f>
        <v/>
      </c>
      <c r="BL40" s="247" t="str">
        <f>IF('Measured Data'!$E34&gt;0,'Measured Data'!BM33,"")</f>
        <v/>
      </c>
      <c r="BM40" s="247" t="str">
        <f>IF('Measured Data'!$E34&gt;0,'Measured Data'!BN33,"")</f>
        <v/>
      </c>
      <c r="BN40" s="247" t="str">
        <f>IF('Measured Data'!$E34&gt;0,'In Process Calc.'!B33,"")</f>
        <v/>
      </c>
      <c r="BO40" s="247" t="str">
        <f>IF('Measured Data'!$E34&gt;0,'In Process Calc.'!C33,"")</f>
        <v/>
      </c>
    </row>
    <row r="41" spans="1:67" x14ac:dyDescent="0.15">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Data'!AS34/'In Process Calc.'!$I35,"")</f>
        <v/>
      </c>
      <c r="U41" s="247" t="str">
        <f>IF('Measured Data'!$E35&gt;0,'Measured Data'!U34+'Measured Data'!$E35*'Measured Data'!AT34/'In Process Calc.'!$I35,"")</f>
        <v/>
      </c>
      <c r="V41" s="247" t="str">
        <f>IF('Measured Data'!$E35&gt;0,'Measured Data'!V34+'Measured Data'!$E35*'Measured Data'!AU34/'In Process Calc.'!$I35,"")</f>
        <v/>
      </c>
      <c r="W41" s="247" t="str">
        <f>IF('Measured Data'!$E35&gt;0,'Measured Data'!W34+'Measured Data'!$E35*'Measured Data'!AV34/'In Process Calc.'!$I35,"")</f>
        <v/>
      </c>
      <c r="X41" s="247" t="str">
        <f>IF('Measured Data'!$E35&gt;0,'Measured Data'!X34+'Measured Data'!$E35*'Measured Data'!AW34/'In Process Calc.'!$I35,"")</f>
        <v/>
      </c>
      <c r="Y41" s="247" t="str">
        <f>IF('Measured Data'!$E35&gt;0,'Measured Data'!Y34+'Measured Data'!$E35*'Measured Data'!AX34/'In Process Calc.'!$I35,"")</f>
        <v/>
      </c>
      <c r="Z41" s="247" t="str">
        <f>IF('Measured Data'!$E35&gt;0,'Measured Data'!Z34+'Measured Data'!$E35*'Measured Data'!AY34/'In Process Calc.'!$I35,"")</f>
        <v/>
      </c>
      <c r="AA41" s="247" t="str">
        <f>IF('Measured Data'!$E35&gt;0,'Measured Data'!AA34+'Measured Data'!$E35*'Measured Data'!AZ34/'In Process Calc.'!$I35,"")</f>
        <v/>
      </c>
      <c r="AB41" s="247" t="str">
        <f>IF('Measured Data'!$E35&gt;0,'Measured Data'!AB34+'Measured Data'!$E35*'Measured Data'!BA34/'In Process Calc.'!$I35,"")</f>
        <v/>
      </c>
      <c r="AC41" s="247" t="str">
        <f>IF('Measured Data'!$E35&gt;0,'Measured Data'!AC34+'Measured Data'!$E35*'Measured Data'!BB34/'In Process Calc.'!$I35,"")</f>
        <v/>
      </c>
      <c r="AD41" s="247" t="str">
        <f>IF('Measured Data'!$E35&gt;0,'Measured Data'!AD34+'Measured Data'!$E35*'Measured Data'!BC34/'In Process Calc.'!$I35,"")</f>
        <v/>
      </c>
      <c r="AE41" s="247" t="str">
        <f>IF('Measured Data'!$E35&gt;0,'Measured Data'!AE34+'Measured Data'!$E35*'Measured Data'!BD34/'In Process Calc.'!$I35,"")</f>
        <v/>
      </c>
      <c r="AF41" s="247" t="str">
        <f>IF('Measured Data'!$E35&gt;0,'Measured Data'!AF34+'Measured Data'!$E35*'Measured Data'!BE34/'In Process Calc.'!$I35,"")</f>
        <v/>
      </c>
      <c r="AG41" s="247" t="str">
        <f>IF('Measured Data'!$E35&gt;0,'Measured Data'!AG34+'Measured Data'!$E35*'Measured Data'!BF34/'In Process Calc.'!$I35,"")</f>
        <v/>
      </c>
      <c r="AH41" s="247" t="str">
        <f>IF('Measured Data'!$E35&gt;0,'Measured Data'!AH34+'Measured Data'!$E35*'Measured Data'!BG34/'In Process Calc.'!$I35,"")</f>
        <v/>
      </c>
      <c r="AI41" s="247" t="str">
        <f>IF('Measured Data'!$E35&gt;0,'Measured Data'!AI34+'Measured Data'!$E35*'Measured Data'!BH34/'In Process Calc.'!$I35,"")</f>
        <v/>
      </c>
      <c r="AJ41" s="247" t="str">
        <f>IF('Measured Data'!$E35&gt;0,'Measured Data'!AJ34+'Measured Data'!$E35*'Measured Data'!BI34/'In Process Calc.'!$I35,"")</f>
        <v/>
      </c>
      <c r="AK41" s="247" t="str">
        <f>IF('Measured Data'!$E35&gt;0,'Measured Data'!AK34+'Measured Data'!$E35*'Measured Data'!BJ34/'In Process Calc.'!$I35,"")</f>
        <v/>
      </c>
      <c r="AL41" s="247" t="str">
        <f>IF('Measured Data'!$E35&gt;0,'Measured Data'!AL34+'Measured Data'!$E35*'Measured Data'!BK34/'In Process Calc.'!$I35,"")</f>
        <v/>
      </c>
      <c r="AM41" s="247" t="str">
        <f>IF('Measured Data'!$E35&gt;0,'Measured Data'!AM34+'Measured Data'!$E35*'Measured Data'!BL34/'In Process Calc.'!$I35,"")</f>
        <v/>
      </c>
      <c r="AN41" s="247" t="str">
        <f>IF('Measured Data'!$E35&gt;0,'Measured Data'!AN34+'Measured Data'!$E35*'Measured Data'!BM34/'In Process Calc.'!$I35,"")</f>
        <v/>
      </c>
      <c r="AO41" s="247" t="str">
        <f>IF('Measured Data'!$E35&gt;0,'Measured Data'!AO34+'Measured Data'!$E35*'Measured Data'!BN34/'In Process Calc.'!$I35,"")</f>
        <v/>
      </c>
      <c r="AP41" s="247" t="str">
        <f>IF('Measured Data'!$E35&gt;0,'Measured Data'!AP34+'Measured Data'!$E35*'Measured Data'!BO34/'In Process Calc.'!$I35,"")</f>
        <v/>
      </c>
      <c r="AQ41" s="247" t="str">
        <f>IF('Measured Data'!$E35&gt;0,'Measured Data'!AR34+'Measured Data'!$E35*'Measured Data'!BP34/'In Process Calc.'!$I35,"")</f>
        <v/>
      </c>
      <c r="AR41" s="247" t="str">
        <f>IF('Measured Data'!$E35&gt;0,'Measured Data'!AS34,"")</f>
        <v/>
      </c>
      <c r="AS41" s="247" t="str">
        <f>IF('Measured Data'!$E35&gt;0,'Measured Data'!AT34,"")</f>
        <v/>
      </c>
      <c r="AT41" s="247" t="str">
        <f>IF('Measured Data'!$E35&gt;0,'Measured Data'!AU34,"")</f>
        <v/>
      </c>
      <c r="AU41" s="247" t="str">
        <f>IF('Measured Data'!$E35&gt;0,'Measured Data'!AV34,"")</f>
        <v/>
      </c>
      <c r="AV41" s="247" t="str">
        <f>IF('Measured Data'!$E35&gt;0,'Measured Data'!AW34,"")</f>
        <v/>
      </c>
      <c r="AW41" s="247" t="str">
        <f>IF('Measured Data'!$E35&gt;0,'Measured Data'!AX34,"")</f>
        <v/>
      </c>
      <c r="AX41" s="247" t="str">
        <f>IF('Measured Data'!$E35&gt;0,'Measured Data'!AY34,"")</f>
        <v/>
      </c>
      <c r="AY41" s="247" t="str">
        <f>IF('Measured Data'!$E35&gt;0,'Measured Data'!AZ34,"")</f>
        <v/>
      </c>
      <c r="AZ41" s="247" t="str">
        <f>IF('Measured Data'!$E35&gt;0,'Measured Data'!BA34,"")</f>
        <v/>
      </c>
      <c r="BA41" s="247" t="str">
        <f>IF('Measured Data'!$E35&gt;0,'Measured Data'!BB34,"")</f>
        <v/>
      </c>
      <c r="BB41" s="247" t="str">
        <f>IF('Measured Data'!$E35&gt;0,'Measured Data'!BC34,"")</f>
        <v/>
      </c>
      <c r="BC41" s="247" t="str">
        <f>IF('Measured Data'!$E35&gt;0,'Measured Data'!BD34,"")</f>
        <v/>
      </c>
      <c r="BD41" s="247" t="str">
        <f>IF('Measured Data'!$E35&gt;0,'Measured Data'!BE34,"")</f>
        <v/>
      </c>
      <c r="BE41" s="247" t="str">
        <f>IF('Measured Data'!$E35&gt;0,'Measured Data'!BF34,"")</f>
        <v/>
      </c>
      <c r="BF41" s="247" t="str">
        <f>IF('Measured Data'!$E35&gt;0,'Measured Data'!BG34,"")</f>
        <v/>
      </c>
      <c r="BG41" s="247" t="str">
        <f>IF('Measured Data'!$E35&gt;0,'Measured Data'!BH34,"")</f>
        <v/>
      </c>
      <c r="BH41" s="247" t="str">
        <f>IF('Measured Data'!$E35&gt;0,'Measured Data'!BI34,"")</f>
        <v/>
      </c>
      <c r="BI41" s="247" t="str">
        <f>IF('Measured Data'!$E35&gt;0,'Measured Data'!BJ34,"")</f>
        <v/>
      </c>
      <c r="BJ41" s="247" t="str">
        <f>IF('Measured Data'!$E35&gt;0,'Measured Data'!BK34,"")</f>
        <v/>
      </c>
      <c r="BK41" s="247" t="str">
        <f>IF('Measured Data'!$E35&gt;0,'Measured Data'!BL34,"")</f>
        <v/>
      </c>
      <c r="BL41" s="247" t="str">
        <f>IF('Measured Data'!$E35&gt;0,'Measured Data'!BM34,"")</f>
        <v/>
      </c>
      <c r="BM41" s="247" t="str">
        <f>IF('Measured Data'!$E35&gt;0,'Measured Data'!BN34,"")</f>
        <v/>
      </c>
      <c r="BN41" s="247" t="str">
        <f>IF('Measured Data'!$E35&gt;0,'In Process Calc.'!B34,"")</f>
        <v/>
      </c>
      <c r="BO41" s="247" t="str">
        <f>IF('Measured Data'!$E35&gt;0,'In Process Calc.'!C34,"")</f>
        <v/>
      </c>
    </row>
    <row r="42" spans="1:67" x14ac:dyDescent="0.15">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Data'!AS35/'In Process Calc.'!$I36,"")</f>
        <v/>
      </c>
      <c r="U42" s="247" t="str">
        <f>IF('Measured Data'!$E36&gt;0,'Measured Data'!U35+'Measured Data'!$E36*'Measured Data'!AT35/'In Process Calc.'!$I36,"")</f>
        <v/>
      </c>
      <c r="V42" s="247" t="str">
        <f>IF('Measured Data'!$E36&gt;0,'Measured Data'!V35+'Measured Data'!$E36*'Measured Data'!AU35/'In Process Calc.'!$I36,"")</f>
        <v/>
      </c>
      <c r="W42" s="247" t="str">
        <f>IF('Measured Data'!$E36&gt;0,'Measured Data'!W35+'Measured Data'!$E36*'Measured Data'!AV35/'In Process Calc.'!$I36,"")</f>
        <v/>
      </c>
      <c r="X42" s="247" t="str">
        <f>IF('Measured Data'!$E36&gt;0,'Measured Data'!X35+'Measured Data'!$E36*'Measured Data'!AW35/'In Process Calc.'!$I36,"")</f>
        <v/>
      </c>
      <c r="Y42" s="247" t="str">
        <f>IF('Measured Data'!$E36&gt;0,'Measured Data'!Y35+'Measured Data'!$E36*'Measured Data'!AX35/'In Process Calc.'!$I36,"")</f>
        <v/>
      </c>
      <c r="Z42" s="247" t="str">
        <f>IF('Measured Data'!$E36&gt;0,'Measured Data'!Z35+'Measured Data'!$E36*'Measured Data'!AY35/'In Process Calc.'!$I36,"")</f>
        <v/>
      </c>
      <c r="AA42" s="247" t="str">
        <f>IF('Measured Data'!$E36&gt;0,'Measured Data'!AA35+'Measured Data'!$E36*'Measured Data'!AZ35/'In Process Calc.'!$I36,"")</f>
        <v/>
      </c>
      <c r="AB42" s="247" t="str">
        <f>IF('Measured Data'!$E36&gt;0,'Measured Data'!AB35+'Measured Data'!$E36*'Measured Data'!BA35/'In Process Calc.'!$I36,"")</f>
        <v/>
      </c>
      <c r="AC42" s="247" t="str">
        <f>IF('Measured Data'!$E36&gt;0,'Measured Data'!AC35+'Measured Data'!$E36*'Measured Data'!BB35/'In Process Calc.'!$I36,"")</f>
        <v/>
      </c>
      <c r="AD42" s="247" t="str">
        <f>IF('Measured Data'!$E36&gt;0,'Measured Data'!AD35+'Measured Data'!$E36*'Measured Data'!BC35/'In Process Calc.'!$I36,"")</f>
        <v/>
      </c>
      <c r="AE42" s="247" t="str">
        <f>IF('Measured Data'!$E36&gt;0,'Measured Data'!AE35+'Measured Data'!$E36*'Measured Data'!BD35/'In Process Calc.'!$I36,"")</f>
        <v/>
      </c>
      <c r="AF42" s="247" t="str">
        <f>IF('Measured Data'!$E36&gt;0,'Measured Data'!AF35+'Measured Data'!$E36*'Measured Data'!BE35/'In Process Calc.'!$I36,"")</f>
        <v/>
      </c>
      <c r="AG42" s="247" t="str">
        <f>IF('Measured Data'!$E36&gt;0,'Measured Data'!AG35+'Measured Data'!$E36*'Measured Data'!BF35/'In Process Calc.'!$I36,"")</f>
        <v/>
      </c>
      <c r="AH42" s="247" t="str">
        <f>IF('Measured Data'!$E36&gt;0,'Measured Data'!AH35+'Measured Data'!$E36*'Measured Data'!BG35/'In Process Calc.'!$I36,"")</f>
        <v/>
      </c>
      <c r="AI42" s="247" t="str">
        <f>IF('Measured Data'!$E36&gt;0,'Measured Data'!AI35+'Measured Data'!$E36*'Measured Data'!BH35/'In Process Calc.'!$I36,"")</f>
        <v/>
      </c>
      <c r="AJ42" s="247" t="str">
        <f>IF('Measured Data'!$E36&gt;0,'Measured Data'!AJ35+'Measured Data'!$E36*'Measured Data'!BI35/'In Process Calc.'!$I36,"")</f>
        <v/>
      </c>
      <c r="AK42" s="247" t="str">
        <f>IF('Measured Data'!$E36&gt;0,'Measured Data'!AK35+'Measured Data'!$E36*'Measured Data'!BJ35/'In Process Calc.'!$I36,"")</f>
        <v/>
      </c>
      <c r="AL42" s="247" t="str">
        <f>IF('Measured Data'!$E36&gt;0,'Measured Data'!AL35+'Measured Data'!$E36*'Measured Data'!BK35/'In Process Calc.'!$I36,"")</f>
        <v/>
      </c>
      <c r="AM42" s="247" t="str">
        <f>IF('Measured Data'!$E36&gt;0,'Measured Data'!AM35+'Measured Data'!$E36*'Measured Data'!BL35/'In Process Calc.'!$I36,"")</f>
        <v/>
      </c>
      <c r="AN42" s="247" t="str">
        <f>IF('Measured Data'!$E36&gt;0,'Measured Data'!AN35+'Measured Data'!$E36*'Measured Data'!BM35/'In Process Calc.'!$I36,"")</f>
        <v/>
      </c>
      <c r="AO42" s="247" t="str">
        <f>IF('Measured Data'!$E36&gt;0,'Measured Data'!AO35+'Measured Data'!$E36*'Measured Data'!BN35/'In Process Calc.'!$I36,"")</f>
        <v/>
      </c>
      <c r="AP42" s="247" t="str">
        <f>IF('Measured Data'!$E36&gt;0,'Measured Data'!AP35+'Measured Data'!$E36*'Measured Data'!BO35/'In Process Calc.'!$I36,"")</f>
        <v/>
      </c>
      <c r="AQ42" s="247" t="str">
        <f>IF('Measured Data'!$E36&gt;0,'Measured Data'!AR35+'Measured Data'!$E36*'Measured Data'!BP35/'In Process Calc.'!$I36,"")</f>
        <v/>
      </c>
      <c r="AR42" s="247" t="str">
        <f>IF('Measured Data'!$E36&gt;0,'Measured Data'!AS35,"")</f>
        <v/>
      </c>
      <c r="AS42" s="247" t="str">
        <f>IF('Measured Data'!$E36&gt;0,'Measured Data'!AT35,"")</f>
        <v/>
      </c>
      <c r="AT42" s="247" t="str">
        <f>IF('Measured Data'!$E36&gt;0,'Measured Data'!AU35,"")</f>
        <v/>
      </c>
      <c r="AU42" s="247" t="str">
        <f>IF('Measured Data'!$E36&gt;0,'Measured Data'!AV35,"")</f>
        <v/>
      </c>
      <c r="AV42" s="247" t="str">
        <f>IF('Measured Data'!$E36&gt;0,'Measured Data'!AW35,"")</f>
        <v/>
      </c>
      <c r="AW42" s="247" t="str">
        <f>IF('Measured Data'!$E36&gt;0,'Measured Data'!AX35,"")</f>
        <v/>
      </c>
      <c r="AX42" s="247" t="str">
        <f>IF('Measured Data'!$E36&gt;0,'Measured Data'!AY35,"")</f>
        <v/>
      </c>
      <c r="AY42" s="247" t="str">
        <f>IF('Measured Data'!$E36&gt;0,'Measured Data'!AZ35,"")</f>
        <v/>
      </c>
      <c r="AZ42" s="247" t="str">
        <f>IF('Measured Data'!$E36&gt;0,'Measured Data'!BA35,"")</f>
        <v/>
      </c>
      <c r="BA42" s="247" t="str">
        <f>IF('Measured Data'!$E36&gt;0,'Measured Data'!BB35,"")</f>
        <v/>
      </c>
      <c r="BB42" s="247" t="str">
        <f>IF('Measured Data'!$E36&gt;0,'Measured Data'!BC35,"")</f>
        <v/>
      </c>
      <c r="BC42" s="247" t="str">
        <f>IF('Measured Data'!$E36&gt;0,'Measured Data'!BD35,"")</f>
        <v/>
      </c>
      <c r="BD42" s="247" t="str">
        <f>IF('Measured Data'!$E36&gt;0,'Measured Data'!BE35,"")</f>
        <v/>
      </c>
      <c r="BE42" s="247" t="str">
        <f>IF('Measured Data'!$E36&gt;0,'Measured Data'!BF35,"")</f>
        <v/>
      </c>
      <c r="BF42" s="247" t="str">
        <f>IF('Measured Data'!$E36&gt;0,'Measured Data'!BG35,"")</f>
        <v/>
      </c>
      <c r="BG42" s="247" t="str">
        <f>IF('Measured Data'!$E36&gt;0,'Measured Data'!BH35,"")</f>
        <v/>
      </c>
      <c r="BH42" s="247" t="str">
        <f>IF('Measured Data'!$E36&gt;0,'Measured Data'!BI35,"")</f>
        <v/>
      </c>
      <c r="BI42" s="247" t="str">
        <f>IF('Measured Data'!$E36&gt;0,'Measured Data'!BJ35,"")</f>
        <v/>
      </c>
      <c r="BJ42" s="247" t="str">
        <f>IF('Measured Data'!$E36&gt;0,'Measured Data'!BK35,"")</f>
        <v/>
      </c>
      <c r="BK42" s="247" t="str">
        <f>IF('Measured Data'!$E36&gt;0,'Measured Data'!BL35,"")</f>
        <v/>
      </c>
      <c r="BL42" s="247" t="str">
        <f>IF('Measured Data'!$E36&gt;0,'Measured Data'!BM35,"")</f>
        <v/>
      </c>
      <c r="BM42" s="247" t="str">
        <f>IF('Measured Data'!$E36&gt;0,'Measured Data'!BN35,"")</f>
        <v/>
      </c>
      <c r="BN42" s="247" t="str">
        <f>IF('Measured Data'!$E36&gt;0,'In Process Calc.'!B35,"")</f>
        <v/>
      </c>
      <c r="BO42" s="247" t="str">
        <f>IF('Measured Data'!$E36&gt;0,'In Process Calc.'!C35,"")</f>
        <v/>
      </c>
    </row>
    <row r="43" spans="1:67" x14ac:dyDescent="0.15">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Data'!AS36/'In Process Calc.'!$I37,"")</f>
        <v/>
      </c>
      <c r="U43" s="247" t="str">
        <f>IF('Measured Data'!$E37&gt;0,'Measured Data'!U36+'Measured Data'!$E37*'Measured Data'!AT36/'In Process Calc.'!$I37,"")</f>
        <v/>
      </c>
      <c r="V43" s="247" t="str">
        <f>IF('Measured Data'!$E37&gt;0,'Measured Data'!V36+'Measured Data'!$E37*'Measured Data'!AU36/'In Process Calc.'!$I37,"")</f>
        <v/>
      </c>
      <c r="W43" s="247" t="str">
        <f>IF('Measured Data'!$E37&gt;0,'Measured Data'!W36+'Measured Data'!$E37*'Measured Data'!AV36/'In Process Calc.'!$I37,"")</f>
        <v/>
      </c>
      <c r="X43" s="247" t="str">
        <f>IF('Measured Data'!$E37&gt;0,'Measured Data'!X36+'Measured Data'!$E37*'Measured Data'!AW36/'In Process Calc.'!$I37,"")</f>
        <v/>
      </c>
      <c r="Y43" s="247" t="str">
        <f>IF('Measured Data'!$E37&gt;0,'Measured Data'!Y36+'Measured Data'!$E37*'Measured Data'!AX36/'In Process Calc.'!$I37,"")</f>
        <v/>
      </c>
      <c r="Z43" s="247" t="str">
        <f>IF('Measured Data'!$E37&gt;0,'Measured Data'!Z36+'Measured Data'!$E37*'Measured Data'!AY36/'In Process Calc.'!$I37,"")</f>
        <v/>
      </c>
      <c r="AA43" s="247" t="str">
        <f>IF('Measured Data'!$E37&gt;0,'Measured Data'!AA36+'Measured Data'!$E37*'Measured Data'!AZ36/'In Process Calc.'!$I37,"")</f>
        <v/>
      </c>
      <c r="AB43" s="247" t="str">
        <f>IF('Measured Data'!$E37&gt;0,'Measured Data'!AB36+'Measured Data'!$E37*'Measured Data'!BA36/'In Process Calc.'!$I37,"")</f>
        <v/>
      </c>
      <c r="AC43" s="247" t="str">
        <f>IF('Measured Data'!$E37&gt;0,'Measured Data'!AC36+'Measured Data'!$E37*'Measured Data'!BB36/'In Process Calc.'!$I37,"")</f>
        <v/>
      </c>
      <c r="AD43" s="247" t="str">
        <f>IF('Measured Data'!$E37&gt;0,'Measured Data'!AD36+'Measured Data'!$E37*'Measured Data'!BC36/'In Process Calc.'!$I37,"")</f>
        <v/>
      </c>
      <c r="AE43" s="247" t="str">
        <f>IF('Measured Data'!$E37&gt;0,'Measured Data'!AE36+'Measured Data'!$E37*'Measured Data'!BD36/'In Process Calc.'!$I37,"")</f>
        <v/>
      </c>
      <c r="AF43" s="247" t="str">
        <f>IF('Measured Data'!$E37&gt;0,'Measured Data'!AF36+'Measured Data'!$E37*'Measured Data'!BE36/'In Process Calc.'!$I37,"")</f>
        <v/>
      </c>
      <c r="AG43" s="247" t="str">
        <f>IF('Measured Data'!$E37&gt;0,'Measured Data'!AG36+'Measured Data'!$E37*'Measured Data'!BF36/'In Process Calc.'!$I37,"")</f>
        <v/>
      </c>
      <c r="AH43" s="247" t="str">
        <f>IF('Measured Data'!$E37&gt;0,'Measured Data'!AH36+'Measured Data'!$E37*'Measured Data'!BG36/'In Process Calc.'!$I37,"")</f>
        <v/>
      </c>
      <c r="AI43" s="247" t="str">
        <f>IF('Measured Data'!$E37&gt;0,'Measured Data'!AI36+'Measured Data'!$E37*'Measured Data'!BH36/'In Process Calc.'!$I37,"")</f>
        <v/>
      </c>
      <c r="AJ43" s="247" t="str">
        <f>IF('Measured Data'!$E37&gt;0,'Measured Data'!AJ36+'Measured Data'!$E37*'Measured Data'!BI36/'In Process Calc.'!$I37,"")</f>
        <v/>
      </c>
      <c r="AK43" s="247" t="str">
        <f>IF('Measured Data'!$E37&gt;0,'Measured Data'!AK36+'Measured Data'!$E37*'Measured Data'!BJ36/'In Process Calc.'!$I37,"")</f>
        <v/>
      </c>
      <c r="AL43" s="247" t="str">
        <f>IF('Measured Data'!$E37&gt;0,'Measured Data'!AL36+'Measured Data'!$E37*'Measured Data'!BK36/'In Process Calc.'!$I37,"")</f>
        <v/>
      </c>
      <c r="AM43" s="247" t="str">
        <f>IF('Measured Data'!$E37&gt;0,'Measured Data'!AM36+'Measured Data'!$E37*'Measured Data'!BL36/'In Process Calc.'!$I37,"")</f>
        <v/>
      </c>
      <c r="AN43" s="247" t="str">
        <f>IF('Measured Data'!$E37&gt;0,'Measured Data'!AN36+'Measured Data'!$E37*'Measured Data'!BM36/'In Process Calc.'!$I37,"")</f>
        <v/>
      </c>
      <c r="AO43" s="247" t="str">
        <f>IF('Measured Data'!$E37&gt;0,'Measured Data'!AO36+'Measured Data'!$E37*'Measured Data'!BN36/'In Process Calc.'!$I37,"")</f>
        <v/>
      </c>
      <c r="AP43" s="247" t="str">
        <f>IF('Measured Data'!$E37&gt;0,'Measured Data'!AP36+'Measured Data'!$E37*'Measured Data'!BO36/'In Process Calc.'!$I37,"")</f>
        <v/>
      </c>
      <c r="AQ43" s="247" t="str">
        <f>IF('Measured Data'!$E37&gt;0,'Measured Data'!AR36+'Measured Data'!$E37*'Measured Data'!BP36/'In Process Calc.'!$I37,"")</f>
        <v/>
      </c>
      <c r="AR43" s="247" t="str">
        <f>IF('Measured Data'!$E37&gt;0,'Measured Data'!AS36,"")</f>
        <v/>
      </c>
      <c r="AS43" s="247" t="str">
        <f>IF('Measured Data'!$E37&gt;0,'Measured Data'!AT36,"")</f>
        <v/>
      </c>
      <c r="AT43" s="247" t="str">
        <f>IF('Measured Data'!$E37&gt;0,'Measured Data'!AU36,"")</f>
        <v/>
      </c>
      <c r="AU43" s="247" t="str">
        <f>IF('Measured Data'!$E37&gt;0,'Measured Data'!AV36,"")</f>
        <v/>
      </c>
      <c r="AV43" s="247" t="str">
        <f>IF('Measured Data'!$E37&gt;0,'Measured Data'!AW36,"")</f>
        <v/>
      </c>
      <c r="AW43" s="247" t="str">
        <f>IF('Measured Data'!$E37&gt;0,'Measured Data'!AX36,"")</f>
        <v/>
      </c>
      <c r="AX43" s="247" t="str">
        <f>IF('Measured Data'!$E37&gt;0,'Measured Data'!AY36,"")</f>
        <v/>
      </c>
      <c r="AY43" s="247" t="str">
        <f>IF('Measured Data'!$E37&gt;0,'Measured Data'!AZ36,"")</f>
        <v/>
      </c>
      <c r="AZ43" s="247" t="str">
        <f>IF('Measured Data'!$E37&gt;0,'Measured Data'!BA36,"")</f>
        <v/>
      </c>
      <c r="BA43" s="247" t="str">
        <f>IF('Measured Data'!$E37&gt;0,'Measured Data'!BB36,"")</f>
        <v/>
      </c>
      <c r="BB43" s="247" t="str">
        <f>IF('Measured Data'!$E37&gt;0,'Measured Data'!BC36,"")</f>
        <v/>
      </c>
      <c r="BC43" s="247" t="str">
        <f>IF('Measured Data'!$E37&gt;0,'Measured Data'!BD36,"")</f>
        <v/>
      </c>
      <c r="BD43" s="247" t="str">
        <f>IF('Measured Data'!$E37&gt;0,'Measured Data'!BE36,"")</f>
        <v/>
      </c>
      <c r="BE43" s="247" t="str">
        <f>IF('Measured Data'!$E37&gt;0,'Measured Data'!BF36,"")</f>
        <v/>
      </c>
      <c r="BF43" s="247" t="str">
        <f>IF('Measured Data'!$E37&gt;0,'Measured Data'!BG36,"")</f>
        <v/>
      </c>
      <c r="BG43" s="247" t="str">
        <f>IF('Measured Data'!$E37&gt;0,'Measured Data'!BH36,"")</f>
        <v/>
      </c>
      <c r="BH43" s="247" t="str">
        <f>IF('Measured Data'!$E37&gt;0,'Measured Data'!BI36,"")</f>
        <v/>
      </c>
      <c r="BI43" s="247" t="str">
        <f>IF('Measured Data'!$E37&gt;0,'Measured Data'!BJ36,"")</f>
        <v/>
      </c>
      <c r="BJ43" s="247" t="str">
        <f>IF('Measured Data'!$E37&gt;0,'Measured Data'!BK36,"")</f>
        <v/>
      </c>
      <c r="BK43" s="247" t="str">
        <f>IF('Measured Data'!$E37&gt;0,'Measured Data'!BL36,"")</f>
        <v/>
      </c>
      <c r="BL43" s="247" t="str">
        <f>IF('Measured Data'!$E37&gt;0,'Measured Data'!BM36,"")</f>
        <v/>
      </c>
      <c r="BM43" s="247" t="str">
        <f>IF('Measured Data'!$E37&gt;0,'Measured Data'!BN36,"")</f>
        <v/>
      </c>
      <c r="BN43" s="247" t="str">
        <f>IF('Measured Data'!$E37&gt;0,'In Process Calc.'!B36,"")</f>
        <v/>
      </c>
      <c r="BO43" s="247" t="str">
        <f>IF('Measured Data'!$E37&gt;0,'In Process Calc.'!C36,"")</f>
        <v/>
      </c>
    </row>
    <row r="44" spans="1:67" x14ac:dyDescent="0.15">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Data'!AS37/'In Process Calc.'!$I38,"")</f>
        <v/>
      </c>
      <c r="U44" s="247" t="str">
        <f>IF('Measured Data'!$E38&gt;0,'Measured Data'!U37+'Measured Data'!$E38*'Measured Data'!AT37/'In Process Calc.'!$I38,"")</f>
        <v/>
      </c>
      <c r="V44" s="247" t="str">
        <f>IF('Measured Data'!$E38&gt;0,'Measured Data'!V37+'Measured Data'!$E38*'Measured Data'!AU37/'In Process Calc.'!$I38,"")</f>
        <v/>
      </c>
      <c r="W44" s="247" t="str">
        <f>IF('Measured Data'!$E38&gt;0,'Measured Data'!W37+'Measured Data'!$E38*'Measured Data'!AV37/'In Process Calc.'!$I38,"")</f>
        <v/>
      </c>
      <c r="X44" s="247" t="str">
        <f>IF('Measured Data'!$E38&gt;0,'Measured Data'!X37+'Measured Data'!$E38*'Measured Data'!AW37/'In Process Calc.'!$I38,"")</f>
        <v/>
      </c>
      <c r="Y44" s="247" t="str">
        <f>IF('Measured Data'!$E38&gt;0,'Measured Data'!Y37+'Measured Data'!$E38*'Measured Data'!AX37/'In Process Calc.'!$I38,"")</f>
        <v/>
      </c>
      <c r="Z44" s="247" t="str">
        <f>IF('Measured Data'!$E38&gt;0,'Measured Data'!Z37+'Measured Data'!$E38*'Measured Data'!AY37/'In Process Calc.'!$I38,"")</f>
        <v/>
      </c>
      <c r="AA44" s="247" t="str">
        <f>IF('Measured Data'!$E38&gt;0,'Measured Data'!AA37+'Measured Data'!$E38*'Measured Data'!AZ37/'In Process Calc.'!$I38,"")</f>
        <v/>
      </c>
      <c r="AB44" s="247" t="str">
        <f>IF('Measured Data'!$E38&gt;0,'Measured Data'!AB37+'Measured Data'!$E38*'Measured Data'!BA37/'In Process Calc.'!$I38,"")</f>
        <v/>
      </c>
      <c r="AC44" s="247" t="str">
        <f>IF('Measured Data'!$E38&gt;0,'Measured Data'!AC37+'Measured Data'!$E38*'Measured Data'!BB37/'In Process Calc.'!$I38,"")</f>
        <v/>
      </c>
      <c r="AD44" s="247" t="str">
        <f>IF('Measured Data'!$E38&gt;0,'Measured Data'!AD37+'Measured Data'!$E38*'Measured Data'!BC37/'In Process Calc.'!$I38,"")</f>
        <v/>
      </c>
      <c r="AE44" s="247" t="str">
        <f>IF('Measured Data'!$E38&gt;0,'Measured Data'!AE37+'Measured Data'!$E38*'Measured Data'!BD37/'In Process Calc.'!$I38,"")</f>
        <v/>
      </c>
      <c r="AF44" s="247" t="str">
        <f>IF('Measured Data'!$E38&gt;0,'Measured Data'!AF37+'Measured Data'!$E38*'Measured Data'!BE37/'In Process Calc.'!$I38,"")</f>
        <v/>
      </c>
      <c r="AG44" s="247" t="str">
        <f>IF('Measured Data'!$E38&gt;0,'Measured Data'!AG37+'Measured Data'!$E38*'Measured Data'!BF37/'In Process Calc.'!$I38,"")</f>
        <v/>
      </c>
      <c r="AH44" s="247" t="str">
        <f>IF('Measured Data'!$E38&gt;0,'Measured Data'!AH37+'Measured Data'!$E38*'Measured Data'!BG37/'In Process Calc.'!$I38,"")</f>
        <v/>
      </c>
      <c r="AI44" s="247" t="str">
        <f>IF('Measured Data'!$E38&gt;0,'Measured Data'!AI37+'Measured Data'!$E38*'Measured Data'!BH37/'In Process Calc.'!$I38,"")</f>
        <v/>
      </c>
      <c r="AJ44" s="247" t="str">
        <f>IF('Measured Data'!$E38&gt;0,'Measured Data'!AJ37+'Measured Data'!$E38*'Measured Data'!BI37/'In Process Calc.'!$I38,"")</f>
        <v/>
      </c>
      <c r="AK44" s="247" t="str">
        <f>IF('Measured Data'!$E38&gt;0,'Measured Data'!AK37+'Measured Data'!$E38*'Measured Data'!BJ37/'In Process Calc.'!$I38,"")</f>
        <v/>
      </c>
      <c r="AL44" s="247" t="str">
        <f>IF('Measured Data'!$E38&gt;0,'Measured Data'!AL37+'Measured Data'!$E38*'Measured Data'!BK37/'In Process Calc.'!$I38,"")</f>
        <v/>
      </c>
      <c r="AM44" s="247" t="str">
        <f>IF('Measured Data'!$E38&gt;0,'Measured Data'!AM37+'Measured Data'!$E38*'Measured Data'!BL37/'In Process Calc.'!$I38,"")</f>
        <v/>
      </c>
      <c r="AN44" s="247" t="str">
        <f>IF('Measured Data'!$E38&gt;0,'Measured Data'!AN37+'Measured Data'!$E38*'Measured Data'!BM37/'In Process Calc.'!$I38,"")</f>
        <v/>
      </c>
      <c r="AO44" s="247" t="str">
        <f>IF('Measured Data'!$E38&gt;0,'Measured Data'!AO37+'Measured Data'!$E38*'Measured Data'!BN37/'In Process Calc.'!$I38,"")</f>
        <v/>
      </c>
      <c r="AP44" s="247" t="str">
        <f>IF('Measured Data'!$E38&gt;0,'Measured Data'!AP37+'Measured Data'!$E38*'Measured Data'!BO37/'In Process Calc.'!$I38,"")</f>
        <v/>
      </c>
      <c r="AQ44" s="247" t="str">
        <f>IF('Measured Data'!$E38&gt;0,'Measured Data'!AR37+'Measured Data'!$E38*'Measured Data'!BP37/'In Process Calc.'!$I38,"")</f>
        <v/>
      </c>
      <c r="AR44" s="247" t="str">
        <f>IF('Measured Data'!$E38&gt;0,'Measured Data'!AS37,"")</f>
        <v/>
      </c>
      <c r="AS44" s="247" t="str">
        <f>IF('Measured Data'!$E38&gt;0,'Measured Data'!AT37,"")</f>
        <v/>
      </c>
      <c r="AT44" s="247" t="str">
        <f>IF('Measured Data'!$E38&gt;0,'Measured Data'!AU37,"")</f>
        <v/>
      </c>
      <c r="AU44" s="247" t="str">
        <f>IF('Measured Data'!$E38&gt;0,'Measured Data'!AV37,"")</f>
        <v/>
      </c>
      <c r="AV44" s="247" t="str">
        <f>IF('Measured Data'!$E38&gt;0,'Measured Data'!AW37,"")</f>
        <v/>
      </c>
      <c r="AW44" s="247" t="str">
        <f>IF('Measured Data'!$E38&gt;0,'Measured Data'!AX37,"")</f>
        <v/>
      </c>
      <c r="AX44" s="247" t="str">
        <f>IF('Measured Data'!$E38&gt;0,'Measured Data'!AY37,"")</f>
        <v/>
      </c>
      <c r="AY44" s="247" t="str">
        <f>IF('Measured Data'!$E38&gt;0,'Measured Data'!AZ37,"")</f>
        <v/>
      </c>
      <c r="AZ44" s="247" t="str">
        <f>IF('Measured Data'!$E38&gt;0,'Measured Data'!BA37,"")</f>
        <v/>
      </c>
      <c r="BA44" s="247" t="str">
        <f>IF('Measured Data'!$E38&gt;0,'Measured Data'!BB37,"")</f>
        <v/>
      </c>
      <c r="BB44" s="247" t="str">
        <f>IF('Measured Data'!$E38&gt;0,'Measured Data'!BC37,"")</f>
        <v/>
      </c>
      <c r="BC44" s="247" t="str">
        <f>IF('Measured Data'!$E38&gt;0,'Measured Data'!BD37,"")</f>
        <v/>
      </c>
      <c r="BD44" s="247" t="str">
        <f>IF('Measured Data'!$E38&gt;0,'Measured Data'!BE37,"")</f>
        <v/>
      </c>
      <c r="BE44" s="247" t="str">
        <f>IF('Measured Data'!$E38&gt;0,'Measured Data'!BF37,"")</f>
        <v/>
      </c>
      <c r="BF44" s="247" t="str">
        <f>IF('Measured Data'!$E38&gt;0,'Measured Data'!BG37,"")</f>
        <v/>
      </c>
      <c r="BG44" s="247" t="str">
        <f>IF('Measured Data'!$E38&gt;0,'Measured Data'!BH37,"")</f>
        <v/>
      </c>
      <c r="BH44" s="247" t="str">
        <f>IF('Measured Data'!$E38&gt;0,'Measured Data'!BI37,"")</f>
        <v/>
      </c>
      <c r="BI44" s="247" t="str">
        <f>IF('Measured Data'!$E38&gt;0,'Measured Data'!BJ37,"")</f>
        <v/>
      </c>
      <c r="BJ44" s="247" t="str">
        <f>IF('Measured Data'!$E38&gt;0,'Measured Data'!BK37,"")</f>
        <v/>
      </c>
      <c r="BK44" s="247" t="str">
        <f>IF('Measured Data'!$E38&gt;0,'Measured Data'!BL37,"")</f>
        <v/>
      </c>
      <c r="BL44" s="247" t="str">
        <f>IF('Measured Data'!$E38&gt;0,'Measured Data'!BM37,"")</f>
        <v/>
      </c>
      <c r="BM44" s="247" t="str">
        <f>IF('Measured Data'!$E38&gt;0,'Measured Data'!BN37,"")</f>
        <v/>
      </c>
      <c r="BN44" s="247" t="str">
        <f>IF('Measured Data'!$E38&gt;0,'In Process Calc.'!B37,"")</f>
        <v/>
      </c>
      <c r="BO44" s="247" t="str">
        <f>IF('Measured Data'!$E38&gt;0,'In Process Calc.'!C37,"")</f>
        <v/>
      </c>
    </row>
    <row r="45" spans="1:67" x14ac:dyDescent="0.15">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Data'!AS38/'In Process Calc.'!$I39,"")</f>
        <v/>
      </c>
      <c r="U45" s="247" t="str">
        <f>IF('Measured Data'!$E39&gt;0,'Measured Data'!U38+'Measured Data'!$E39*'Measured Data'!AT38/'In Process Calc.'!$I39,"")</f>
        <v/>
      </c>
      <c r="V45" s="247" t="str">
        <f>IF('Measured Data'!$E39&gt;0,'Measured Data'!V38+'Measured Data'!$E39*'Measured Data'!AU38/'In Process Calc.'!$I39,"")</f>
        <v/>
      </c>
      <c r="W45" s="247" t="str">
        <f>IF('Measured Data'!$E39&gt;0,'Measured Data'!W38+'Measured Data'!$E39*'Measured Data'!AV38/'In Process Calc.'!$I39,"")</f>
        <v/>
      </c>
      <c r="X45" s="247" t="str">
        <f>IF('Measured Data'!$E39&gt;0,'Measured Data'!X38+'Measured Data'!$E39*'Measured Data'!AW38/'In Process Calc.'!$I39,"")</f>
        <v/>
      </c>
      <c r="Y45" s="247" t="str">
        <f>IF('Measured Data'!$E39&gt;0,'Measured Data'!Y38+'Measured Data'!$E39*'Measured Data'!AX38/'In Process Calc.'!$I39,"")</f>
        <v/>
      </c>
      <c r="Z45" s="247" t="str">
        <f>IF('Measured Data'!$E39&gt;0,'Measured Data'!Z38+'Measured Data'!$E39*'Measured Data'!AY38/'In Process Calc.'!$I39,"")</f>
        <v/>
      </c>
      <c r="AA45" s="247" t="str">
        <f>IF('Measured Data'!$E39&gt;0,'Measured Data'!AA38+'Measured Data'!$E39*'Measured Data'!AZ38/'In Process Calc.'!$I39,"")</f>
        <v/>
      </c>
      <c r="AB45" s="247" t="str">
        <f>IF('Measured Data'!$E39&gt;0,'Measured Data'!AB38+'Measured Data'!$E39*'Measured Data'!BA38/'In Process Calc.'!$I39,"")</f>
        <v/>
      </c>
      <c r="AC45" s="247" t="str">
        <f>IF('Measured Data'!$E39&gt;0,'Measured Data'!AC38+'Measured Data'!$E39*'Measured Data'!BB38/'In Process Calc.'!$I39,"")</f>
        <v/>
      </c>
      <c r="AD45" s="247" t="str">
        <f>IF('Measured Data'!$E39&gt;0,'Measured Data'!AD38+'Measured Data'!$E39*'Measured Data'!BC38/'In Process Calc.'!$I39,"")</f>
        <v/>
      </c>
      <c r="AE45" s="247" t="str">
        <f>IF('Measured Data'!$E39&gt;0,'Measured Data'!AE38+'Measured Data'!$E39*'Measured Data'!BD38/'In Process Calc.'!$I39,"")</f>
        <v/>
      </c>
      <c r="AF45" s="247" t="str">
        <f>IF('Measured Data'!$E39&gt;0,'Measured Data'!AF38+'Measured Data'!$E39*'Measured Data'!BE38/'In Process Calc.'!$I39,"")</f>
        <v/>
      </c>
      <c r="AG45" s="247" t="str">
        <f>IF('Measured Data'!$E39&gt;0,'Measured Data'!AG38+'Measured Data'!$E39*'Measured Data'!BF38/'In Process Calc.'!$I39,"")</f>
        <v/>
      </c>
      <c r="AH45" s="247" t="str">
        <f>IF('Measured Data'!$E39&gt;0,'Measured Data'!AH38+'Measured Data'!$E39*'Measured Data'!BG38/'In Process Calc.'!$I39,"")</f>
        <v/>
      </c>
      <c r="AI45" s="247" t="str">
        <f>IF('Measured Data'!$E39&gt;0,'Measured Data'!AI38+'Measured Data'!$E39*'Measured Data'!BH38/'In Process Calc.'!$I39,"")</f>
        <v/>
      </c>
      <c r="AJ45" s="247" t="str">
        <f>IF('Measured Data'!$E39&gt;0,'Measured Data'!AJ38+'Measured Data'!$E39*'Measured Data'!BI38/'In Process Calc.'!$I39,"")</f>
        <v/>
      </c>
      <c r="AK45" s="247" t="str">
        <f>IF('Measured Data'!$E39&gt;0,'Measured Data'!AK38+'Measured Data'!$E39*'Measured Data'!BJ38/'In Process Calc.'!$I39,"")</f>
        <v/>
      </c>
      <c r="AL45" s="247" t="str">
        <f>IF('Measured Data'!$E39&gt;0,'Measured Data'!AL38+'Measured Data'!$E39*'Measured Data'!BK38/'In Process Calc.'!$I39,"")</f>
        <v/>
      </c>
      <c r="AM45" s="247" t="str">
        <f>IF('Measured Data'!$E39&gt;0,'Measured Data'!AM38+'Measured Data'!$E39*'Measured Data'!BL38/'In Process Calc.'!$I39,"")</f>
        <v/>
      </c>
      <c r="AN45" s="247" t="str">
        <f>IF('Measured Data'!$E39&gt;0,'Measured Data'!AN38+'Measured Data'!$E39*'Measured Data'!BM38/'In Process Calc.'!$I39,"")</f>
        <v/>
      </c>
      <c r="AO45" s="247" t="str">
        <f>IF('Measured Data'!$E39&gt;0,'Measured Data'!AO38+'Measured Data'!$E39*'Measured Data'!BN38/'In Process Calc.'!$I39,"")</f>
        <v/>
      </c>
      <c r="AP45" s="247" t="str">
        <f>IF('Measured Data'!$E39&gt;0,'Measured Data'!AP38+'Measured Data'!$E39*'Measured Data'!BO38/'In Process Calc.'!$I39,"")</f>
        <v/>
      </c>
      <c r="AQ45" s="247" t="str">
        <f>IF('Measured Data'!$E39&gt;0,'Measured Data'!AR38+'Measured Data'!$E39*'Measured Data'!BP38/'In Process Calc.'!$I39,"")</f>
        <v/>
      </c>
      <c r="AR45" s="247" t="str">
        <f>IF('Measured Data'!$E39&gt;0,'Measured Data'!AS38,"")</f>
        <v/>
      </c>
      <c r="AS45" s="247" t="str">
        <f>IF('Measured Data'!$E39&gt;0,'Measured Data'!AT38,"")</f>
        <v/>
      </c>
      <c r="AT45" s="247" t="str">
        <f>IF('Measured Data'!$E39&gt;0,'Measured Data'!AU38,"")</f>
        <v/>
      </c>
      <c r="AU45" s="247" t="str">
        <f>IF('Measured Data'!$E39&gt;0,'Measured Data'!AV38,"")</f>
        <v/>
      </c>
      <c r="AV45" s="247" t="str">
        <f>IF('Measured Data'!$E39&gt;0,'Measured Data'!AW38,"")</f>
        <v/>
      </c>
      <c r="AW45" s="247" t="str">
        <f>IF('Measured Data'!$E39&gt;0,'Measured Data'!AX38,"")</f>
        <v/>
      </c>
      <c r="AX45" s="247" t="str">
        <f>IF('Measured Data'!$E39&gt;0,'Measured Data'!AY38,"")</f>
        <v/>
      </c>
      <c r="AY45" s="247" t="str">
        <f>IF('Measured Data'!$E39&gt;0,'Measured Data'!AZ38,"")</f>
        <v/>
      </c>
      <c r="AZ45" s="247" t="str">
        <f>IF('Measured Data'!$E39&gt;0,'Measured Data'!BA38,"")</f>
        <v/>
      </c>
      <c r="BA45" s="247" t="str">
        <f>IF('Measured Data'!$E39&gt;0,'Measured Data'!BB38,"")</f>
        <v/>
      </c>
      <c r="BB45" s="247" t="str">
        <f>IF('Measured Data'!$E39&gt;0,'Measured Data'!BC38,"")</f>
        <v/>
      </c>
      <c r="BC45" s="247" t="str">
        <f>IF('Measured Data'!$E39&gt;0,'Measured Data'!BD38,"")</f>
        <v/>
      </c>
      <c r="BD45" s="247" t="str">
        <f>IF('Measured Data'!$E39&gt;0,'Measured Data'!BE38,"")</f>
        <v/>
      </c>
      <c r="BE45" s="247" t="str">
        <f>IF('Measured Data'!$E39&gt;0,'Measured Data'!BF38,"")</f>
        <v/>
      </c>
      <c r="BF45" s="247" t="str">
        <f>IF('Measured Data'!$E39&gt;0,'Measured Data'!BG38,"")</f>
        <v/>
      </c>
      <c r="BG45" s="247" t="str">
        <f>IF('Measured Data'!$E39&gt;0,'Measured Data'!BH38,"")</f>
        <v/>
      </c>
      <c r="BH45" s="247" t="str">
        <f>IF('Measured Data'!$E39&gt;0,'Measured Data'!BI38,"")</f>
        <v/>
      </c>
      <c r="BI45" s="247" t="str">
        <f>IF('Measured Data'!$E39&gt;0,'Measured Data'!BJ38,"")</f>
        <v/>
      </c>
      <c r="BJ45" s="247" t="str">
        <f>IF('Measured Data'!$E39&gt;0,'Measured Data'!BK38,"")</f>
        <v/>
      </c>
      <c r="BK45" s="247" t="str">
        <f>IF('Measured Data'!$E39&gt;0,'Measured Data'!BL38,"")</f>
        <v/>
      </c>
      <c r="BL45" s="247" t="str">
        <f>IF('Measured Data'!$E39&gt;0,'Measured Data'!BM38,"")</f>
        <v/>
      </c>
      <c r="BM45" s="247" t="str">
        <f>IF('Measured Data'!$E39&gt;0,'Measured Data'!BN38,"")</f>
        <v/>
      </c>
      <c r="BN45" s="247" t="str">
        <f>IF('Measured Data'!$E39&gt;0,'In Process Calc.'!B38,"")</f>
        <v/>
      </c>
      <c r="BO45" s="247" t="str">
        <f>IF('Measured Data'!$E39&gt;0,'In Process Calc.'!C38,"")</f>
        <v/>
      </c>
    </row>
    <row r="46" spans="1:67" x14ac:dyDescent="0.15">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Data'!AS39/'In Process Calc.'!$I40,"")</f>
        <v/>
      </c>
      <c r="U46" s="247" t="str">
        <f>IF('Measured Data'!$E40&gt;0,'Measured Data'!U39+'Measured Data'!$E40*'Measured Data'!AT39/'In Process Calc.'!$I40,"")</f>
        <v/>
      </c>
      <c r="V46" s="247" t="str">
        <f>IF('Measured Data'!$E40&gt;0,'Measured Data'!V39+'Measured Data'!$E40*'Measured Data'!AU39/'In Process Calc.'!$I40,"")</f>
        <v/>
      </c>
      <c r="W46" s="247" t="str">
        <f>IF('Measured Data'!$E40&gt;0,'Measured Data'!W39+'Measured Data'!$E40*'Measured Data'!AV39/'In Process Calc.'!$I40,"")</f>
        <v/>
      </c>
      <c r="X46" s="247" t="str">
        <f>IF('Measured Data'!$E40&gt;0,'Measured Data'!X39+'Measured Data'!$E40*'Measured Data'!AW39/'In Process Calc.'!$I40,"")</f>
        <v/>
      </c>
      <c r="Y46" s="247" t="str">
        <f>IF('Measured Data'!$E40&gt;0,'Measured Data'!Y39+'Measured Data'!$E40*'Measured Data'!AX39/'In Process Calc.'!$I40,"")</f>
        <v/>
      </c>
      <c r="Z46" s="247" t="str">
        <f>IF('Measured Data'!$E40&gt;0,'Measured Data'!Z39+'Measured Data'!$E40*'Measured Data'!AY39/'In Process Calc.'!$I40,"")</f>
        <v/>
      </c>
      <c r="AA46" s="247" t="str">
        <f>IF('Measured Data'!$E40&gt;0,'Measured Data'!AA39+'Measured Data'!$E40*'Measured Data'!AZ39/'In Process Calc.'!$I40,"")</f>
        <v/>
      </c>
      <c r="AB46" s="247" t="str">
        <f>IF('Measured Data'!$E40&gt;0,'Measured Data'!AB39+'Measured Data'!$E40*'Measured Data'!BA39/'In Process Calc.'!$I40,"")</f>
        <v/>
      </c>
      <c r="AC46" s="247" t="str">
        <f>IF('Measured Data'!$E40&gt;0,'Measured Data'!AC39+'Measured Data'!$E40*'Measured Data'!BB39/'In Process Calc.'!$I40,"")</f>
        <v/>
      </c>
      <c r="AD46" s="247" t="str">
        <f>IF('Measured Data'!$E40&gt;0,'Measured Data'!AD39+'Measured Data'!$E40*'Measured Data'!BC39/'In Process Calc.'!$I40,"")</f>
        <v/>
      </c>
      <c r="AE46" s="247" t="str">
        <f>IF('Measured Data'!$E40&gt;0,'Measured Data'!AE39+'Measured Data'!$E40*'Measured Data'!BD39/'In Process Calc.'!$I40,"")</f>
        <v/>
      </c>
      <c r="AF46" s="247" t="str">
        <f>IF('Measured Data'!$E40&gt;0,'Measured Data'!AF39+'Measured Data'!$E40*'Measured Data'!BE39/'In Process Calc.'!$I40,"")</f>
        <v/>
      </c>
      <c r="AG46" s="247" t="str">
        <f>IF('Measured Data'!$E40&gt;0,'Measured Data'!AG39+'Measured Data'!$E40*'Measured Data'!BF39/'In Process Calc.'!$I40,"")</f>
        <v/>
      </c>
      <c r="AH46" s="247" t="str">
        <f>IF('Measured Data'!$E40&gt;0,'Measured Data'!AH39+'Measured Data'!$E40*'Measured Data'!BG39/'In Process Calc.'!$I40,"")</f>
        <v/>
      </c>
      <c r="AI46" s="247" t="str">
        <f>IF('Measured Data'!$E40&gt;0,'Measured Data'!AI39+'Measured Data'!$E40*'Measured Data'!BH39/'In Process Calc.'!$I40,"")</f>
        <v/>
      </c>
      <c r="AJ46" s="247" t="str">
        <f>IF('Measured Data'!$E40&gt;0,'Measured Data'!AJ39+'Measured Data'!$E40*'Measured Data'!BI39/'In Process Calc.'!$I40,"")</f>
        <v/>
      </c>
      <c r="AK46" s="247" t="str">
        <f>IF('Measured Data'!$E40&gt;0,'Measured Data'!AK39+'Measured Data'!$E40*'Measured Data'!BJ39/'In Process Calc.'!$I40,"")</f>
        <v/>
      </c>
      <c r="AL46" s="247" t="str">
        <f>IF('Measured Data'!$E40&gt;0,'Measured Data'!AL39+'Measured Data'!$E40*'Measured Data'!BK39/'In Process Calc.'!$I40,"")</f>
        <v/>
      </c>
      <c r="AM46" s="247" t="str">
        <f>IF('Measured Data'!$E40&gt;0,'Measured Data'!AM39+'Measured Data'!$E40*'Measured Data'!BL39/'In Process Calc.'!$I40,"")</f>
        <v/>
      </c>
      <c r="AN46" s="247" t="str">
        <f>IF('Measured Data'!$E40&gt;0,'Measured Data'!AN39+'Measured Data'!$E40*'Measured Data'!BM39/'In Process Calc.'!$I40,"")</f>
        <v/>
      </c>
      <c r="AO46" s="247" t="str">
        <f>IF('Measured Data'!$E40&gt;0,'Measured Data'!AO39+'Measured Data'!$E40*'Measured Data'!BN39/'In Process Calc.'!$I40,"")</f>
        <v/>
      </c>
      <c r="AP46" s="247" t="str">
        <f>IF('Measured Data'!$E40&gt;0,'Measured Data'!AP39+'Measured Data'!$E40*'Measured Data'!BO39/'In Process Calc.'!$I40,"")</f>
        <v/>
      </c>
      <c r="AQ46" s="247" t="str">
        <f>IF('Measured Data'!$E40&gt;0,'Measured Data'!AR39+'Measured Data'!$E40*'Measured Data'!BP39/'In Process Calc.'!$I40,"")</f>
        <v/>
      </c>
      <c r="AR46" s="247" t="str">
        <f>IF('Measured Data'!$E40&gt;0,'Measured Data'!AS39,"")</f>
        <v/>
      </c>
      <c r="AS46" s="247" t="str">
        <f>IF('Measured Data'!$E40&gt;0,'Measured Data'!AT39,"")</f>
        <v/>
      </c>
      <c r="AT46" s="247" t="str">
        <f>IF('Measured Data'!$E40&gt;0,'Measured Data'!AU39,"")</f>
        <v/>
      </c>
      <c r="AU46" s="247" t="str">
        <f>IF('Measured Data'!$E40&gt;0,'Measured Data'!AV39,"")</f>
        <v/>
      </c>
      <c r="AV46" s="247" t="str">
        <f>IF('Measured Data'!$E40&gt;0,'Measured Data'!AW39,"")</f>
        <v/>
      </c>
      <c r="AW46" s="247" t="str">
        <f>IF('Measured Data'!$E40&gt;0,'Measured Data'!AX39,"")</f>
        <v/>
      </c>
      <c r="AX46" s="247" t="str">
        <f>IF('Measured Data'!$E40&gt;0,'Measured Data'!AY39,"")</f>
        <v/>
      </c>
      <c r="AY46" s="247" t="str">
        <f>IF('Measured Data'!$E40&gt;0,'Measured Data'!AZ39,"")</f>
        <v/>
      </c>
      <c r="AZ46" s="247" t="str">
        <f>IF('Measured Data'!$E40&gt;0,'Measured Data'!BA39,"")</f>
        <v/>
      </c>
      <c r="BA46" s="247" t="str">
        <f>IF('Measured Data'!$E40&gt;0,'Measured Data'!BB39,"")</f>
        <v/>
      </c>
      <c r="BB46" s="247" t="str">
        <f>IF('Measured Data'!$E40&gt;0,'Measured Data'!BC39,"")</f>
        <v/>
      </c>
      <c r="BC46" s="247" t="str">
        <f>IF('Measured Data'!$E40&gt;0,'Measured Data'!BD39,"")</f>
        <v/>
      </c>
      <c r="BD46" s="247" t="str">
        <f>IF('Measured Data'!$E40&gt;0,'Measured Data'!BE39,"")</f>
        <v/>
      </c>
      <c r="BE46" s="247" t="str">
        <f>IF('Measured Data'!$E40&gt;0,'Measured Data'!BF39,"")</f>
        <v/>
      </c>
      <c r="BF46" s="247" t="str">
        <f>IF('Measured Data'!$E40&gt;0,'Measured Data'!BG39,"")</f>
        <v/>
      </c>
      <c r="BG46" s="247" t="str">
        <f>IF('Measured Data'!$E40&gt;0,'Measured Data'!BH39,"")</f>
        <v/>
      </c>
      <c r="BH46" s="247" t="str">
        <f>IF('Measured Data'!$E40&gt;0,'Measured Data'!BI39,"")</f>
        <v/>
      </c>
      <c r="BI46" s="247" t="str">
        <f>IF('Measured Data'!$E40&gt;0,'Measured Data'!BJ39,"")</f>
        <v/>
      </c>
      <c r="BJ46" s="247" t="str">
        <f>IF('Measured Data'!$E40&gt;0,'Measured Data'!BK39,"")</f>
        <v/>
      </c>
      <c r="BK46" s="247" t="str">
        <f>IF('Measured Data'!$E40&gt;0,'Measured Data'!BL39,"")</f>
        <v/>
      </c>
      <c r="BL46" s="247" t="str">
        <f>IF('Measured Data'!$E40&gt;0,'Measured Data'!BM39,"")</f>
        <v/>
      </c>
      <c r="BM46" s="247" t="str">
        <f>IF('Measured Data'!$E40&gt;0,'Measured Data'!BN39,"")</f>
        <v/>
      </c>
      <c r="BN46" s="247" t="str">
        <f>IF('Measured Data'!$E40&gt;0,'In Process Calc.'!B39,"")</f>
        <v/>
      </c>
      <c r="BO46" s="247" t="str">
        <f>IF('Measured Data'!$E40&gt;0,'In Process Calc.'!C39,"")</f>
        <v/>
      </c>
    </row>
    <row r="47" spans="1:67" x14ac:dyDescent="0.15">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Data'!AS40/'In Process Calc.'!$I41,"")</f>
        <v/>
      </c>
      <c r="U47" s="247" t="str">
        <f>IF('Measured Data'!$E41&gt;0,'Measured Data'!U40+'Measured Data'!$E41*'Measured Data'!AT40/'In Process Calc.'!$I41,"")</f>
        <v/>
      </c>
      <c r="V47" s="247" t="str">
        <f>IF('Measured Data'!$E41&gt;0,'Measured Data'!V40+'Measured Data'!$E41*'Measured Data'!AU40/'In Process Calc.'!$I41,"")</f>
        <v/>
      </c>
      <c r="W47" s="247" t="str">
        <f>IF('Measured Data'!$E41&gt;0,'Measured Data'!W40+'Measured Data'!$E41*'Measured Data'!AV40/'In Process Calc.'!$I41,"")</f>
        <v/>
      </c>
      <c r="X47" s="247" t="str">
        <f>IF('Measured Data'!$E41&gt;0,'Measured Data'!X40+'Measured Data'!$E41*'Measured Data'!AW40/'In Process Calc.'!$I41,"")</f>
        <v/>
      </c>
      <c r="Y47" s="247" t="str">
        <f>IF('Measured Data'!$E41&gt;0,'Measured Data'!Y40+'Measured Data'!$E41*'Measured Data'!AX40/'In Process Calc.'!$I41,"")</f>
        <v/>
      </c>
      <c r="Z47" s="247" t="str">
        <f>IF('Measured Data'!$E41&gt;0,'Measured Data'!Z40+'Measured Data'!$E41*'Measured Data'!AY40/'In Process Calc.'!$I41,"")</f>
        <v/>
      </c>
      <c r="AA47" s="247" t="str">
        <f>IF('Measured Data'!$E41&gt;0,'Measured Data'!AA40+'Measured Data'!$E41*'Measured Data'!AZ40/'In Process Calc.'!$I41,"")</f>
        <v/>
      </c>
      <c r="AB47" s="247" t="str">
        <f>IF('Measured Data'!$E41&gt;0,'Measured Data'!AB40+'Measured Data'!$E41*'Measured Data'!BA40/'In Process Calc.'!$I41,"")</f>
        <v/>
      </c>
      <c r="AC47" s="247" t="str">
        <f>IF('Measured Data'!$E41&gt;0,'Measured Data'!AC40+'Measured Data'!$E41*'Measured Data'!BB40/'In Process Calc.'!$I41,"")</f>
        <v/>
      </c>
      <c r="AD47" s="247" t="str">
        <f>IF('Measured Data'!$E41&gt;0,'Measured Data'!AD40+'Measured Data'!$E41*'Measured Data'!BC40/'In Process Calc.'!$I41,"")</f>
        <v/>
      </c>
      <c r="AE47" s="247" t="str">
        <f>IF('Measured Data'!$E41&gt;0,'Measured Data'!AE40+'Measured Data'!$E41*'Measured Data'!BD40/'In Process Calc.'!$I41,"")</f>
        <v/>
      </c>
      <c r="AF47" s="247" t="str">
        <f>IF('Measured Data'!$E41&gt;0,'Measured Data'!AF40+'Measured Data'!$E41*'Measured Data'!BE40/'In Process Calc.'!$I41,"")</f>
        <v/>
      </c>
      <c r="AG47" s="247" t="str">
        <f>IF('Measured Data'!$E41&gt;0,'Measured Data'!AG40+'Measured Data'!$E41*'Measured Data'!BF40/'In Process Calc.'!$I41,"")</f>
        <v/>
      </c>
      <c r="AH47" s="247" t="str">
        <f>IF('Measured Data'!$E41&gt;0,'Measured Data'!AH40+'Measured Data'!$E41*'Measured Data'!BG40/'In Process Calc.'!$I41,"")</f>
        <v/>
      </c>
      <c r="AI47" s="247" t="str">
        <f>IF('Measured Data'!$E41&gt;0,'Measured Data'!AI40+'Measured Data'!$E41*'Measured Data'!BH40/'In Process Calc.'!$I41,"")</f>
        <v/>
      </c>
      <c r="AJ47" s="247" t="str">
        <f>IF('Measured Data'!$E41&gt;0,'Measured Data'!AJ40+'Measured Data'!$E41*'Measured Data'!BI40/'In Process Calc.'!$I41,"")</f>
        <v/>
      </c>
      <c r="AK47" s="247" t="str">
        <f>IF('Measured Data'!$E41&gt;0,'Measured Data'!AK40+'Measured Data'!$E41*'Measured Data'!BJ40/'In Process Calc.'!$I41,"")</f>
        <v/>
      </c>
      <c r="AL47" s="247" t="str">
        <f>IF('Measured Data'!$E41&gt;0,'Measured Data'!AL40+'Measured Data'!$E41*'Measured Data'!BK40/'In Process Calc.'!$I41,"")</f>
        <v/>
      </c>
      <c r="AM47" s="247" t="str">
        <f>IF('Measured Data'!$E41&gt;0,'Measured Data'!AM40+'Measured Data'!$E41*'Measured Data'!BL40/'In Process Calc.'!$I41,"")</f>
        <v/>
      </c>
      <c r="AN47" s="247" t="str">
        <f>IF('Measured Data'!$E41&gt;0,'Measured Data'!AN40+'Measured Data'!$E41*'Measured Data'!BM40/'In Process Calc.'!$I41,"")</f>
        <v/>
      </c>
      <c r="AO47" s="247" t="str">
        <f>IF('Measured Data'!$E41&gt;0,'Measured Data'!AO40+'Measured Data'!$E41*'Measured Data'!BN40/'In Process Calc.'!$I41,"")</f>
        <v/>
      </c>
      <c r="AP47" s="247" t="str">
        <f>IF('Measured Data'!$E41&gt;0,'Measured Data'!AP40+'Measured Data'!$E41*'Measured Data'!BO40/'In Process Calc.'!$I41,"")</f>
        <v/>
      </c>
      <c r="AQ47" s="247" t="str">
        <f>IF('Measured Data'!$E41&gt;0,'Measured Data'!AR40+'Measured Data'!$E41*'Measured Data'!BP40/'In Process Calc.'!$I41,"")</f>
        <v/>
      </c>
      <c r="AR47" s="247" t="str">
        <f>IF('Measured Data'!$E41&gt;0,'Measured Data'!AS40,"")</f>
        <v/>
      </c>
      <c r="AS47" s="247" t="str">
        <f>IF('Measured Data'!$E41&gt;0,'Measured Data'!AT40,"")</f>
        <v/>
      </c>
      <c r="AT47" s="247" t="str">
        <f>IF('Measured Data'!$E41&gt;0,'Measured Data'!AU40,"")</f>
        <v/>
      </c>
      <c r="AU47" s="247" t="str">
        <f>IF('Measured Data'!$E41&gt;0,'Measured Data'!AV40,"")</f>
        <v/>
      </c>
      <c r="AV47" s="247" t="str">
        <f>IF('Measured Data'!$E41&gt;0,'Measured Data'!AW40,"")</f>
        <v/>
      </c>
      <c r="AW47" s="247" t="str">
        <f>IF('Measured Data'!$E41&gt;0,'Measured Data'!AX40,"")</f>
        <v/>
      </c>
      <c r="AX47" s="247" t="str">
        <f>IF('Measured Data'!$E41&gt;0,'Measured Data'!AY40,"")</f>
        <v/>
      </c>
      <c r="AY47" s="247" t="str">
        <f>IF('Measured Data'!$E41&gt;0,'Measured Data'!AZ40,"")</f>
        <v/>
      </c>
      <c r="AZ47" s="247" t="str">
        <f>IF('Measured Data'!$E41&gt;0,'Measured Data'!BA40,"")</f>
        <v/>
      </c>
      <c r="BA47" s="247" t="str">
        <f>IF('Measured Data'!$E41&gt;0,'Measured Data'!BB40,"")</f>
        <v/>
      </c>
      <c r="BB47" s="247" t="str">
        <f>IF('Measured Data'!$E41&gt;0,'Measured Data'!BC40,"")</f>
        <v/>
      </c>
      <c r="BC47" s="247" t="str">
        <f>IF('Measured Data'!$E41&gt;0,'Measured Data'!BD40,"")</f>
        <v/>
      </c>
      <c r="BD47" s="247" t="str">
        <f>IF('Measured Data'!$E41&gt;0,'Measured Data'!BE40,"")</f>
        <v/>
      </c>
      <c r="BE47" s="247" t="str">
        <f>IF('Measured Data'!$E41&gt;0,'Measured Data'!BF40,"")</f>
        <v/>
      </c>
      <c r="BF47" s="247" t="str">
        <f>IF('Measured Data'!$E41&gt;0,'Measured Data'!BG40,"")</f>
        <v/>
      </c>
      <c r="BG47" s="247" t="str">
        <f>IF('Measured Data'!$E41&gt;0,'Measured Data'!BH40,"")</f>
        <v/>
      </c>
      <c r="BH47" s="247" t="str">
        <f>IF('Measured Data'!$E41&gt;0,'Measured Data'!BI40,"")</f>
        <v/>
      </c>
      <c r="BI47" s="247" t="str">
        <f>IF('Measured Data'!$E41&gt;0,'Measured Data'!BJ40,"")</f>
        <v/>
      </c>
      <c r="BJ47" s="247" t="str">
        <f>IF('Measured Data'!$E41&gt;0,'Measured Data'!BK40,"")</f>
        <v/>
      </c>
      <c r="BK47" s="247" t="str">
        <f>IF('Measured Data'!$E41&gt;0,'Measured Data'!BL40,"")</f>
        <v/>
      </c>
      <c r="BL47" s="247" t="str">
        <f>IF('Measured Data'!$E41&gt;0,'Measured Data'!BM40,"")</f>
        <v/>
      </c>
      <c r="BM47" s="247" t="str">
        <f>IF('Measured Data'!$E41&gt;0,'Measured Data'!BN40,"")</f>
        <v/>
      </c>
      <c r="BN47" s="247" t="str">
        <f>IF('Measured Data'!$E41&gt;0,'In Process Calc.'!B40,"")</f>
        <v/>
      </c>
      <c r="BO47" s="247" t="str">
        <f>IF('Measured Data'!$E41&gt;0,'In Process Calc.'!C40,"")</f>
        <v/>
      </c>
    </row>
    <row r="48" spans="1:67" x14ac:dyDescent="0.15">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Data'!AS41/'In Process Calc.'!$I42,"")</f>
        <v/>
      </c>
      <c r="U48" s="247" t="str">
        <f>IF('Measured Data'!$E42&gt;0,'Measured Data'!U41+'Measured Data'!$E42*'Measured Data'!AT41/'In Process Calc.'!$I42,"")</f>
        <v/>
      </c>
      <c r="V48" s="247" t="str">
        <f>IF('Measured Data'!$E42&gt;0,'Measured Data'!V41+'Measured Data'!$E42*'Measured Data'!AU41/'In Process Calc.'!$I42,"")</f>
        <v/>
      </c>
      <c r="W48" s="247" t="str">
        <f>IF('Measured Data'!$E42&gt;0,'Measured Data'!W41+'Measured Data'!$E42*'Measured Data'!AV41/'In Process Calc.'!$I42,"")</f>
        <v/>
      </c>
      <c r="X48" s="247" t="str">
        <f>IF('Measured Data'!$E42&gt;0,'Measured Data'!X41+'Measured Data'!$E42*'Measured Data'!AW41/'In Process Calc.'!$I42,"")</f>
        <v/>
      </c>
      <c r="Y48" s="247" t="str">
        <f>IF('Measured Data'!$E42&gt;0,'Measured Data'!Y41+'Measured Data'!$E42*'Measured Data'!AX41/'In Process Calc.'!$I42,"")</f>
        <v/>
      </c>
      <c r="Z48" s="247" t="str">
        <f>IF('Measured Data'!$E42&gt;0,'Measured Data'!Z41+'Measured Data'!$E42*'Measured Data'!AY41/'In Process Calc.'!$I42,"")</f>
        <v/>
      </c>
      <c r="AA48" s="247" t="str">
        <f>IF('Measured Data'!$E42&gt;0,'Measured Data'!AA41+'Measured Data'!$E42*'Measured Data'!AZ41/'In Process Calc.'!$I42,"")</f>
        <v/>
      </c>
      <c r="AB48" s="247" t="str">
        <f>IF('Measured Data'!$E42&gt;0,'Measured Data'!AB41+'Measured Data'!$E42*'Measured Data'!BA41/'In Process Calc.'!$I42,"")</f>
        <v/>
      </c>
      <c r="AC48" s="247" t="str">
        <f>IF('Measured Data'!$E42&gt;0,'Measured Data'!AC41+'Measured Data'!$E42*'Measured Data'!BB41/'In Process Calc.'!$I42,"")</f>
        <v/>
      </c>
      <c r="AD48" s="247" t="str">
        <f>IF('Measured Data'!$E42&gt;0,'Measured Data'!AD41+'Measured Data'!$E42*'Measured Data'!BC41/'In Process Calc.'!$I42,"")</f>
        <v/>
      </c>
      <c r="AE48" s="247" t="str">
        <f>IF('Measured Data'!$E42&gt;0,'Measured Data'!AE41+'Measured Data'!$E42*'Measured Data'!BD41/'In Process Calc.'!$I42,"")</f>
        <v/>
      </c>
      <c r="AF48" s="247" t="str">
        <f>IF('Measured Data'!$E42&gt;0,'Measured Data'!AF41+'Measured Data'!$E42*'Measured Data'!BE41/'In Process Calc.'!$I42,"")</f>
        <v/>
      </c>
      <c r="AG48" s="247" t="str">
        <f>IF('Measured Data'!$E42&gt;0,'Measured Data'!AG41+'Measured Data'!$E42*'Measured Data'!BF41/'In Process Calc.'!$I42,"")</f>
        <v/>
      </c>
      <c r="AH48" s="247" t="str">
        <f>IF('Measured Data'!$E42&gt;0,'Measured Data'!AH41+'Measured Data'!$E42*'Measured Data'!BG41/'In Process Calc.'!$I42,"")</f>
        <v/>
      </c>
      <c r="AI48" s="247" t="str">
        <f>IF('Measured Data'!$E42&gt;0,'Measured Data'!AI41+'Measured Data'!$E42*'Measured Data'!BH41/'In Process Calc.'!$I42,"")</f>
        <v/>
      </c>
      <c r="AJ48" s="247" t="str">
        <f>IF('Measured Data'!$E42&gt;0,'Measured Data'!AJ41+'Measured Data'!$E42*'Measured Data'!BI41/'In Process Calc.'!$I42,"")</f>
        <v/>
      </c>
      <c r="AK48" s="247" t="str">
        <f>IF('Measured Data'!$E42&gt;0,'Measured Data'!AK41+'Measured Data'!$E42*'Measured Data'!BJ41/'In Process Calc.'!$I42,"")</f>
        <v/>
      </c>
      <c r="AL48" s="247" t="str">
        <f>IF('Measured Data'!$E42&gt;0,'Measured Data'!AL41+'Measured Data'!$E42*'Measured Data'!BK41/'In Process Calc.'!$I42,"")</f>
        <v/>
      </c>
      <c r="AM48" s="247" t="str">
        <f>IF('Measured Data'!$E42&gt;0,'Measured Data'!AM41+'Measured Data'!$E42*'Measured Data'!BL41/'In Process Calc.'!$I42,"")</f>
        <v/>
      </c>
      <c r="AN48" s="247" t="str">
        <f>IF('Measured Data'!$E42&gt;0,'Measured Data'!AN41+'Measured Data'!$E42*'Measured Data'!BM41/'In Process Calc.'!$I42,"")</f>
        <v/>
      </c>
      <c r="AO48" s="247" t="str">
        <f>IF('Measured Data'!$E42&gt;0,'Measured Data'!AO41+'Measured Data'!$E42*'Measured Data'!BN41/'In Process Calc.'!$I42,"")</f>
        <v/>
      </c>
      <c r="AP48" s="247" t="str">
        <f>IF('Measured Data'!$E42&gt;0,'Measured Data'!AP41+'Measured Data'!$E42*'Measured Data'!BO41/'In Process Calc.'!$I42,"")</f>
        <v/>
      </c>
      <c r="AQ48" s="247" t="str">
        <f>IF('Measured Data'!$E42&gt;0,'Measured Data'!AR41+'Measured Data'!$E42*'Measured Data'!BP41/'In Process Calc.'!$I42,"")</f>
        <v/>
      </c>
      <c r="AR48" s="247" t="str">
        <f>IF('Measured Data'!$E42&gt;0,'Measured Data'!AS41,"")</f>
        <v/>
      </c>
      <c r="AS48" s="247" t="str">
        <f>IF('Measured Data'!$E42&gt;0,'Measured Data'!AT41,"")</f>
        <v/>
      </c>
      <c r="AT48" s="247" t="str">
        <f>IF('Measured Data'!$E42&gt;0,'Measured Data'!AU41,"")</f>
        <v/>
      </c>
      <c r="AU48" s="247" t="str">
        <f>IF('Measured Data'!$E42&gt;0,'Measured Data'!AV41,"")</f>
        <v/>
      </c>
      <c r="AV48" s="247" t="str">
        <f>IF('Measured Data'!$E42&gt;0,'Measured Data'!AW41,"")</f>
        <v/>
      </c>
      <c r="AW48" s="247" t="str">
        <f>IF('Measured Data'!$E42&gt;0,'Measured Data'!AX41,"")</f>
        <v/>
      </c>
      <c r="AX48" s="247" t="str">
        <f>IF('Measured Data'!$E42&gt;0,'Measured Data'!AY41,"")</f>
        <v/>
      </c>
      <c r="AY48" s="247" t="str">
        <f>IF('Measured Data'!$E42&gt;0,'Measured Data'!AZ41,"")</f>
        <v/>
      </c>
      <c r="AZ48" s="247" t="str">
        <f>IF('Measured Data'!$E42&gt;0,'Measured Data'!BA41,"")</f>
        <v/>
      </c>
      <c r="BA48" s="247" t="str">
        <f>IF('Measured Data'!$E42&gt;0,'Measured Data'!BB41,"")</f>
        <v/>
      </c>
      <c r="BB48" s="247" t="str">
        <f>IF('Measured Data'!$E42&gt;0,'Measured Data'!BC41,"")</f>
        <v/>
      </c>
      <c r="BC48" s="247" t="str">
        <f>IF('Measured Data'!$E42&gt;0,'Measured Data'!BD41,"")</f>
        <v/>
      </c>
      <c r="BD48" s="247" t="str">
        <f>IF('Measured Data'!$E42&gt;0,'Measured Data'!BE41,"")</f>
        <v/>
      </c>
      <c r="BE48" s="247" t="str">
        <f>IF('Measured Data'!$E42&gt;0,'Measured Data'!BF41,"")</f>
        <v/>
      </c>
      <c r="BF48" s="247" t="str">
        <f>IF('Measured Data'!$E42&gt;0,'Measured Data'!BG41,"")</f>
        <v/>
      </c>
      <c r="BG48" s="247" t="str">
        <f>IF('Measured Data'!$E42&gt;0,'Measured Data'!BH41,"")</f>
        <v/>
      </c>
      <c r="BH48" s="247" t="str">
        <f>IF('Measured Data'!$E42&gt;0,'Measured Data'!BI41,"")</f>
        <v/>
      </c>
      <c r="BI48" s="247" t="str">
        <f>IF('Measured Data'!$E42&gt;0,'Measured Data'!BJ41,"")</f>
        <v/>
      </c>
      <c r="BJ48" s="247" t="str">
        <f>IF('Measured Data'!$E42&gt;0,'Measured Data'!BK41,"")</f>
        <v/>
      </c>
      <c r="BK48" s="247" t="str">
        <f>IF('Measured Data'!$E42&gt;0,'Measured Data'!BL41,"")</f>
        <v/>
      </c>
      <c r="BL48" s="247" t="str">
        <f>IF('Measured Data'!$E42&gt;0,'Measured Data'!BM41,"")</f>
        <v/>
      </c>
      <c r="BM48" s="247" t="str">
        <f>IF('Measured Data'!$E42&gt;0,'Measured Data'!BN41,"")</f>
        <v/>
      </c>
      <c r="BN48" s="247" t="str">
        <f>IF('Measured Data'!$E42&gt;0,'In Process Calc.'!B41,"")</f>
        <v/>
      </c>
      <c r="BO48" s="247" t="str">
        <f>IF('Measured Data'!$E42&gt;0,'In Process Calc.'!C41,"")</f>
        <v/>
      </c>
    </row>
    <row r="49" spans="1:67" x14ac:dyDescent="0.15">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Data'!AS42/'In Process Calc.'!$I43,"")</f>
        <v/>
      </c>
      <c r="U49" s="247" t="str">
        <f>IF('Measured Data'!$E43&gt;0,'Measured Data'!U42+'Measured Data'!$E43*'Measured Data'!AT42/'In Process Calc.'!$I43,"")</f>
        <v/>
      </c>
      <c r="V49" s="247" t="str">
        <f>IF('Measured Data'!$E43&gt;0,'Measured Data'!V42+'Measured Data'!$E43*'Measured Data'!AU42/'In Process Calc.'!$I43,"")</f>
        <v/>
      </c>
      <c r="W49" s="247" t="str">
        <f>IF('Measured Data'!$E43&gt;0,'Measured Data'!W42+'Measured Data'!$E43*'Measured Data'!AV42/'In Process Calc.'!$I43,"")</f>
        <v/>
      </c>
      <c r="X49" s="247" t="str">
        <f>IF('Measured Data'!$E43&gt;0,'Measured Data'!X42+'Measured Data'!$E43*'Measured Data'!AW42/'In Process Calc.'!$I43,"")</f>
        <v/>
      </c>
      <c r="Y49" s="247" t="str">
        <f>IF('Measured Data'!$E43&gt;0,'Measured Data'!Y42+'Measured Data'!$E43*'Measured Data'!AX42/'In Process Calc.'!$I43,"")</f>
        <v/>
      </c>
      <c r="Z49" s="247" t="str">
        <f>IF('Measured Data'!$E43&gt;0,'Measured Data'!Z42+'Measured Data'!$E43*'Measured Data'!AY42/'In Process Calc.'!$I43,"")</f>
        <v/>
      </c>
      <c r="AA49" s="247" t="str">
        <f>IF('Measured Data'!$E43&gt;0,'Measured Data'!AA42+'Measured Data'!$E43*'Measured Data'!AZ42/'In Process Calc.'!$I43,"")</f>
        <v/>
      </c>
      <c r="AB49" s="247" t="str">
        <f>IF('Measured Data'!$E43&gt;0,'Measured Data'!AB42+'Measured Data'!$E43*'Measured Data'!BA42/'In Process Calc.'!$I43,"")</f>
        <v/>
      </c>
      <c r="AC49" s="247" t="str">
        <f>IF('Measured Data'!$E43&gt;0,'Measured Data'!AC42+'Measured Data'!$E43*'Measured Data'!BB42/'In Process Calc.'!$I43,"")</f>
        <v/>
      </c>
      <c r="AD49" s="247" t="str">
        <f>IF('Measured Data'!$E43&gt;0,'Measured Data'!AD42+'Measured Data'!$E43*'Measured Data'!BC42/'In Process Calc.'!$I43,"")</f>
        <v/>
      </c>
      <c r="AE49" s="247" t="str">
        <f>IF('Measured Data'!$E43&gt;0,'Measured Data'!AE42+'Measured Data'!$E43*'Measured Data'!BD42/'In Process Calc.'!$I43,"")</f>
        <v/>
      </c>
      <c r="AF49" s="247" t="str">
        <f>IF('Measured Data'!$E43&gt;0,'Measured Data'!AF42+'Measured Data'!$E43*'Measured Data'!BE42/'In Process Calc.'!$I43,"")</f>
        <v/>
      </c>
      <c r="AG49" s="247" t="str">
        <f>IF('Measured Data'!$E43&gt;0,'Measured Data'!AG42+'Measured Data'!$E43*'Measured Data'!BF42/'In Process Calc.'!$I43,"")</f>
        <v/>
      </c>
      <c r="AH49" s="247" t="str">
        <f>IF('Measured Data'!$E43&gt;0,'Measured Data'!AH42+'Measured Data'!$E43*'Measured Data'!BG42/'In Process Calc.'!$I43,"")</f>
        <v/>
      </c>
      <c r="AI49" s="247" t="str">
        <f>IF('Measured Data'!$E43&gt;0,'Measured Data'!AI42+'Measured Data'!$E43*'Measured Data'!BH42/'In Process Calc.'!$I43,"")</f>
        <v/>
      </c>
      <c r="AJ49" s="247" t="str">
        <f>IF('Measured Data'!$E43&gt;0,'Measured Data'!AJ42+'Measured Data'!$E43*'Measured Data'!BI42/'In Process Calc.'!$I43,"")</f>
        <v/>
      </c>
      <c r="AK49" s="247" t="str">
        <f>IF('Measured Data'!$E43&gt;0,'Measured Data'!AK42+'Measured Data'!$E43*'Measured Data'!BJ42/'In Process Calc.'!$I43,"")</f>
        <v/>
      </c>
      <c r="AL49" s="247" t="str">
        <f>IF('Measured Data'!$E43&gt;0,'Measured Data'!AL42+'Measured Data'!$E43*'Measured Data'!BK42/'In Process Calc.'!$I43,"")</f>
        <v/>
      </c>
      <c r="AM49" s="247" t="str">
        <f>IF('Measured Data'!$E43&gt;0,'Measured Data'!AM42+'Measured Data'!$E43*'Measured Data'!BL42/'In Process Calc.'!$I43,"")</f>
        <v/>
      </c>
      <c r="AN49" s="247" t="str">
        <f>IF('Measured Data'!$E43&gt;0,'Measured Data'!AN42+'Measured Data'!$E43*'Measured Data'!BM42/'In Process Calc.'!$I43,"")</f>
        <v/>
      </c>
      <c r="AO49" s="247" t="str">
        <f>IF('Measured Data'!$E43&gt;0,'Measured Data'!AO42+'Measured Data'!$E43*'Measured Data'!BN42/'In Process Calc.'!$I43,"")</f>
        <v/>
      </c>
      <c r="AP49" s="247" t="str">
        <f>IF('Measured Data'!$E43&gt;0,'Measured Data'!AP42+'Measured Data'!$E43*'Measured Data'!BO42/'In Process Calc.'!$I43,"")</f>
        <v/>
      </c>
      <c r="AQ49" s="247" t="str">
        <f>IF('Measured Data'!$E43&gt;0,'Measured Data'!AR42+'Measured Data'!$E43*'Measured Data'!BP42/'In Process Calc.'!$I43,"")</f>
        <v/>
      </c>
      <c r="AR49" s="247" t="str">
        <f>IF('Measured Data'!$E43&gt;0,'Measured Data'!AS42,"")</f>
        <v/>
      </c>
      <c r="AS49" s="247" t="str">
        <f>IF('Measured Data'!$E43&gt;0,'Measured Data'!AT42,"")</f>
        <v/>
      </c>
      <c r="AT49" s="247" t="str">
        <f>IF('Measured Data'!$E43&gt;0,'Measured Data'!AU42,"")</f>
        <v/>
      </c>
      <c r="AU49" s="247" t="str">
        <f>IF('Measured Data'!$E43&gt;0,'Measured Data'!AV42,"")</f>
        <v/>
      </c>
      <c r="AV49" s="247" t="str">
        <f>IF('Measured Data'!$E43&gt;0,'Measured Data'!AW42,"")</f>
        <v/>
      </c>
      <c r="AW49" s="247" t="str">
        <f>IF('Measured Data'!$E43&gt;0,'Measured Data'!AX42,"")</f>
        <v/>
      </c>
      <c r="AX49" s="247" t="str">
        <f>IF('Measured Data'!$E43&gt;0,'Measured Data'!AY42,"")</f>
        <v/>
      </c>
      <c r="AY49" s="247" t="str">
        <f>IF('Measured Data'!$E43&gt;0,'Measured Data'!AZ42,"")</f>
        <v/>
      </c>
      <c r="AZ49" s="247" t="str">
        <f>IF('Measured Data'!$E43&gt;0,'Measured Data'!BA42,"")</f>
        <v/>
      </c>
      <c r="BA49" s="247" t="str">
        <f>IF('Measured Data'!$E43&gt;0,'Measured Data'!BB42,"")</f>
        <v/>
      </c>
      <c r="BB49" s="247" t="str">
        <f>IF('Measured Data'!$E43&gt;0,'Measured Data'!BC42,"")</f>
        <v/>
      </c>
      <c r="BC49" s="247" t="str">
        <f>IF('Measured Data'!$E43&gt;0,'Measured Data'!BD42,"")</f>
        <v/>
      </c>
      <c r="BD49" s="247" t="str">
        <f>IF('Measured Data'!$E43&gt;0,'Measured Data'!BE42,"")</f>
        <v/>
      </c>
      <c r="BE49" s="247" t="str">
        <f>IF('Measured Data'!$E43&gt;0,'Measured Data'!BF42,"")</f>
        <v/>
      </c>
      <c r="BF49" s="247" t="str">
        <f>IF('Measured Data'!$E43&gt;0,'Measured Data'!BG42,"")</f>
        <v/>
      </c>
      <c r="BG49" s="247" t="str">
        <f>IF('Measured Data'!$E43&gt;0,'Measured Data'!BH42,"")</f>
        <v/>
      </c>
      <c r="BH49" s="247" t="str">
        <f>IF('Measured Data'!$E43&gt;0,'Measured Data'!BI42,"")</f>
        <v/>
      </c>
      <c r="BI49" s="247" t="str">
        <f>IF('Measured Data'!$E43&gt;0,'Measured Data'!BJ42,"")</f>
        <v/>
      </c>
      <c r="BJ49" s="247" t="str">
        <f>IF('Measured Data'!$E43&gt;0,'Measured Data'!BK42,"")</f>
        <v/>
      </c>
      <c r="BK49" s="247" t="str">
        <f>IF('Measured Data'!$E43&gt;0,'Measured Data'!BL42,"")</f>
        <v/>
      </c>
      <c r="BL49" s="247" t="str">
        <f>IF('Measured Data'!$E43&gt;0,'Measured Data'!BM42,"")</f>
        <v/>
      </c>
      <c r="BM49" s="247" t="str">
        <f>IF('Measured Data'!$E43&gt;0,'Measured Data'!BN42,"")</f>
        <v/>
      </c>
      <c r="BN49" s="247" t="str">
        <f>IF('Measured Data'!$E43&gt;0,'In Process Calc.'!B42,"")</f>
        <v/>
      </c>
      <c r="BO49" s="247" t="str">
        <f>IF('Measured Data'!$E43&gt;0,'In Process Calc.'!C42,"")</f>
        <v/>
      </c>
    </row>
    <row r="50" spans="1:67" x14ac:dyDescent="0.15">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Data'!AS43/'In Process Calc.'!$I44,"")</f>
        <v/>
      </c>
      <c r="U50" s="247" t="str">
        <f>IF('Measured Data'!$E44&gt;0,'Measured Data'!U43+'Measured Data'!$E44*'Measured Data'!AT43/'In Process Calc.'!$I44,"")</f>
        <v/>
      </c>
      <c r="V50" s="247" t="str">
        <f>IF('Measured Data'!$E44&gt;0,'Measured Data'!V43+'Measured Data'!$E44*'Measured Data'!AU43/'In Process Calc.'!$I44,"")</f>
        <v/>
      </c>
      <c r="W50" s="247" t="str">
        <f>IF('Measured Data'!$E44&gt;0,'Measured Data'!W43+'Measured Data'!$E44*'Measured Data'!AV43/'In Process Calc.'!$I44,"")</f>
        <v/>
      </c>
      <c r="X50" s="247" t="str">
        <f>IF('Measured Data'!$E44&gt;0,'Measured Data'!X43+'Measured Data'!$E44*'Measured Data'!AW43/'In Process Calc.'!$I44,"")</f>
        <v/>
      </c>
      <c r="Y50" s="247" t="str">
        <f>IF('Measured Data'!$E44&gt;0,'Measured Data'!Y43+'Measured Data'!$E44*'Measured Data'!AX43/'In Process Calc.'!$I44,"")</f>
        <v/>
      </c>
      <c r="Z50" s="247" t="str">
        <f>IF('Measured Data'!$E44&gt;0,'Measured Data'!Z43+'Measured Data'!$E44*'Measured Data'!AY43/'In Process Calc.'!$I44,"")</f>
        <v/>
      </c>
      <c r="AA50" s="247" t="str">
        <f>IF('Measured Data'!$E44&gt;0,'Measured Data'!AA43+'Measured Data'!$E44*'Measured Data'!AZ43/'In Process Calc.'!$I44,"")</f>
        <v/>
      </c>
      <c r="AB50" s="247" t="str">
        <f>IF('Measured Data'!$E44&gt;0,'Measured Data'!AB43+'Measured Data'!$E44*'Measured Data'!BA43/'In Process Calc.'!$I44,"")</f>
        <v/>
      </c>
      <c r="AC50" s="247" t="str">
        <f>IF('Measured Data'!$E44&gt;0,'Measured Data'!AC43+'Measured Data'!$E44*'Measured Data'!BB43/'In Process Calc.'!$I44,"")</f>
        <v/>
      </c>
      <c r="AD50" s="247" t="str">
        <f>IF('Measured Data'!$E44&gt;0,'Measured Data'!AD43+'Measured Data'!$E44*'Measured Data'!BC43/'In Process Calc.'!$I44,"")</f>
        <v/>
      </c>
      <c r="AE50" s="247" t="str">
        <f>IF('Measured Data'!$E44&gt;0,'Measured Data'!AE43+'Measured Data'!$E44*'Measured Data'!BD43/'In Process Calc.'!$I44,"")</f>
        <v/>
      </c>
      <c r="AF50" s="247" t="str">
        <f>IF('Measured Data'!$E44&gt;0,'Measured Data'!AF43+'Measured Data'!$E44*'Measured Data'!BE43/'In Process Calc.'!$I44,"")</f>
        <v/>
      </c>
      <c r="AG50" s="247" t="str">
        <f>IF('Measured Data'!$E44&gt;0,'Measured Data'!AG43+'Measured Data'!$E44*'Measured Data'!BF43/'In Process Calc.'!$I44,"")</f>
        <v/>
      </c>
      <c r="AH50" s="247" t="str">
        <f>IF('Measured Data'!$E44&gt;0,'Measured Data'!AH43+'Measured Data'!$E44*'Measured Data'!BG43/'In Process Calc.'!$I44,"")</f>
        <v/>
      </c>
      <c r="AI50" s="247" t="str">
        <f>IF('Measured Data'!$E44&gt;0,'Measured Data'!AI43+'Measured Data'!$E44*'Measured Data'!BH43/'In Process Calc.'!$I44,"")</f>
        <v/>
      </c>
      <c r="AJ50" s="247" t="str">
        <f>IF('Measured Data'!$E44&gt;0,'Measured Data'!AJ43+'Measured Data'!$E44*'Measured Data'!BI43/'In Process Calc.'!$I44,"")</f>
        <v/>
      </c>
      <c r="AK50" s="247" t="str">
        <f>IF('Measured Data'!$E44&gt;0,'Measured Data'!AK43+'Measured Data'!$E44*'Measured Data'!BJ43/'In Process Calc.'!$I44,"")</f>
        <v/>
      </c>
      <c r="AL50" s="247" t="str">
        <f>IF('Measured Data'!$E44&gt;0,'Measured Data'!AL43+'Measured Data'!$E44*'Measured Data'!BK43/'In Process Calc.'!$I44,"")</f>
        <v/>
      </c>
      <c r="AM50" s="247" t="str">
        <f>IF('Measured Data'!$E44&gt;0,'Measured Data'!AM43+'Measured Data'!$E44*'Measured Data'!BL43/'In Process Calc.'!$I44,"")</f>
        <v/>
      </c>
      <c r="AN50" s="247" t="str">
        <f>IF('Measured Data'!$E44&gt;0,'Measured Data'!AN43+'Measured Data'!$E44*'Measured Data'!BM43/'In Process Calc.'!$I44,"")</f>
        <v/>
      </c>
      <c r="AO50" s="247" t="str">
        <f>IF('Measured Data'!$E44&gt;0,'Measured Data'!AO43+'Measured Data'!$E44*'Measured Data'!BN43/'In Process Calc.'!$I44,"")</f>
        <v/>
      </c>
      <c r="AP50" s="247" t="str">
        <f>IF('Measured Data'!$E44&gt;0,'Measured Data'!AP43+'Measured Data'!$E44*'Measured Data'!BO43/'In Process Calc.'!$I44,"")</f>
        <v/>
      </c>
      <c r="AQ50" s="247" t="str">
        <f>IF('Measured Data'!$E44&gt;0,'Measured Data'!AR43+'Measured Data'!$E44*'Measured Data'!BP43/'In Process Calc.'!$I44,"")</f>
        <v/>
      </c>
      <c r="AR50" s="247" t="str">
        <f>IF('Measured Data'!$E44&gt;0,'Measured Data'!AS43,"")</f>
        <v/>
      </c>
      <c r="AS50" s="247" t="str">
        <f>IF('Measured Data'!$E44&gt;0,'Measured Data'!AT43,"")</f>
        <v/>
      </c>
      <c r="AT50" s="247" t="str">
        <f>IF('Measured Data'!$E44&gt;0,'Measured Data'!AU43,"")</f>
        <v/>
      </c>
      <c r="AU50" s="247" t="str">
        <f>IF('Measured Data'!$E44&gt;0,'Measured Data'!AV43,"")</f>
        <v/>
      </c>
      <c r="AV50" s="247" t="str">
        <f>IF('Measured Data'!$E44&gt;0,'Measured Data'!AW43,"")</f>
        <v/>
      </c>
      <c r="AW50" s="247" t="str">
        <f>IF('Measured Data'!$E44&gt;0,'Measured Data'!AX43,"")</f>
        <v/>
      </c>
      <c r="AX50" s="247" t="str">
        <f>IF('Measured Data'!$E44&gt;0,'Measured Data'!AY43,"")</f>
        <v/>
      </c>
      <c r="AY50" s="247" t="str">
        <f>IF('Measured Data'!$E44&gt;0,'Measured Data'!AZ43,"")</f>
        <v/>
      </c>
      <c r="AZ50" s="247" t="str">
        <f>IF('Measured Data'!$E44&gt;0,'Measured Data'!BA43,"")</f>
        <v/>
      </c>
      <c r="BA50" s="247" t="str">
        <f>IF('Measured Data'!$E44&gt;0,'Measured Data'!BB43,"")</f>
        <v/>
      </c>
      <c r="BB50" s="247" t="str">
        <f>IF('Measured Data'!$E44&gt;0,'Measured Data'!BC43,"")</f>
        <v/>
      </c>
      <c r="BC50" s="247" t="str">
        <f>IF('Measured Data'!$E44&gt;0,'Measured Data'!BD43,"")</f>
        <v/>
      </c>
      <c r="BD50" s="247" t="str">
        <f>IF('Measured Data'!$E44&gt;0,'Measured Data'!BE43,"")</f>
        <v/>
      </c>
      <c r="BE50" s="247" t="str">
        <f>IF('Measured Data'!$E44&gt;0,'Measured Data'!BF43,"")</f>
        <v/>
      </c>
      <c r="BF50" s="247" t="str">
        <f>IF('Measured Data'!$E44&gt;0,'Measured Data'!BG43,"")</f>
        <v/>
      </c>
      <c r="BG50" s="247" t="str">
        <f>IF('Measured Data'!$E44&gt;0,'Measured Data'!BH43,"")</f>
        <v/>
      </c>
      <c r="BH50" s="247" t="str">
        <f>IF('Measured Data'!$E44&gt;0,'Measured Data'!BI43,"")</f>
        <v/>
      </c>
      <c r="BI50" s="247" t="str">
        <f>IF('Measured Data'!$E44&gt;0,'Measured Data'!BJ43,"")</f>
        <v/>
      </c>
      <c r="BJ50" s="247" t="str">
        <f>IF('Measured Data'!$E44&gt;0,'Measured Data'!BK43,"")</f>
        <v/>
      </c>
      <c r="BK50" s="247" t="str">
        <f>IF('Measured Data'!$E44&gt;0,'Measured Data'!BL43,"")</f>
        <v/>
      </c>
      <c r="BL50" s="247" t="str">
        <f>IF('Measured Data'!$E44&gt;0,'Measured Data'!BM43,"")</f>
        <v/>
      </c>
      <c r="BM50" s="247" t="str">
        <f>IF('Measured Data'!$E44&gt;0,'Measured Data'!BN43,"")</f>
        <v/>
      </c>
      <c r="BN50" s="247" t="str">
        <f>IF('Measured Data'!$E44&gt;0,'In Process Calc.'!B43,"")</f>
        <v/>
      </c>
      <c r="BO50" s="247" t="str">
        <f>IF('Measured Data'!$E44&gt;0,'In Process Calc.'!C43,"")</f>
        <v/>
      </c>
    </row>
    <row r="51" spans="1:67" x14ac:dyDescent="0.15">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Data'!AS44/'In Process Calc.'!$I45,"")</f>
        <v/>
      </c>
      <c r="U51" s="247" t="str">
        <f>IF('Measured Data'!$E45&gt;0,'Measured Data'!U44+'Measured Data'!$E45*'Measured Data'!AT44/'In Process Calc.'!$I45,"")</f>
        <v/>
      </c>
      <c r="V51" s="247" t="str">
        <f>IF('Measured Data'!$E45&gt;0,'Measured Data'!V44+'Measured Data'!$E45*'Measured Data'!AU44/'In Process Calc.'!$I45,"")</f>
        <v/>
      </c>
      <c r="W51" s="247" t="str">
        <f>IF('Measured Data'!$E45&gt;0,'Measured Data'!W44+'Measured Data'!$E45*'Measured Data'!AV44/'In Process Calc.'!$I45,"")</f>
        <v/>
      </c>
      <c r="X51" s="247" t="str">
        <f>IF('Measured Data'!$E45&gt;0,'Measured Data'!X44+'Measured Data'!$E45*'Measured Data'!AW44/'In Process Calc.'!$I45,"")</f>
        <v/>
      </c>
      <c r="Y51" s="247" t="str">
        <f>IF('Measured Data'!$E45&gt;0,'Measured Data'!Y44+'Measured Data'!$E45*'Measured Data'!AX44/'In Process Calc.'!$I45,"")</f>
        <v/>
      </c>
      <c r="Z51" s="247" t="str">
        <f>IF('Measured Data'!$E45&gt;0,'Measured Data'!Z44+'Measured Data'!$E45*'Measured Data'!AY44/'In Process Calc.'!$I45,"")</f>
        <v/>
      </c>
      <c r="AA51" s="247" t="str">
        <f>IF('Measured Data'!$E45&gt;0,'Measured Data'!AA44+'Measured Data'!$E45*'Measured Data'!AZ44/'In Process Calc.'!$I45,"")</f>
        <v/>
      </c>
      <c r="AB51" s="247" t="str">
        <f>IF('Measured Data'!$E45&gt;0,'Measured Data'!AB44+'Measured Data'!$E45*'Measured Data'!BA44/'In Process Calc.'!$I45,"")</f>
        <v/>
      </c>
      <c r="AC51" s="247" t="str">
        <f>IF('Measured Data'!$E45&gt;0,'Measured Data'!AC44+'Measured Data'!$E45*'Measured Data'!BB44/'In Process Calc.'!$I45,"")</f>
        <v/>
      </c>
      <c r="AD51" s="247" t="str">
        <f>IF('Measured Data'!$E45&gt;0,'Measured Data'!AD44+'Measured Data'!$E45*'Measured Data'!BC44/'In Process Calc.'!$I45,"")</f>
        <v/>
      </c>
      <c r="AE51" s="247" t="str">
        <f>IF('Measured Data'!$E45&gt;0,'Measured Data'!AE44+'Measured Data'!$E45*'Measured Data'!BD44/'In Process Calc.'!$I45,"")</f>
        <v/>
      </c>
      <c r="AF51" s="247" t="str">
        <f>IF('Measured Data'!$E45&gt;0,'Measured Data'!AF44+'Measured Data'!$E45*'Measured Data'!BE44/'In Process Calc.'!$I45,"")</f>
        <v/>
      </c>
      <c r="AG51" s="247" t="str">
        <f>IF('Measured Data'!$E45&gt;0,'Measured Data'!AG44+'Measured Data'!$E45*'Measured Data'!BF44/'In Process Calc.'!$I45,"")</f>
        <v/>
      </c>
      <c r="AH51" s="247" t="str">
        <f>IF('Measured Data'!$E45&gt;0,'Measured Data'!AH44+'Measured Data'!$E45*'Measured Data'!BG44/'In Process Calc.'!$I45,"")</f>
        <v/>
      </c>
      <c r="AI51" s="247" t="str">
        <f>IF('Measured Data'!$E45&gt;0,'Measured Data'!AI44+'Measured Data'!$E45*'Measured Data'!BH44/'In Process Calc.'!$I45,"")</f>
        <v/>
      </c>
      <c r="AJ51" s="247" t="str">
        <f>IF('Measured Data'!$E45&gt;0,'Measured Data'!AJ44+'Measured Data'!$E45*'Measured Data'!BI44/'In Process Calc.'!$I45,"")</f>
        <v/>
      </c>
      <c r="AK51" s="247" t="str">
        <f>IF('Measured Data'!$E45&gt;0,'Measured Data'!AK44+'Measured Data'!$E45*'Measured Data'!BJ44/'In Process Calc.'!$I45,"")</f>
        <v/>
      </c>
      <c r="AL51" s="247" t="str">
        <f>IF('Measured Data'!$E45&gt;0,'Measured Data'!AL44+'Measured Data'!$E45*'Measured Data'!BK44/'In Process Calc.'!$I45,"")</f>
        <v/>
      </c>
      <c r="AM51" s="247" t="str">
        <f>IF('Measured Data'!$E45&gt;0,'Measured Data'!AM44+'Measured Data'!$E45*'Measured Data'!BL44/'In Process Calc.'!$I45,"")</f>
        <v/>
      </c>
      <c r="AN51" s="247" t="str">
        <f>IF('Measured Data'!$E45&gt;0,'Measured Data'!AN44+'Measured Data'!$E45*'Measured Data'!BM44/'In Process Calc.'!$I45,"")</f>
        <v/>
      </c>
      <c r="AO51" s="247" t="str">
        <f>IF('Measured Data'!$E45&gt;0,'Measured Data'!AO44+'Measured Data'!$E45*'Measured Data'!BN44/'In Process Calc.'!$I45,"")</f>
        <v/>
      </c>
      <c r="AP51" s="247" t="str">
        <f>IF('Measured Data'!$E45&gt;0,'Measured Data'!AP44+'Measured Data'!$E45*'Measured Data'!BO44/'In Process Calc.'!$I45,"")</f>
        <v/>
      </c>
      <c r="AQ51" s="247" t="str">
        <f>IF('Measured Data'!$E45&gt;0,'Measured Data'!AR44+'Measured Data'!$E45*'Measured Data'!BP44/'In Process Calc.'!$I45,"")</f>
        <v/>
      </c>
      <c r="AR51" s="247" t="str">
        <f>IF('Measured Data'!$E45&gt;0,'Measured Data'!AS44,"")</f>
        <v/>
      </c>
      <c r="AS51" s="247" t="str">
        <f>IF('Measured Data'!$E45&gt;0,'Measured Data'!AT44,"")</f>
        <v/>
      </c>
      <c r="AT51" s="247" t="str">
        <f>IF('Measured Data'!$E45&gt;0,'Measured Data'!AU44,"")</f>
        <v/>
      </c>
      <c r="AU51" s="247" t="str">
        <f>IF('Measured Data'!$E45&gt;0,'Measured Data'!AV44,"")</f>
        <v/>
      </c>
      <c r="AV51" s="247" t="str">
        <f>IF('Measured Data'!$E45&gt;0,'Measured Data'!AW44,"")</f>
        <v/>
      </c>
      <c r="AW51" s="247" t="str">
        <f>IF('Measured Data'!$E45&gt;0,'Measured Data'!AX44,"")</f>
        <v/>
      </c>
      <c r="AX51" s="247" t="str">
        <f>IF('Measured Data'!$E45&gt;0,'Measured Data'!AY44,"")</f>
        <v/>
      </c>
      <c r="AY51" s="247" t="str">
        <f>IF('Measured Data'!$E45&gt;0,'Measured Data'!AZ44,"")</f>
        <v/>
      </c>
      <c r="AZ51" s="247" t="str">
        <f>IF('Measured Data'!$E45&gt;0,'Measured Data'!BA44,"")</f>
        <v/>
      </c>
      <c r="BA51" s="247" t="str">
        <f>IF('Measured Data'!$E45&gt;0,'Measured Data'!BB44,"")</f>
        <v/>
      </c>
      <c r="BB51" s="247" t="str">
        <f>IF('Measured Data'!$E45&gt;0,'Measured Data'!BC44,"")</f>
        <v/>
      </c>
      <c r="BC51" s="247" t="str">
        <f>IF('Measured Data'!$E45&gt;0,'Measured Data'!BD44,"")</f>
        <v/>
      </c>
      <c r="BD51" s="247" t="str">
        <f>IF('Measured Data'!$E45&gt;0,'Measured Data'!BE44,"")</f>
        <v/>
      </c>
      <c r="BE51" s="247" t="str">
        <f>IF('Measured Data'!$E45&gt;0,'Measured Data'!BF44,"")</f>
        <v/>
      </c>
      <c r="BF51" s="247" t="str">
        <f>IF('Measured Data'!$E45&gt;0,'Measured Data'!BG44,"")</f>
        <v/>
      </c>
      <c r="BG51" s="247" t="str">
        <f>IF('Measured Data'!$E45&gt;0,'Measured Data'!BH44,"")</f>
        <v/>
      </c>
      <c r="BH51" s="247" t="str">
        <f>IF('Measured Data'!$E45&gt;0,'Measured Data'!BI44,"")</f>
        <v/>
      </c>
      <c r="BI51" s="247" t="str">
        <f>IF('Measured Data'!$E45&gt;0,'Measured Data'!BJ44,"")</f>
        <v/>
      </c>
      <c r="BJ51" s="247" t="str">
        <f>IF('Measured Data'!$E45&gt;0,'Measured Data'!BK44,"")</f>
        <v/>
      </c>
      <c r="BK51" s="247" t="str">
        <f>IF('Measured Data'!$E45&gt;0,'Measured Data'!BL44,"")</f>
        <v/>
      </c>
      <c r="BL51" s="247" t="str">
        <f>IF('Measured Data'!$E45&gt;0,'Measured Data'!BM44,"")</f>
        <v/>
      </c>
      <c r="BM51" s="247" t="str">
        <f>IF('Measured Data'!$E45&gt;0,'Measured Data'!BN44,"")</f>
        <v/>
      </c>
      <c r="BN51" s="247" t="str">
        <f>IF('Measured Data'!$E45&gt;0,'In Process Calc.'!B44,"")</f>
        <v/>
      </c>
      <c r="BO51" s="247" t="str">
        <f>IF('Measured Data'!$E45&gt;0,'In Process Calc.'!C44,"")</f>
        <v/>
      </c>
    </row>
    <row r="52" spans="1:67" x14ac:dyDescent="0.15">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Data'!AS45/'In Process Calc.'!$I46,"")</f>
        <v/>
      </c>
      <c r="U52" s="247" t="str">
        <f>IF('Measured Data'!$E46&gt;0,'Measured Data'!U45+'Measured Data'!$E46*'Measured Data'!AT45/'In Process Calc.'!$I46,"")</f>
        <v/>
      </c>
      <c r="V52" s="247" t="str">
        <f>IF('Measured Data'!$E46&gt;0,'Measured Data'!V45+'Measured Data'!$E46*'Measured Data'!AU45/'In Process Calc.'!$I46,"")</f>
        <v/>
      </c>
      <c r="W52" s="247" t="str">
        <f>IF('Measured Data'!$E46&gt;0,'Measured Data'!W45+'Measured Data'!$E46*'Measured Data'!AV45/'In Process Calc.'!$I46,"")</f>
        <v/>
      </c>
      <c r="X52" s="247" t="str">
        <f>IF('Measured Data'!$E46&gt;0,'Measured Data'!X45+'Measured Data'!$E46*'Measured Data'!AW45/'In Process Calc.'!$I46,"")</f>
        <v/>
      </c>
      <c r="Y52" s="247" t="str">
        <f>IF('Measured Data'!$E46&gt;0,'Measured Data'!Y45+'Measured Data'!$E46*'Measured Data'!AX45/'In Process Calc.'!$I46,"")</f>
        <v/>
      </c>
      <c r="Z52" s="247" t="str">
        <f>IF('Measured Data'!$E46&gt;0,'Measured Data'!Z45+'Measured Data'!$E46*'Measured Data'!AY45/'In Process Calc.'!$I46,"")</f>
        <v/>
      </c>
      <c r="AA52" s="247" t="str">
        <f>IF('Measured Data'!$E46&gt;0,'Measured Data'!AA45+'Measured Data'!$E46*'Measured Data'!AZ45/'In Process Calc.'!$I46,"")</f>
        <v/>
      </c>
      <c r="AB52" s="247" t="str">
        <f>IF('Measured Data'!$E46&gt;0,'Measured Data'!AB45+'Measured Data'!$E46*'Measured Data'!BA45/'In Process Calc.'!$I46,"")</f>
        <v/>
      </c>
      <c r="AC52" s="247" t="str">
        <f>IF('Measured Data'!$E46&gt;0,'Measured Data'!AC45+'Measured Data'!$E46*'Measured Data'!BB45/'In Process Calc.'!$I46,"")</f>
        <v/>
      </c>
      <c r="AD52" s="247" t="str">
        <f>IF('Measured Data'!$E46&gt;0,'Measured Data'!AD45+'Measured Data'!$E46*'Measured Data'!BC45/'In Process Calc.'!$I46,"")</f>
        <v/>
      </c>
      <c r="AE52" s="247" t="str">
        <f>IF('Measured Data'!$E46&gt;0,'Measured Data'!AE45+'Measured Data'!$E46*'Measured Data'!BD45/'In Process Calc.'!$I46,"")</f>
        <v/>
      </c>
      <c r="AF52" s="247" t="str">
        <f>IF('Measured Data'!$E46&gt;0,'Measured Data'!AF45+'Measured Data'!$E46*'Measured Data'!BE45/'In Process Calc.'!$I46,"")</f>
        <v/>
      </c>
      <c r="AG52" s="247" t="str">
        <f>IF('Measured Data'!$E46&gt;0,'Measured Data'!AG45+'Measured Data'!$E46*'Measured Data'!BF45/'In Process Calc.'!$I46,"")</f>
        <v/>
      </c>
      <c r="AH52" s="247" t="str">
        <f>IF('Measured Data'!$E46&gt;0,'Measured Data'!AH45+'Measured Data'!$E46*'Measured Data'!BG45/'In Process Calc.'!$I46,"")</f>
        <v/>
      </c>
      <c r="AI52" s="247" t="str">
        <f>IF('Measured Data'!$E46&gt;0,'Measured Data'!AI45+'Measured Data'!$E46*'Measured Data'!BH45/'In Process Calc.'!$I46,"")</f>
        <v/>
      </c>
      <c r="AJ52" s="247" t="str">
        <f>IF('Measured Data'!$E46&gt;0,'Measured Data'!AJ45+'Measured Data'!$E46*'Measured Data'!BI45/'In Process Calc.'!$I46,"")</f>
        <v/>
      </c>
      <c r="AK52" s="247" t="str">
        <f>IF('Measured Data'!$E46&gt;0,'Measured Data'!AK45+'Measured Data'!$E46*'Measured Data'!BJ45/'In Process Calc.'!$I46,"")</f>
        <v/>
      </c>
      <c r="AL52" s="247" t="str">
        <f>IF('Measured Data'!$E46&gt;0,'Measured Data'!AL45+'Measured Data'!$E46*'Measured Data'!BK45/'In Process Calc.'!$I46,"")</f>
        <v/>
      </c>
      <c r="AM52" s="247" t="str">
        <f>IF('Measured Data'!$E46&gt;0,'Measured Data'!AM45+'Measured Data'!$E46*'Measured Data'!BL45/'In Process Calc.'!$I46,"")</f>
        <v/>
      </c>
      <c r="AN52" s="247" t="str">
        <f>IF('Measured Data'!$E46&gt;0,'Measured Data'!AN45+'Measured Data'!$E46*'Measured Data'!BM45/'In Process Calc.'!$I46,"")</f>
        <v/>
      </c>
      <c r="AO52" s="247" t="str">
        <f>IF('Measured Data'!$E46&gt;0,'Measured Data'!AO45+'Measured Data'!$E46*'Measured Data'!BN45/'In Process Calc.'!$I46,"")</f>
        <v/>
      </c>
      <c r="AP52" s="247" t="str">
        <f>IF('Measured Data'!$E46&gt;0,'Measured Data'!AP45+'Measured Data'!$E46*'Measured Data'!BO45/'In Process Calc.'!$I46,"")</f>
        <v/>
      </c>
      <c r="AQ52" s="247" t="str">
        <f>IF('Measured Data'!$E46&gt;0,'Measured Data'!AR45+'Measured Data'!$E46*'Measured Data'!BP45/'In Process Calc.'!$I46,"")</f>
        <v/>
      </c>
      <c r="AR52" s="247" t="str">
        <f>IF('Measured Data'!$E46&gt;0,'Measured Data'!AS45,"")</f>
        <v/>
      </c>
      <c r="AS52" s="247" t="str">
        <f>IF('Measured Data'!$E46&gt;0,'Measured Data'!AT45,"")</f>
        <v/>
      </c>
      <c r="AT52" s="247" t="str">
        <f>IF('Measured Data'!$E46&gt;0,'Measured Data'!AU45,"")</f>
        <v/>
      </c>
      <c r="AU52" s="247" t="str">
        <f>IF('Measured Data'!$E46&gt;0,'Measured Data'!AV45,"")</f>
        <v/>
      </c>
      <c r="AV52" s="247" t="str">
        <f>IF('Measured Data'!$E46&gt;0,'Measured Data'!AW45,"")</f>
        <v/>
      </c>
      <c r="AW52" s="247" t="str">
        <f>IF('Measured Data'!$E46&gt;0,'Measured Data'!AX45,"")</f>
        <v/>
      </c>
      <c r="AX52" s="247" t="str">
        <f>IF('Measured Data'!$E46&gt;0,'Measured Data'!AY45,"")</f>
        <v/>
      </c>
      <c r="AY52" s="247" t="str">
        <f>IF('Measured Data'!$E46&gt;0,'Measured Data'!AZ45,"")</f>
        <v/>
      </c>
      <c r="AZ52" s="247" t="str">
        <f>IF('Measured Data'!$E46&gt;0,'Measured Data'!BA45,"")</f>
        <v/>
      </c>
      <c r="BA52" s="247" t="str">
        <f>IF('Measured Data'!$E46&gt;0,'Measured Data'!BB45,"")</f>
        <v/>
      </c>
      <c r="BB52" s="247" t="str">
        <f>IF('Measured Data'!$E46&gt;0,'Measured Data'!BC45,"")</f>
        <v/>
      </c>
      <c r="BC52" s="247" t="str">
        <f>IF('Measured Data'!$E46&gt;0,'Measured Data'!BD45,"")</f>
        <v/>
      </c>
      <c r="BD52" s="247" t="str">
        <f>IF('Measured Data'!$E46&gt;0,'Measured Data'!BE45,"")</f>
        <v/>
      </c>
      <c r="BE52" s="247" t="str">
        <f>IF('Measured Data'!$E46&gt;0,'Measured Data'!BF45,"")</f>
        <v/>
      </c>
      <c r="BF52" s="247" t="str">
        <f>IF('Measured Data'!$E46&gt;0,'Measured Data'!BG45,"")</f>
        <v/>
      </c>
      <c r="BG52" s="247" t="str">
        <f>IF('Measured Data'!$E46&gt;0,'Measured Data'!BH45,"")</f>
        <v/>
      </c>
      <c r="BH52" s="247" t="str">
        <f>IF('Measured Data'!$E46&gt;0,'Measured Data'!BI45,"")</f>
        <v/>
      </c>
      <c r="BI52" s="247" t="str">
        <f>IF('Measured Data'!$E46&gt;0,'Measured Data'!BJ45,"")</f>
        <v/>
      </c>
      <c r="BJ52" s="247" t="str">
        <f>IF('Measured Data'!$E46&gt;0,'Measured Data'!BK45,"")</f>
        <v/>
      </c>
      <c r="BK52" s="247" t="str">
        <f>IF('Measured Data'!$E46&gt;0,'Measured Data'!BL45,"")</f>
        <v/>
      </c>
      <c r="BL52" s="247" t="str">
        <f>IF('Measured Data'!$E46&gt;0,'Measured Data'!BM45,"")</f>
        <v/>
      </c>
      <c r="BM52" s="247" t="str">
        <f>IF('Measured Data'!$E46&gt;0,'Measured Data'!BN45,"")</f>
        <v/>
      </c>
      <c r="BN52" s="247" t="str">
        <f>IF('Measured Data'!$E46&gt;0,'In Process Calc.'!B45,"")</f>
        <v/>
      </c>
      <c r="BO52" s="247" t="str">
        <f>IF('Measured Data'!$E46&gt;0,'In Process Calc.'!C45,"")</f>
        <v/>
      </c>
    </row>
    <row r="53" spans="1:67" x14ac:dyDescent="0.15">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Data'!AS46/'In Process Calc.'!$I47,"")</f>
        <v/>
      </c>
      <c r="U53" s="247" t="str">
        <f>IF('Measured Data'!$E47&gt;0,'Measured Data'!U46+'Measured Data'!$E47*'Measured Data'!AT46/'In Process Calc.'!$I47,"")</f>
        <v/>
      </c>
      <c r="V53" s="247" t="str">
        <f>IF('Measured Data'!$E47&gt;0,'Measured Data'!V46+'Measured Data'!$E47*'Measured Data'!AU46/'In Process Calc.'!$I47,"")</f>
        <v/>
      </c>
      <c r="W53" s="247" t="str">
        <f>IF('Measured Data'!$E47&gt;0,'Measured Data'!W46+'Measured Data'!$E47*'Measured Data'!AV46/'In Process Calc.'!$I47,"")</f>
        <v/>
      </c>
      <c r="X53" s="247" t="str">
        <f>IF('Measured Data'!$E47&gt;0,'Measured Data'!X46+'Measured Data'!$E47*'Measured Data'!AW46/'In Process Calc.'!$I47,"")</f>
        <v/>
      </c>
      <c r="Y53" s="247" t="str">
        <f>IF('Measured Data'!$E47&gt;0,'Measured Data'!Y46+'Measured Data'!$E47*'Measured Data'!AX46/'In Process Calc.'!$I47,"")</f>
        <v/>
      </c>
      <c r="Z53" s="247" t="str">
        <f>IF('Measured Data'!$E47&gt;0,'Measured Data'!Z46+'Measured Data'!$E47*'Measured Data'!AY46/'In Process Calc.'!$I47,"")</f>
        <v/>
      </c>
      <c r="AA53" s="247" t="str">
        <f>IF('Measured Data'!$E47&gt;0,'Measured Data'!AA46+'Measured Data'!$E47*'Measured Data'!AZ46/'In Process Calc.'!$I47,"")</f>
        <v/>
      </c>
      <c r="AB53" s="247" t="str">
        <f>IF('Measured Data'!$E47&gt;0,'Measured Data'!AB46+'Measured Data'!$E47*'Measured Data'!BA46/'In Process Calc.'!$I47,"")</f>
        <v/>
      </c>
      <c r="AC53" s="247" t="str">
        <f>IF('Measured Data'!$E47&gt;0,'Measured Data'!AC46+'Measured Data'!$E47*'Measured Data'!BB46/'In Process Calc.'!$I47,"")</f>
        <v/>
      </c>
      <c r="AD53" s="247" t="str">
        <f>IF('Measured Data'!$E47&gt;0,'Measured Data'!AD46+'Measured Data'!$E47*'Measured Data'!BC46/'In Process Calc.'!$I47,"")</f>
        <v/>
      </c>
      <c r="AE53" s="247" t="str">
        <f>IF('Measured Data'!$E47&gt;0,'Measured Data'!AE46+'Measured Data'!$E47*'Measured Data'!BD46/'In Process Calc.'!$I47,"")</f>
        <v/>
      </c>
      <c r="AF53" s="247" t="str">
        <f>IF('Measured Data'!$E47&gt;0,'Measured Data'!AF46+'Measured Data'!$E47*'Measured Data'!BE46/'In Process Calc.'!$I47,"")</f>
        <v/>
      </c>
      <c r="AG53" s="247" t="str">
        <f>IF('Measured Data'!$E47&gt;0,'Measured Data'!AG46+'Measured Data'!$E47*'Measured Data'!BF46/'In Process Calc.'!$I47,"")</f>
        <v/>
      </c>
      <c r="AH53" s="247" t="str">
        <f>IF('Measured Data'!$E47&gt;0,'Measured Data'!AH46+'Measured Data'!$E47*'Measured Data'!BG46/'In Process Calc.'!$I47,"")</f>
        <v/>
      </c>
      <c r="AI53" s="247" t="str">
        <f>IF('Measured Data'!$E47&gt;0,'Measured Data'!AI46+'Measured Data'!$E47*'Measured Data'!BH46/'In Process Calc.'!$I47,"")</f>
        <v/>
      </c>
      <c r="AJ53" s="247" t="str">
        <f>IF('Measured Data'!$E47&gt;0,'Measured Data'!AJ46+'Measured Data'!$E47*'Measured Data'!BI46/'In Process Calc.'!$I47,"")</f>
        <v/>
      </c>
      <c r="AK53" s="247" t="str">
        <f>IF('Measured Data'!$E47&gt;0,'Measured Data'!AK46+'Measured Data'!$E47*'Measured Data'!BJ46/'In Process Calc.'!$I47,"")</f>
        <v/>
      </c>
      <c r="AL53" s="247" t="str">
        <f>IF('Measured Data'!$E47&gt;0,'Measured Data'!AL46+'Measured Data'!$E47*'Measured Data'!BK46/'In Process Calc.'!$I47,"")</f>
        <v/>
      </c>
      <c r="AM53" s="247" t="str">
        <f>IF('Measured Data'!$E47&gt;0,'Measured Data'!AM46+'Measured Data'!$E47*'Measured Data'!BL46/'In Process Calc.'!$I47,"")</f>
        <v/>
      </c>
      <c r="AN53" s="247" t="str">
        <f>IF('Measured Data'!$E47&gt;0,'Measured Data'!AN46+'Measured Data'!$E47*'Measured Data'!BM46/'In Process Calc.'!$I47,"")</f>
        <v/>
      </c>
      <c r="AO53" s="247" t="str">
        <f>IF('Measured Data'!$E47&gt;0,'Measured Data'!AO46+'Measured Data'!$E47*'Measured Data'!BN46/'In Process Calc.'!$I47,"")</f>
        <v/>
      </c>
      <c r="AP53" s="247" t="str">
        <f>IF('Measured Data'!$E47&gt;0,'Measured Data'!AP46+'Measured Data'!$E47*'Measured Data'!BO46/'In Process Calc.'!$I47,"")</f>
        <v/>
      </c>
      <c r="AQ53" s="247" t="str">
        <f>IF('Measured Data'!$E47&gt;0,'Measured Data'!AR46+'Measured Data'!$E47*'Measured Data'!BP46/'In Process Calc.'!$I47,"")</f>
        <v/>
      </c>
      <c r="AR53" s="247" t="str">
        <f>IF('Measured Data'!$E47&gt;0,'Measured Data'!AS46,"")</f>
        <v/>
      </c>
      <c r="AS53" s="247" t="str">
        <f>IF('Measured Data'!$E47&gt;0,'Measured Data'!AT46,"")</f>
        <v/>
      </c>
      <c r="AT53" s="247" t="str">
        <f>IF('Measured Data'!$E47&gt;0,'Measured Data'!AU46,"")</f>
        <v/>
      </c>
      <c r="AU53" s="247" t="str">
        <f>IF('Measured Data'!$E47&gt;0,'Measured Data'!AV46,"")</f>
        <v/>
      </c>
      <c r="AV53" s="247" t="str">
        <f>IF('Measured Data'!$E47&gt;0,'Measured Data'!AW46,"")</f>
        <v/>
      </c>
      <c r="AW53" s="247" t="str">
        <f>IF('Measured Data'!$E47&gt;0,'Measured Data'!AX46,"")</f>
        <v/>
      </c>
      <c r="AX53" s="247" t="str">
        <f>IF('Measured Data'!$E47&gt;0,'Measured Data'!AY46,"")</f>
        <v/>
      </c>
      <c r="AY53" s="247" t="str">
        <f>IF('Measured Data'!$E47&gt;0,'Measured Data'!AZ46,"")</f>
        <v/>
      </c>
      <c r="AZ53" s="247" t="str">
        <f>IF('Measured Data'!$E47&gt;0,'Measured Data'!BA46,"")</f>
        <v/>
      </c>
      <c r="BA53" s="247" t="str">
        <f>IF('Measured Data'!$E47&gt;0,'Measured Data'!BB46,"")</f>
        <v/>
      </c>
      <c r="BB53" s="247" t="str">
        <f>IF('Measured Data'!$E47&gt;0,'Measured Data'!BC46,"")</f>
        <v/>
      </c>
      <c r="BC53" s="247" t="str">
        <f>IF('Measured Data'!$E47&gt;0,'Measured Data'!BD46,"")</f>
        <v/>
      </c>
      <c r="BD53" s="247" t="str">
        <f>IF('Measured Data'!$E47&gt;0,'Measured Data'!BE46,"")</f>
        <v/>
      </c>
      <c r="BE53" s="247" t="str">
        <f>IF('Measured Data'!$E47&gt;0,'Measured Data'!BF46,"")</f>
        <v/>
      </c>
      <c r="BF53" s="247" t="str">
        <f>IF('Measured Data'!$E47&gt;0,'Measured Data'!BG46,"")</f>
        <v/>
      </c>
      <c r="BG53" s="247" t="str">
        <f>IF('Measured Data'!$E47&gt;0,'Measured Data'!BH46,"")</f>
        <v/>
      </c>
      <c r="BH53" s="247" t="str">
        <f>IF('Measured Data'!$E47&gt;0,'Measured Data'!BI46,"")</f>
        <v/>
      </c>
      <c r="BI53" s="247" t="str">
        <f>IF('Measured Data'!$E47&gt;0,'Measured Data'!BJ46,"")</f>
        <v/>
      </c>
      <c r="BJ53" s="247" t="str">
        <f>IF('Measured Data'!$E47&gt;0,'Measured Data'!BK46,"")</f>
        <v/>
      </c>
      <c r="BK53" s="247" t="str">
        <f>IF('Measured Data'!$E47&gt;0,'Measured Data'!BL46,"")</f>
        <v/>
      </c>
      <c r="BL53" s="247" t="str">
        <f>IF('Measured Data'!$E47&gt;0,'Measured Data'!BM46,"")</f>
        <v/>
      </c>
      <c r="BM53" s="247" t="str">
        <f>IF('Measured Data'!$E47&gt;0,'Measured Data'!BN46,"")</f>
        <v/>
      </c>
      <c r="BN53" s="247" t="str">
        <f>IF('Measured Data'!$E47&gt;0,'In Process Calc.'!B46,"")</f>
        <v/>
      </c>
      <c r="BO53" s="247" t="str">
        <f>IF('Measured Data'!$E47&gt;0,'In Process Calc.'!C46,"")</f>
        <v/>
      </c>
    </row>
    <row r="54" spans="1:67" x14ac:dyDescent="0.15">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Data'!AS47/'In Process Calc.'!$I48,"")</f>
        <v/>
      </c>
      <c r="U54" s="247" t="str">
        <f>IF('Measured Data'!$E48&gt;0,'Measured Data'!U47+'Measured Data'!$E48*'Measured Data'!AT47/'In Process Calc.'!$I48,"")</f>
        <v/>
      </c>
      <c r="V54" s="247" t="str">
        <f>IF('Measured Data'!$E48&gt;0,'Measured Data'!V47+'Measured Data'!$E48*'Measured Data'!AU47/'In Process Calc.'!$I48,"")</f>
        <v/>
      </c>
      <c r="W54" s="247" t="str">
        <f>IF('Measured Data'!$E48&gt;0,'Measured Data'!W47+'Measured Data'!$E48*'Measured Data'!AV47/'In Process Calc.'!$I48,"")</f>
        <v/>
      </c>
      <c r="X54" s="247" t="str">
        <f>IF('Measured Data'!$E48&gt;0,'Measured Data'!X47+'Measured Data'!$E48*'Measured Data'!AW47/'In Process Calc.'!$I48,"")</f>
        <v/>
      </c>
      <c r="Y54" s="247" t="str">
        <f>IF('Measured Data'!$E48&gt;0,'Measured Data'!Y47+'Measured Data'!$E48*'Measured Data'!AX47/'In Process Calc.'!$I48,"")</f>
        <v/>
      </c>
      <c r="Z54" s="247" t="str">
        <f>IF('Measured Data'!$E48&gt;0,'Measured Data'!Z47+'Measured Data'!$E48*'Measured Data'!AY47/'In Process Calc.'!$I48,"")</f>
        <v/>
      </c>
      <c r="AA54" s="247" t="str">
        <f>IF('Measured Data'!$E48&gt;0,'Measured Data'!AA47+'Measured Data'!$E48*'Measured Data'!AZ47/'In Process Calc.'!$I48,"")</f>
        <v/>
      </c>
      <c r="AB54" s="247" t="str">
        <f>IF('Measured Data'!$E48&gt;0,'Measured Data'!AB47+'Measured Data'!$E48*'Measured Data'!BA47/'In Process Calc.'!$I48,"")</f>
        <v/>
      </c>
      <c r="AC54" s="247" t="str">
        <f>IF('Measured Data'!$E48&gt;0,'Measured Data'!AC47+'Measured Data'!$E48*'Measured Data'!BB47/'In Process Calc.'!$I48,"")</f>
        <v/>
      </c>
      <c r="AD54" s="247" t="str">
        <f>IF('Measured Data'!$E48&gt;0,'Measured Data'!AD47+'Measured Data'!$E48*'Measured Data'!BC47/'In Process Calc.'!$I48,"")</f>
        <v/>
      </c>
      <c r="AE54" s="247" t="str">
        <f>IF('Measured Data'!$E48&gt;0,'Measured Data'!AE47+'Measured Data'!$E48*'Measured Data'!BD47/'In Process Calc.'!$I48,"")</f>
        <v/>
      </c>
      <c r="AF54" s="247" t="str">
        <f>IF('Measured Data'!$E48&gt;0,'Measured Data'!AF47+'Measured Data'!$E48*'Measured Data'!BE47/'In Process Calc.'!$I48,"")</f>
        <v/>
      </c>
      <c r="AG54" s="247" t="str">
        <f>IF('Measured Data'!$E48&gt;0,'Measured Data'!AG47+'Measured Data'!$E48*'Measured Data'!BF47/'In Process Calc.'!$I48,"")</f>
        <v/>
      </c>
      <c r="AH54" s="247" t="str">
        <f>IF('Measured Data'!$E48&gt;0,'Measured Data'!AH47+'Measured Data'!$E48*'Measured Data'!BG47/'In Process Calc.'!$I48,"")</f>
        <v/>
      </c>
      <c r="AI54" s="247" t="str">
        <f>IF('Measured Data'!$E48&gt;0,'Measured Data'!AI47+'Measured Data'!$E48*'Measured Data'!BH47/'In Process Calc.'!$I48,"")</f>
        <v/>
      </c>
      <c r="AJ54" s="247" t="str">
        <f>IF('Measured Data'!$E48&gt;0,'Measured Data'!AJ47+'Measured Data'!$E48*'Measured Data'!BI47/'In Process Calc.'!$I48,"")</f>
        <v/>
      </c>
      <c r="AK54" s="247" t="str">
        <f>IF('Measured Data'!$E48&gt;0,'Measured Data'!AK47+'Measured Data'!$E48*'Measured Data'!BJ47/'In Process Calc.'!$I48,"")</f>
        <v/>
      </c>
      <c r="AL54" s="247" t="str">
        <f>IF('Measured Data'!$E48&gt;0,'Measured Data'!AL47+'Measured Data'!$E48*'Measured Data'!BK47/'In Process Calc.'!$I48,"")</f>
        <v/>
      </c>
      <c r="AM54" s="247" t="str">
        <f>IF('Measured Data'!$E48&gt;0,'Measured Data'!AM47+'Measured Data'!$E48*'Measured Data'!BL47/'In Process Calc.'!$I48,"")</f>
        <v/>
      </c>
      <c r="AN54" s="247" t="str">
        <f>IF('Measured Data'!$E48&gt;0,'Measured Data'!AN47+'Measured Data'!$E48*'Measured Data'!BM47/'In Process Calc.'!$I48,"")</f>
        <v/>
      </c>
      <c r="AO54" s="247" t="str">
        <f>IF('Measured Data'!$E48&gt;0,'Measured Data'!AO47+'Measured Data'!$E48*'Measured Data'!BN47/'In Process Calc.'!$I48,"")</f>
        <v/>
      </c>
      <c r="AP54" s="247" t="str">
        <f>IF('Measured Data'!$E48&gt;0,'Measured Data'!AP47+'Measured Data'!$E48*'Measured Data'!BO47/'In Process Calc.'!$I48,"")</f>
        <v/>
      </c>
      <c r="AQ54" s="247" t="str">
        <f>IF('Measured Data'!$E48&gt;0,'Measured Data'!AR47+'Measured Data'!$E48*'Measured Data'!BP47/'In Process Calc.'!$I48,"")</f>
        <v/>
      </c>
      <c r="AR54" s="247" t="str">
        <f>IF('Measured Data'!$E48&gt;0,'Measured Data'!AS47,"")</f>
        <v/>
      </c>
      <c r="AS54" s="247" t="str">
        <f>IF('Measured Data'!$E48&gt;0,'Measured Data'!AT47,"")</f>
        <v/>
      </c>
      <c r="AT54" s="247" t="str">
        <f>IF('Measured Data'!$E48&gt;0,'Measured Data'!AU47,"")</f>
        <v/>
      </c>
      <c r="AU54" s="247" t="str">
        <f>IF('Measured Data'!$E48&gt;0,'Measured Data'!AV47,"")</f>
        <v/>
      </c>
      <c r="AV54" s="247" t="str">
        <f>IF('Measured Data'!$E48&gt;0,'Measured Data'!AW47,"")</f>
        <v/>
      </c>
      <c r="AW54" s="247" t="str">
        <f>IF('Measured Data'!$E48&gt;0,'Measured Data'!AX47,"")</f>
        <v/>
      </c>
      <c r="AX54" s="247" t="str">
        <f>IF('Measured Data'!$E48&gt;0,'Measured Data'!AY47,"")</f>
        <v/>
      </c>
      <c r="AY54" s="247" t="str">
        <f>IF('Measured Data'!$E48&gt;0,'Measured Data'!AZ47,"")</f>
        <v/>
      </c>
      <c r="AZ54" s="247" t="str">
        <f>IF('Measured Data'!$E48&gt;0,'Measured Data'!BA47,"")</f>
        <v/>
      </c>
      <c r="BA54" s="247" t="str">
        <f>IF('Measured Data'!$E48&gt;0,'Measured Data'!BB47,"")</f>
        <v/>
      </c>
      <c r="BB54" s="247" t="str">
        <f>IF('Measured Data'!$E48&gt;0,'Measured Data'!BC47,"")</f>
        <v/>
      </c>
      <c r="BC54" s="247" t="str">
        <f>IF('Measured Data'!$E48&gt;0,'Measured Data'!BD47,"")</f>
        <v/>
      </c>
      <c r="BD54" s="247" t="str">
        <f>IF('Measured Data'!$E48&gt;0,'Measured Data'!BE47,"")</f>
        <v/>
      </c>
      <c r="BE54" s="247" t="str">
        <f>IF('Measured Data'!$E48&gt;0,'Measured Data'!BF47,"")</f>
        <v/>
      </c>
      <c r="BF54" s="247" t="str">
        <f>IF('Measured Data'!$E48&gt;0,'Measured Data'!BG47,"")</f>
        <v/>
      </c>
      <c r="BG54" s="247" t="str">
        <f>IF('Measured Data'!$E48&gt;0,'Measured Data'!BH47,"")</f>
        <v/>
      </c>
      <c r="BH54" s="247" t="str">
        <f>IF('Measured Data'!$E48&gt;0,'Measured Data'!BI47,"")</f>
        <v/>
      </c>
      <c r="BI54" s="247" t="str">
        <f>IF('Measured Data'!$E48&gt;0,'Measured Data'!BJ47,"")</f>
        <v/>
      </c>
      <c r="BJ54" s="247" t="str">
        <f>IF('Measured Data'!$E48&gt;0,'Measured Data'!BK47,"")</f>
        <v/>
      </c>
      <c r="BK54" s="247" t="str">
        <f>IF('Measured Data'!$E48&gt;0,'Measured Data'!BL47,"")</f>
        <v/>
      </c>
      <c r="BL54" s="247" t="str">
        <f>IF('Measured Data'!$E48&gt;0,'Measured Data'!BM47,"")</f>
        <v/>
      </c>
      <c r="BM54" s="247" t="str">
        <f>IF('Measured Data'!$E48&gt;0,'Measured Data'!BN47,"")</f>
        <v/>
      </c>
      <c r="BN54" s="247" t="str">
        <f>IF('Measured Data'!$E48&gt;0,'In Process Calc.'!B47,"")</f>
        <v/>
      </c>
      <c r="BO54" s="247" t="str">
        <f>IF('Measured Data'!$E48&gt;0,'In Process Calc.'!C47,"")</f>
        <v/>
      </c>
    </row>
    <row r="55" spans="1:67" x14ac:dyDescent="0.15">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Data'!AS48/'In Process Calc.'!$I49,"")</f>
        <v/>
      </c>
      <c r="U55" s="247" t="str">
        <f>IF('Measured Data'!$E49&gt;0,'Measured Data'!U48+'Measured Data'!$E49*'Measured Data'!AT48/'In Process Calc.'!$I49,"")</f>
        <v/>
      </c>
      <c r="V55" s="247" t="str">
        <f>IF('Measured Data'!$E49&gt;0,'Measured Data'!V48+'Measured Data'!$E49*'Measured Data'!AU48/'In Process Calc.'!$I49,"")</f>
        <v/>
      </c>
      <c r="W55" s="247" t="str">
        <f>IF('Measured Data'!$E49&gt;0,'Measured Data'!W48+'Measured Data'!$E49*'Measured Data'!AV48/'In Process Calc.'!$I49,"")</f>
        <v/>
      </c>
      <c r="X55" s="247" t="str">
        <f>IF('Measured Data'!$E49&gt;0,'Measured Data'!X48+'Measured Data'!$E49*'Measured Data'!AW48/'In Process Calc.'!$I49,"")</f>
        <v/>
      </c>
      <c r="Y55" s="247" t="str">
        <f>IF('Measured Data'!$E49&gt;0,'Measured Data'!Y48+'Measured Data'!$E49*'Measured Data'!AX48/'In Process Calc.'!$I49,"")</f>
        <v/>
      </c>
      <c r="Z55" s="247" t="str">
        <f>IF('Measured Data'!$E49&gt;0,'Measured Data'!Z48+'Measured Data'!$E49*'Measured Data'!AY48/'In Process Calc.'!$I49,"")</f>
        <v/>
      </c>
      <c r="AA55" s="247" t="str">
        <f>IF('Measured Data'!$E49&gt;0,'Measured Data'!AA48+'Measured Data'!$E49*'Measured Data'!AZ48/'In Process Calc.'!$I49,"")</f>
        <v/>
      </c>
      <c r="AB55" s="247" t="str">
        <f>IF('Measured Data'!$E49&gt;0,'Measured Data'!AB48+'Measured Data'!$E49*'Measured Data'!BA48/'In Process Calc.'!$I49,"")</f>
        <v/>
      </c>
      <c r="AC55" s="247" t="str">
        <f>IF('Measured Data'!$E49&gt;0,'Measured Data'!AC48+'Measured Data'!$E49*'Measured Data'!BB48/'In Process Calc.'!$I49,"")</f>
        <v/>
      </c>
      <c r="AD55" s="247" t="str">
        <f>IF('Measured Data'!$E49&gt;0,'Measured Data'!AD48+'Measured Data'!$E49*'Measured Data'!BC48/'In Process Calc.'!$I49,"")</f>
        <v/>
      </c>
      <c r="AE55" s="247" t="str">
        <f>IF('Measured Data'!$E49&gt;0,'Measured Data'!AE48+'Measured Data'!$E49*'Measured Data'!BD48/'In Process Calc.'!$I49,"")</f>
        <v/>
      </c>
      <c r="AF55" s="247" t="str">
        <f>IF('Measured Data'!$E49&gt;0,'Measured Data'!AF48+'Measured Data'!$E49*'Measured Data'!BE48/'In Process Calc.'!$I49,"")</f>
        <v/>
      </c>
      <c r="AG55" s="247" t="str">
        <f>IF('Measured Data'!$E49&gt;0,'Measured Data'!AG48+'Measured Data'!$E49*'Measured Data'!BF48/'In Process Calc.'!$I49,"")</f>
        <v/>
      </c>
      <c r="AH55" s="247" t="str">
        <f>IF('Measured Data'!$E49&gt;0,'Measured Data'!AH48+'Measured Data'!$E49*'Measured Data'!BG48/'In Process Calc.'!$I49,"")</f>
        <v/>
      </c>
      <c r="AI55" s="247" t="str">
        <f>IF('Measured Data'!$E49&gt;0,'Measured Data'!AI48+'Measured Data'!$E49*'Measured Data'!BH48/'In Process Calc.'!$I49,"")</f>
        <v/>
      </c>
      <c r="AJ55" s="247" t="str">
        <f>IF('Measured Data'!$E49&gt;0,'Measured Data'!AJ48+'Measured Data'!$E49*'Measured Data'!BI48/'In Process Calc.'!$I49,"")</f>
        <v/>
      </c>
      <c r="AK55" s="247" t="str">
        <f>IF('Measured Data'!$E49&gt;0,'Measured Data'!AK48+'Measured Data'!$E49*'Measured Data'!BJ48/'In Process Calc.'!$I49,"")</f>
        <v/>
      </c>
      <c r="AL55" s="247" t="str">
        <f>IF('Measured Data'!$E49&gt;0,'Measured Data'!AL48+'Measured Data'!$E49*'Measured Data'!BK48/'In Process Calc.'!$I49,"")</f>
        <v/>
      </c>
      <c r="AM55" s="247" t="str">
        <f>IF('Measured Data'!$E49&gt;0,'Measured Data'!AM48+'Measured Data'!$E49*'Measured Data'!BL48/'In Process Calc.'!$I49,"")</f>
        <v/>
      </c>
      <c r="AN55" s="247" t="str">
        <f>IF('Measured Data'!$E49&gt;0,'Measured Data'!AN48+'Measured Data'!$E49*'Measured Data'!BM48/'In Process Calc.'!$I49,"")</f>
        <v/>
      </c>
      <c r="AO55" s="247" t="str">
        <f>IF('Measured Data'!$E49&gt;0,'Measured Data'!AO48+'Measured Data'!$E49*'Measured Data'!BN48/'In Process Calc.'!$I49,"")</f>
        <v/>
      </c>
      <c r="AP55" s="247" t="str">
        <f>IF('Measured Data'!$E49&gt;0,'Measured Data'!AP48+'Measured Data'!$E49*'Measured Data'!BO48/'In Process Calc.'!$I49,"")</f>
        <v/>
      </c>
      <c r="AQ55" s="247" t="str">
        <f>IF('Measured Data'!$E49&gt;0,'Measured Data'!AR48+'Measured Data'!$E49*'Measured Data'!BP48/'In Process Calc.'!$I49,"")</f>
        <v/>
      </c>
      <c r="AR55" s="247" t="str">
        <f>IF('Measured Data'!$E49&gt;0,'Measured Data'!AS48,"")</f>
        <v/>
      </c>
      <c r="AS55" s="247" t="str">
        <f>IF('Measured Data'!$E49&gt;0,'Measured Data'!AT48,"")</f>
        <v/>
      </c>
      <c r="AT55" s="247" t="str">
        <f>IF('Measured Data'!$E49&gt;0,'Measured Data'!AU48,"")</f>
        <v/>
      </c>
      <c r="AU55" s="247" t="str">
        <f>IF('Measured Data'!$E49&gt;0,'Measured Data'!AV48,"")</f>
        <v/>
      </c>
      <c r="AV55" s="247" t="str">
        <f>IF('Measured Data'!$E49&gt;0,'Measured Data'!AW48,"")</f>
        <v/>
      </c>
      <c r="AW55" s="247" t="str">
        <f>IF('Measured Data'!$E49&gt;0,'Measured Data'!AX48,"")</f>
        <v/>
      </c>
      <c r="AX55" s="247" t="str">
        <f>IF('Measured Data'!$E49&gt;0,'Measured Data'!AY48,"")</f>
        <v/>
      </c>
      <c r="AY55" s="247" t="str">
        <f>IF('Measured Data'!$E49&gt;0,'Measured Data'!AZ48,"")</f>
        <v/>
      </c>
      <c r="AZ55" s="247" t="str">
        <f>IF('Measured Data'!$E49&gt;0,'Measured Data'!BA48,"")</f>
        <v/>
      </c>
      <c r="BA55" s="247" t="str">
        <f>IF('Measured Data'!$E49&gt;0,'Measured Data'!BB48,"")</f>
        <v/>
      </c>
      <c r="BB55" s="247" t="str">
        <f>IF('Measured Data'!$E49&gt;0,'Measured Data'!BC48,"")</f>
        <v/>
      </c>
      <c r="BC55" s="247" t="str">
        <f>IF('Measured Data'!$E49&gt;0,'Measured Data'!BD48,"")</f>
        <v/>
      </c>
      <c r="BD55" s="247" t="str">
        <f>IF('Measured Data'!$E49&gt;0,'Measured Data'!BE48,"")</f>
        <v/>
      </c>
      <c r="BE55" s="247" t="str">
        <f>IF('Measured Data'!$E49&gt;0,'Measured Data'!BF48,"")</f>
        <v/>
      </c>
      <c r="BF55" s="247" t="str">
        <f>IF('Measured Data'!$E49&gt;0,'Measured Data'!BG48,"")</f>
        <v/>
      </c>
      <c r="BG55" s="247" t="str">
        <f>IF('Measured Data'!$E49&gt;0,'Measured Data'!BH48,"")</f>
        <v/>
      </c>
      <c r="BH55" s="247" t="str">
        <f>IF('Measured Data'!$E49&gt;0,'Measured Data'!BI48,"")</f>
        <v/>
      </c>
      <c r="BI55" s="247" t="str">
        <f>IF('Measured Data'!$E49&gt;0,'Measured Data'!BJ48,"")</f>
        <v/>
      </c>
      <c r="BJ55" s="247" t="str">
        <f>IF('Measured Data'!$E49&gt;0,'Measured Data'!BK48,"")</f>
        <v/>
      </c>
      <c r="BK55" s="247" t="str">
        <f>IF('Measured Data'!$E49&gt;0,'Measured Data'!BL48,"")</f>
        <v/>
      </c>
      <c r="BL55" s="247" t="str">
        <f>IF('Measured Data'!$E49&gt;0,'Measured Data'!BM48,"")</f>
        <v/>
      </c>
      <c r="BM55" s="247" t="str">
        <f>IF('Measured Data'!$E49&gt;0,'Measured Data'!BN48,"")</f>
        <v/>
      </c>
      <c r="BN55" s="247" t="str">
        <f>IF('Measured Data'!$E49&gt;0,'In Process Calc.'!B48,"")</f>
        <v/>
      </c>
      <c r="BO55" s="247" t="str">
        <f>IF('Measured Data'!$E49&gt;0,'In Process Calc.'!C48,"")</f>
        <v/>
      </c>
    </row>
    <row r="56" spans="1:67" x14ac:dyDescent="0.15">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Data'!AS49/'In Process Calc.'!$I50,"")</f>
        <v/>
      </c>
      <c r="U56" s="247" t="str">
        <f>IF('Measured Data'!$E50&gt;0,'Measured Data'!U49+'Measured Data'!$E50*'Measured Data'!AT49/'In Process Calc.'!$I50,"")</f>
        <v/>
      </c>
      <c r="V56" s="247" t="str">
        <f>IF('Measured Data'!$E50&gt;0,'Measured Data'!V49+'Measured Data'!$E50*'Measured Data'!AU49/'In Process Calc.'!$I50,"")</f>
        <v/>
      </c>
      <c r="W56" s="247" t="str">
        <f>IF('Measured Data'!$E50&gt;0,'Measured Data'!W49+'Measured Data'!$E50*'Measured Data'!AV49/'In Process Calc.'!$I50,"")</f>
        <v/>
      </c>
      <c r="X56" s="247" t="str">
        <f>IF('Measured Data'!$E50&gt;0,'Measured Data'!X49+'Measured Data'!$E50*'Measured Data'!AW49/'In Process Calc.'!$I50,"")</f>
        <v/>
      </c>
      <c r="Y56" s="247" t="str">
        <f>IF('Measured Data'!$E50&gt;0,'Measured Data'!Y49+'Measured Data'!$E50*'Measured Data'!AX49/'In Process Calc.'!$I50,"")</f>
        <v/>
      </c>
      <c r="Z56" s="247" t="str">
        <f>IF('Measured Data'!$E50&gt;0,'Measured Data'!Z49+'Measured Data'!$E50*'Measured Data'!AY49/'In Process Calc.'!$I50,"")</f>
        <v/>
      </c>
      <c r="AA56" s="247" t="str">
        <f>IF('Measured Data'!$E50&gt;0,'Measured Data'!AA49+'Measured Data'!$E50*'Measured Data'!AZ49/'In Process Calc.'!$I50,"")</f>
        <v/>
      </c>
      <c r="AB56" s="247" t="str">
        <f>IF('Measured Data'!$E50&gt;0,'Measured Data'!AB49+'Measured Data'!$E50*'Measured Data'!BA49/'In Process Calc.'!$I50,"")</f>
        <v/>
      </c>
      <c r="AC56" s="247" t="str">
        <f>IF('Measured Data'!$E50&gt;0,'Measured Data'!AC49+'Measured Data'!$E50*'Measured Data'!BB49/'In Process Calc.'!$I50,"")</f>
        <v/>
      </c>
      <c r="AD56" s="247" t="str">
        <f>IF('Measured Data'!$E50&gt;0,'Measured Data'!AD49+'Measured Data'!$E50*'Measured Data'!BC49/'In Process Calc.'!$I50,"")</f>
        <v/>
      </c>
      <c r="AE56" s="247" t="str">
        <f>IF('Measured Data'!$E50&gt;0,'Measured Data'!AE49+'Measured Data'!$E50*'Measured Data'!BD49/'In Process Calc.'!$I50,"")</f>
        <v/>
      </c>
      <c r="AF56" s="247" t="str">
        <f>IF('Measured Data'!$E50&gt;0,'Measured Data'!AF49+'Measured Data'!$E50*'Measured Data'!BE49/'In Process Calc.'!$I50,"")</f>
        <v/>
      </c>
      <c r="AG56" s="247" t="str">
        <f>IF('Measured Data'!$E50&gt;0,'Measured Data'!AG49+'Measured Data'!$E50*'Measured Data'!BF49/'In Process Calc.'!$I50,"")</f>
        <v/>
      </c>
      <c r="AH56" s="247" t="str">
        <f>IF('Measured Data'!$E50&gt;0,'Measured Data'!AH49+'Measured Data'!$E50*'Measured Data'!BG49/'In Process Calc.'!$I50,"")</f>
        <v/>
      </c>
      <c r="AI56" s="247" t="str">
        <f>IF('Measured Data'!$E50&gt;0,'Measured Data'!AI49+'Measured Data'!$E50*'Measured Data'!BH49/'In Process Calc.'!$I50,"")</f>
        <v/>
      </c>
      <c r="AJ56" s="247" t="str">
        <f>IF('Measured Data'!$E50&gt;0,'Measured Data'!AJ49+'Measured Data'!$E50*'Measured Data'!BI49/'In Process Calc.'!$I50,"")</f>
        <v/>
      </c>
      <c r="AK56" s="247" t="str">
        <f>IF('Measured Data'!$E50&gt;0,'Measured Data'!AK49+'Measured Data'!$E50*'Measured Data'!BJ49/'In Process Calc.'!$I50,"")</f>
        <v/>
      </c>
      <c r="AL56" s="247" t="str">
        <f>IF('Measured Data'!$E50&gt;0,'Measured Data'!AL49+'Measured Data'!$E50*'Measured Data'!BK49/'In Process Calc.'!$I50,"")</f>
        <v/>
      </c>
      <c r="AM56" s="247" t="str">
        <f>IF('Measured Data'!$E50&gt;0,'Measured Data'!AM49+'Measured Data'!$E50*'Measured Data'!BL49/'In Process Calc.'!$I50,"")</f>
        <v/>
      </c>
      <c r="AN56" s="247" t="str">
        <f>IF('Measured Data'!$E50&gt;0,'Measured Data'!AN49+'Measured Data'!$E50*'Measured Data'!BM49/'In Process Calc.'!$I50,"")</f>
        <v/>
      </c>
      <c r="AO56" s="247" t="str">
        <f>IF('Measured Data'!$E50&gt;0,'Measured Data'!AO49+'Measured Data'!$E50*'Measured Data'!BN49/'In Process Calc.'!$I50,"")</f>
        <v/>
      </c>
      <c r="AP56" s="247" t="str">
        <f>IF('Measured Data'!$E50&gt;0,'Measured Data'!AP49+'Measured Data'!$E50*'Measured Data'!BO49/'In Process Calc.'!$I50,"")</f>
        <v/>
      </c>
      <c r="AQ56" s="247" t="str">
        <f>IF('Measured Data'!$E50&gt;0,'Measured Data'!AR49+'Measured Data'!$E50*'Measured Data'!BP49/'In Process Calc.'!$I50,"")</f>
        <v/>
      </c>
      <c r="AR56" s="247" t="str">
        <f>IF('Measured Data'!$E50&gt;0,'Measured Data'!AS49,"")</f>
        <v/>
      </c>
      <c r="AS56" s="247" t="str">
        <f>IF('Measured Data'!$E50&gt;0,'Measured Data'!AT49,"")</f>
        <v/>
      </c>
      <c r="AT56" s="247" t="str">
        <f>IF('Measured Data'!$E50&gt;0,'Measured Data'!AU49,"")</f>
        <v/>
      </c>
      <c r="AU56" s="247" t="str">
        <f>IF('Measured Data'!$E50&gt;0,'Measured Data'!AV49,"")</f>
        <v/>
      </c>
      <c r="AV56" s="247" t="str">
        <f>IF('Measured Data'!$E50&gt;0,'Measured Data'!AW49,"")</f>
        <v/>
      </c>
      <c r="AW56" s="247" t="str">
        <f>IF('Measured Data'!$E50&gt;0,'Measured Data'!AX49,"")</f>
        <v/>
      </c>
      <c r="AX56" s="247" t="str">
        <f>IF('Measured Data'!$E50&gt;0,'Measured Data'!AY49,"")</f>
        <v/>
      </c>
      <c r="AY56" s="247" t="str">
        <f>IF('Measured Data'!$E50&gt;0,'Measured Data'!AZ49,"")</f>
        <v/>
      </c>
      <c r="AZ56" s="247" t="str">
        <f>IF('Measured Data'!$E50&gt;0,'Measured Data'!BA49,"")</f>
        <v/>
      </c>
      <c r="BA56" s="247" t="str">
        <f>IF('Measured Data'!$E50&gt;0,'Measured Data'!BB49,"")</f>
        <v/>
      </c>
      <c r="BB56" s="247" t="str">
        <f>IF('Measured Data'!$E50&gt;0,'Measured Data'!BC49,"")</f>
        <v/>
      </c>
      <c r="BC56" s="247" t="str">
        <f>IF('Measured Data'!$E50&gt;0,'Measured Data'!BD49,"")</f>
        <v/>
      </c>
      <c r="BD56" s="247" t="str">
        <f>IF('Measured Data'!$E50&gt;0,'Measured Data'!BE49,"")</f>
        <v/>
      </c>
      <c r="BE56" s="247" t="str">
        <f>IF('Measured Data'!$E50&gt;0,'Measured Data'!BF49,"")</f>
        <v/>
      </c>
      <c r="BF56" s="247" t="str">
        <f>IF('Measured Data'!$E50&gt;0,'Measured Data'!BG49,"")</f>
        <v/>
      </c>
      <c r="BG56" s="247" t="str">
        <f>IF('Measured Data'!$E50&gt;0,'Measured Data'!BH49,"")</f>
        <v/>
      </c>
      <c r="BH56" s="247" t="str">
        <f>IF('Measured Data'!$E50&gt;0,'Measured Data'!BI49,"")</f>
        <v/>
      </c>
      <c r="BI56" s="247" t="str">
        <f>IF('Measured Data'!$E50&gt;0,'Measured Data'!BJ49,"")</f>
        <v/>
      </c>
      <c r="BJ56" s="247" t="str">
        <f>IF('Measured Data'!$E50&gt;0,'Measured Data'!BK49,"")</f>
        <v/>
      </c>
      <c r="BK56" s="247" t="str">
        <f>IF('Measured Data'!$E50&gt;0,'Measured Data'!BL49,"")</f>
        <v/>
      </c>
      <c r="BL56" s="247" t="str">
        <f>IF('Measured Data'!$E50&gt;0,'Measured Data'!BM49,"")</f>
        <v/>
      </c>
      <c r="BM56" s="247" t="str">
        <f>IF('Measured Data'!$E50&gt;0,'Measured Data'!BN49,"")</f>
        <v/>
      </c>
      <c r="BN56" s="247" t="str">
        <f>IF('Measured Data'!$E50&gt;0,'In Process Calc.'!B49,"")</f>
        <v/>
      </c>
      <c r="BO56" s="247" t="str">
        <f>IF('Measured Data'!$E50&gt;0,'In Process Calc.'!C49,"")</f>
        <v/>
      </c>
    </row>
    <row r="57" spans="1:67" x14ac:dyDescent="0.15">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Data'!AS50/'In Process Calc.'!$I51,"")</f>
        <v/>
      </c>
      <c r="U57" s="247" t="str">
        <f>IF('Measured Data'!$E51&gt;0,'Measured Data'!U50+'Measured Data'!$E51*'Measured Data'!AT50/'In Process Calc.'!$I51,"")</f>
        <v/>
      </c>
      <c r="V57" s="247" t="str">
        <f>IF('Measured Data'!$E51&gt;0,'Measured Data'!V50+'Measured Data'!$E51*'Measured Data'!AU50/'In Process Calc.'!$I51,"")</f>
        <v/>
      </c>
      <c r="W57" s="247" t="str">
        <f>IF('Measured Data'!$E51&gt;0,'Measured Data'!W50+'Measured Data'!$E51*'Measured Data'!AV50/'In Process Calc.'!$I51,"")</f>
        <v/>
      </c>
      <c r="X57" s="247" t="str">
        <f>IF('Measured Data'!$E51&gt;0,'Measured Data'!X50+'Measured Data'!$E51*'Measured Data'!AW50/'In Process Calc.'!$I51,"")</f>
        <v/>
      </c>
      <c r="Y57" s="247" t="str">
        <f>IF('Measured Data'!$E51&gt;0,'Measured Data'!Y50+'Measured Data'!$E51*'Measured Data'!AX50/'In Process Calc.'!$I51,"")</f>
        <v/>
      </c>
      <c r="Z57" s="247" t="str">
        <f>IF('Measured Data'!$E51&gt;0,'Measured Data'!Z50+'Measured Data'!$E51*'Measured Data'!AY50/'In Process Calc.'!$I51,"")</f>
        <v/>
      </c>
      <c r="AA57" s="247" t="str">
        <f>IF('Measured Data'!$E51&gt;0,'Measured Data'!AA50+'Measured Data'!$E51*'Measured Data'!AZ50/'In Process Calc.'!$I51,"")</f>
        <v/>
      </c>
      <c r="AB57" s="247" t="str">
        <f>IF('Measured Data'!$E51&gt;0,'Measured Data'!AB50+'Measured Data'!$E51*'Measured Data'!BA50/'In Process Calc.'!$I51,"")</f>
        <v/>
      </c>
      <c r="AC57" s="247" t="str">
        <f>IF('Measured Data'!$E51&gt;0,'Measured Data'!AC50+'Measured Data'!$E51*'Measured Data'!BB50/'In Process Calc.'!$I51,"")</f>
        <v/>
      </c>
      <c r="AD57" s="247" t="str">
        <f>IF('Measured Data'!$E51&gt;0,'Measured Data'!AD50+'Measured Data'!$E51*'Measured Data'!BC50/'In Process Calc.'!$I51,"")</f>
        <v/>
      </c>
      <c r="AE57" s="247" t="str">
        <f>IF('Measured Data'!$E51&gt;0,'Measured Data'!AE50+'Measured Data'!$E51*'Measured Data'!BD50/'In Process Calc.'!$I51,"")</f>
        <v/>
      </c>
      <c r="AF57" s="247" t="str">
        <f>IF('Measured Data'!$E51&gt;0,'Measured Data'!AF50+'Measured Data'!$E51*'Measured Data'!BE50/'In Process Calc.'!$I51,"")</f>
        <v/>
      </c>
      <c r="AG57" s="247" t="str">
        <f>IF('Measured Data'!$E51&gt;0,'Measured Data'!AG50+'Measured Data'!$E51*'Measured Data'!BF50/'In Process Calc.'!$I51,"")</f>
        <v/>
      </c>
      <c r="AH57" s="247" t="str">
        <f>IF('Measured Data'!$E51&gt;0,'Measured Data'!AH50+'Measured Data'!$E51*'Measured Data'!BG50/'In Process Calc.'!$I51,"")</f>
        <v/>
      </c>
      <c r="AI57" s="247" t="str">
        <f>IF('Measured Data'!$E51&gt;0,'Measured Data'!AI50+'Measured Data'!$E51*'Measured Data'!BH50/'In Process Calc.'!$I51,"")</f>
        <v/>
      </c>
      <c r="AJ57" s="247" t="str">
        <f>IF('Measured Data'!$E51&gt;0,'Measured Data'!AJ50+'Measured Data'!$E51*'Measured Data'!BI50/'In Process Calc.'!$I51,"")</f>
        <v/>
      </c>
      <c r="AK57" s="247" t="str">
        <f>IF('Measured Data'!$E51&gt;0,'Measured Data'!AK50+'Measured Data'!$E51*'Measured Data'!BJ50/'In Process Calc.'!$I51,"")</f>
        <v/>
      </c>
      <c r="AL57" s="247" t="str">
        <f>IF('Measured Data'!$E51&gt;0,'Measured Data'!AL50+'Measured Data'!$E51*'Measured Data'!BK50/'In Process Calc.'!$I51,"")</f>
        <v/>
      </c>
      <c r="AM57" s="247" t="str">
        <f>IF('Measured Data'!$E51&gt;0,'Measured Data'!AM50+'Measured Data'!$E51*'Measured Data'!BL50/'In Process Calc.'!$I51,"")</f>
        <v/>
      </c>
      <c r="AN57" s="247" t="str">
        <f>IF('Measured Data'!$E51&gt;0,'Measured Data'!AN50+'Measured Data'!$E51*'Measured Data'!BM50/'In Process Calc.'!$I51,"")</f>
        <v/>
      </c>
      <c r="AO57" s="247" t="str">
        <f>IF('Measured Data'!$E51&gt;0,'Measured Data'!AO50+'Measured Data'!$E51*'Measured Data'!BN50/'In Process Calc.'!$I51,"")</f>
        <v/>
      </c>
      <c r="AP57" s="247" t="str">
        <f>IF('Measured Data'!$E51&gt;0,'Measured Data'!AP50+'Measured Data'!$E51*'Measured Data'!BO50/'In Process Calc.'!$I51,"")</f>
        <v/>
      </c>
      <c r="AQ57" s="247" t="str">
        <f>IF('Measured Data'!$E51&gt;0,'Measured Data'!AR50+'Measured Data'!$E51*'Measured Data'!BP50/'In Process Calc.'!$I51,"")</f>
        <v/>
      </c>
      <c r="AR57" s="247" t="str">
        <f>IF('Measured Data'!$E51&gt;0,'Measured Data'!AS50,"")</f>
        <v/>
      </c>
      <c r="AS57" s="247" t="str">
        <f>IF('Measured Data'!$E51&gt;0,'Measured Data'!AT50,"")</f>
        <v/>
      </c>
      <c r="AT57" s="247" t="str">
        <f>IF('Measured Data'!$E51&gt;0,'Measured Data'!AU50,"")</f>
        <v/>
      </c>
      <c r="AU57" s="247" t="str">
        <f>IF('Measured Data'!$E51&gt;0,'Measured Data'!AV50,"")</f>
        <v/>
      </c>
      <c r="AV57" s="247" t="str">
        <f>IF('Measured Data'!$E51&gt;0,'Measured Data'!AW50,"")</f>
        <v/>
      </c>
      <c r="AW57" s="247" t="str">
        <f>IF('Measured Data'!$E51&gt;0,'Measured Data'!AX50,"")</f>
        <v/>
      </c>
      <c r="AX57" s="247" t="str">
        <f>IF('Measured Data'!$E51&gt;0,'Measured Data'!AY50,"")</f>
        <v/>
      </c>
      <c r="AY57" s="247" t="str">
        <f>IF('Measured Data'!$E51&gt;0,'Measured Data'!AZ50,"")</f>
        <v/>
      </c>
      <c r="AZ57" s="247" t="str">
        <f>IF('Measured Data'!$E51&gt;0,'Measured Data'!BA50,"")</f>
        <v/>
      </c>
      <c r="BA57" s="247" t="str">
        <f>IF('Measured Data'!$E51&gt;0,'Measured Data'!BB50,"")</f>
        <v/>
      </c>
      <c r="BB57" s="247" t="str">
        <f>IF('Measured Data'!$E51&gt;0,'Measured Data'!BC50,"")</f>
        <v/>
      </c>
      <c r="BC57" s="247" t="str">
        <f>IF('Measured Data'!$E51&gt;0,'Measured Data'!BD50,"")</f>
        <v/>
      </c>
      <c r="BD57" s="247" t="str">
        <f>IF('Measured Data'!$E51&gt;0,'Measured Data'!BE50,"")</f>
        <v/>
      </c>
      <c r="BE57" s="247" t="str">
        <f>IF('Measured Data'!$E51&gt;0,'Measured Data'!BF50,"")</f>
        <v/>
      </c>
      <c r="BF57" s="247" t="str">
        <f>IF('Measured Data'!$E51&gt;0,'Measured Data'!BG50,"")</f>
        <v/>
      </c>
      <c r="BG57" s="247" t="str">
        <f>IF('Measured Data'!$E51&gt;0,'Measured Data'!BH50,"")</f>
        <v/>
      </c>
      <c r="BH57" s="247" t="str">
        <f>IF('Measured Data'!$E51&gt;0,'Measured Data'!BI50,"")</f>
        <v/>
      </c>
      <c r="BI57" s="247" t="str">
        <f>IF('Measured Data'!$E51&gt;0,'Measured Data'!BJ50,"")</f>
        <v/>
      </c>
      <c r="BJ57" s="247" t="str">
        <f>IF('Measured Data'!$E51&gt;0,'Measured Data'!BK50,"")</f>
        <v/>
      </c>
      <c r="BK57" s="247" t="str">
        <f>IF('Measured Data'!$E51&gt;0,'Measured Data'!BL50,"")</f>
        <v/>
      </c>
      <c r="BL57" s="247" t="str">
        <f>IF('Measured Data'!$E51&gt;0,'Measured Data'!BM50,"")</f>
        <v/>
      </c>
      <c r="BM57" s="247" t="str">
        <f>IF('Measured Data'!$E51&gt;0,'Measured Data'!BN50,"")</f>
        <v/>
      </c>
      <c r="BN57" s="247" t="str">
        <f>IF('Measured Data'!$E51&gt;0,'In Process Calc.'!B50,"")</f>
        <v/>
      </c>
      <c r="BO57" s="247" t="str">
        <f>IF('Measured Data'!$E51&gt;0,'In Process Calc.'!C50,"")</f>
        <v/>
      </c>
    </row>
    <row r="58" spans="1:67" x14ac:dyDescent="0.15">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Data'!AS51/'In Process Calc.'!$I52,"")</f>
        <v/>
      </c>
      <c r="U58" s="247" t="str">
        <f>IF('Measured Data'!$E52&gt;0,'Measured Data'!U51+'Measured Data'!$E52*'Measured Data'!AT51/'In Process Calc.'!$I52,"")</f>
        <v/>
      </c>
      <c r="V58" s="247" t="str">
        <f>IF('Measured Data'!$E52&gt;0,'Measured Data'!V51+'Measured Data'!$E52*'Measured Data'!AU51/'In Process Calc.'!$I52,"")</f>
        <v/>
      </c>
      <c r="W58" s="247" t="str">
        <f>IF('Measured Data'!$E52&gt;0,'Measured Data'!W51+'Measured Data'!$E52*'Measured Data'!AV51/'In Process Calc.'!$I52,"")</f>
        <v/>
      </c>
      <c r="X58" s="247" t="str">
        <f>IF('Measured Data'!$E52&gt;0,'Measured Data'!X51+'Measured Data'!$E52*'Measured Data'!AW51/'In Process Calc.'!$I52,"")</f>
        <v/>
      </c>
      <c r="Y58" s="247" t="str">
        <f>IF('Measured Data'!$E52&gt;0,'Measured Data'!Y51+'Measured Data'!$E52*'Measured Data'!AX51/'In Process Calc.'!$I52,"")</f>
        <v/>
      </c>
      <c r="Z58" s="247" t="str">
        <f>IF('Measured Data'!$E52&gt;0,'Measured Data'!Z51+'Measured Data'!$E52*'Measured Data'!AY51/'In Process Calc.'!$I52,"")</f>
        <v/>
      </c>
      <c r="AA58" s="247" t="str">
        <f>IF('Measured Data'!$E52&gt;0,'Measured Data'!AA51+'Measured Data'!$E52*'Measured Data'!AZ51/'In Process Calc.'!$I52,"")</f>
        <v/>
      </c>
      <c r="AB58" s="247" t="str">
        <f>IF('Measured Data'!$E52&gt;0,'Measured Data'!AB51+'Measured Data'!$E52*'Measured Data'!BA51/'In Process Calc.'!$I52,"")</f>
        <v/>
      </c>
      <c r="AC58" s="247" t="str">
        <f>IF('Measured Data'!$E52&gt;0,'Measured Data'!AC51+'Measured Data'!$E52*'Measured Data'!BB51/'In Process Calc.'!$I52,"")</f>
        <v/>
      </c>
      <c r="AD58" s="247" t="str">
        <f>IF('Measured Data'!$E52&gt;0,'Measured Data'!AD51+'Measured Data'!$E52*'Measured Data'!BC51/'In Process Calc.'!$I52,"")</f>
        <v/>
      </c>
      <c r="AE58" s="247" t="str">
        <f>IF('Measured Data'!$E52&gt;0,'Measured Data'!AE51+'Measured Data'!$E52*'Measured Data'!BD51/'In Process Calc.'!$I52,"")</f>
        <v/>
      </c>
      <c r="AF58" s="247" t="str">
        <f>IF('Measured Data'!$E52&gt;0,'Measured Data'!AF51+'Measured Data'!$E52*'Measured Data'!BE51/'In Process Calc.'!$I52,"")</f>
        <v/>
      </c>
      <c r="AG58" s="247" t="str">
        <f>IF('Measured Data'!$E52&gt;0,'Measured Data'!AG51+'Measured Data'!$E52*'Measured Data'!BF51/'In Process Calc.'!$I52,"")</f>
        <v/>
      </c>
      <c r="AH58" s="247" t="str">
        <f>IF('Measured Data'!$E52&gt;0,'Measured Data'!AH51+'Measured Data'!$E52*'Measured Data'!BG51/'In Process Calc.'!$I52,"")</f>
        <v/>
      </c>
      <c r="AI58" s="247" t="str">
        <f>IF('Measured Data'!$E52&gt;0,'Measured Data'!AI51+'Measured Data'!$E52*'Measured Data'!BH51/'In Process Calc.'!$I52,"")</f>
        <v/>
      </c>
      <c r="AJ58" s="247" t="str">
        <f>IF('Measured Data'!$E52&gt;0,'Measured Data'!AJ51+'Measured Data'!$E52*'Measured Data'!BI51/'In Process Calc.'!$I52,"")</f>
        <v/>
      </c>
      <c r="AK58" s="247" t="str">
        <f>IF('Measured Data'!$E52&gt;0,'Measured Data'!AK51+'Measured Data'!$E52*'Measured Data'!BJ51/'In Process Calc.'!$I52,"")</f>
        <v/>
      </c>
      <c r="AL58" s="247" t="str">
        <f>IF('Measured Data'!$E52&gt;0,'Measured Data'!AL51+'Measured Data'!$E52*'Measured Data'!BK51/'In Process Calc.'!$I52,"")</f>
        <v/>
      </c>
      <c r="AM58" s="247" t="str">
        <f>IF('Measured Data'!$E52&gt;0,'Measured Data'!AM51+'Measured Data'!$E52*'Measured Data'!BL51/'In Process Calc.'!$I52,"")</f>
        <v/>
      </c>
      <c r="AN58" s="247" t="str">
        <f>IF('Measured Data'!$E52&gt;0,'Measured Data'!AN51+'Measured Data'!$E52*'Measured Data'!BM51/'In Process Calc.'!$I52,"")</f>
        <v/>
      </c>
      <c r="AO58" s="247" t="str">
        <f>IF('Measured Data'!$E52&gt;0,'Measured Data'!AO51+'Measured Data'!$E52*'Measured Data'!BN51/'In Process Calc.'!$I52,"")</f>
        <v/>
      </c>
      <c r="AP58" s="247" t="str">
        <f>IF('Measured Data'!$E52&gt;0,'Measured Data'!AP51+'Measured Data'!$E52*'Measured Data'!BO51/'In Process Calc.'!$I52,"")</f>
        <v/>
      </c>
      <c r="AQ58" s="247" t="str">
        <f>IF('Measured Data'!$E52&gt;0,'Measured Data'!AR51+'Measured Data'!$E52*'Measured Data'!BP51/'In Process Calc.'!$I52,"")</f>
        <v/>
      </c>
      <c r="AR58" s="247" t="str">
        <f>IF('Measured Data'!$E52&gt;0,'Measured Data'!AS51,"")</f>
        <v/>
      </c>
      <c r="AS58" s="247" t="str">
        <f>IF('Measured Data'!$E52&gt;0,'Measured Data'!AT51,"")</f>
        <v/>
      </c>
      <c r="AT58" s="247" t="str">
        <f>IF('Measured Data'!$E52&gt;0,'Measured Data'!AU51,"")</f>
        <v/>
      </c>
      <c r="AU58" s="247" t="str">
        <f>IF('Measured Data'!$E52&gt;0,'Measured Data'!AV51,"")</f>
        <v/>
      </c>
      <c r="AV58" s="247" t="str">
        <f>IF('Measured Data'!$E52&gt;0,'Measured Data'!AW51,"")</f>
        <v/>
      </c>
      <c r="AW58" s="247" t="str">
        <f>IF('Measured Data'!$E52&gt;0,'Measured Data'!AX51,"")</f>
        <v/>
      </c>
      <c r="AX58" s="247" t="str">
        <f>IF('Measured Data'!$E52&gt;0,'Measured Data'!AY51,"")</f>
        <v/>
      </c>
      <c r="AY58" s="247" t="str">
        <f>IF('Measured Data'!$E52&gt;0,'Measured Data'!AZ51,"")</f>
        <v/>
      </c>
      <c r="AZ58" s="247" t="str">
        <f>IF('Measured Data'!$E52&gt;0,'Measured Data'!BA51,"")</f>
        <v/>
      </c>
      <c r="BA58" s="247" t="str">
        <f>IF('Measured Data'!$E52&gt;0,'Measured Data'!BB51,"")</f>
        <v/>
      </c>
      <c r="BB58" s="247" t="str">
        <f>IF('Measured Data'!$E52&gt;0,'Measured Data'!BC51,"")</f>
        <v/>
      </c>
      <c r="BC58" s="247" t="str">
        <f>IF('Measured Data'!$E52&gt;0,'Measured Data'!BD51,"")</f>
        <v/>
      </c>
      <c r="BD58" s="247" t="str">
        <f>IF('Measured Data'!$E52&gt;0,'Measured Data'!BE51,"")</f>
        <v/>
      </c>
      <c r="BE58" s="247" t="str">
        <f>IF('Measured Data'!$E52&gt;0,'Measured Data'!BF51,"")</f>
        <v/>
      </c>
      <c r="BF58" s="247" t="str">
        <f>IF('Measured Data'!$E52&gt;0,'Measured Data'!BG51,"")</f>
        <v/>
      </c>
      <c r="BG58" s="247" t="str">
        <f>IF('Measured Data'!$E52&gt;0,'Measured Data'!BH51,"")</f>
        <v/>
      </c>
      <c r="BH58" s="247" t="str">
        <f>IF('Measured Data'!$E52&gt;0,'Measured Data'!BI51,"")</f>
        <v/>
      </c>
      <c r="BI58" s="247" t="str">
        <f>IF('Measured Data'!$E52&gt;0,'Measured Data'!BJ51,"")</f>
        <v/>
      </c>
      <c r="BJ58" s="247" t="str">
        <f>IF('Measured Data'!$E52&gt;0,'Measured Data'!BK51,"")</f>
        <v/>
      </c>
      <c r="BK58" s="247" t="str">
        <f>IF('Measured Data'!$E52&gt;0,'Measured Data'!BL51,"")</f>
        <v/>
      </c>
      <c r="BL58" s="247" t="str">
        <f>IF('Measured Data'!$E52&gt;0,'Measured Data'!BM51,"")</f>
        <v/>
      </c>
      <c r="BM58" s="247" t="str">
        <f>IF('Measured Data'!$E52&gt;0,'Measured Data'!BN51,"")</f>
        <v/>
      </c>
      <c r="BN58" s="247" t="str">
        <f>IF('Measured Data'!$E52&gt;0,'In Process Calc.'!B51,"")</f>
        <v/>
      </c>
      <c r="BO58" s="247" t="str">
        <f>IF('Measured Data'!$E52&gt;0,'In Process Calc.'!C51,"")</f>
        <v/>
      </c>
    </row>
    <row r="59" spans="1:67" x14ac:dyDescent="0.15">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Data'!AS52/'In Process Calc.'!$I53,"")</f>
        <v/>
      </c>
      <c r="U59" s="247" t="str">
        <f>IF('Measured Data'!$E53&gt;0,'Measured Data'!U52+'Measured Data'!$E53*'Measured Data'!AT52/'In Process Calc.'!$I53,"")</f>
        <v/>
      </c>
      <c r="V59" s="247" t="str">
        <f>IF('Measured Data'!$E53&gt;0,'Measured Data'!V52+'Measured Data'!$E53*'Measured Data'!AU52/'In Process Calc.'!$I53,"")</f>
        <v/>
      </c>
      <c r="W59" s="247" t="str">
        <f>IF('Measured Data'!$E53&gt;0,'Measured Data'!W52+'Measured Data'!$E53*'Measured Data'!AV52/'In Process Calc.'!$I53,"")</f>
        <v/>
      </c>
      <c r="X59" s="247" t="str">
        <f>IF('Measured Data'!$E53&gt;0,'Measured Data'!X52+'Measured Data'!$E53*'Measured Data'!AW52/'In Process Calc.'!$I53,"")</f>
        <v/>
      </c>
      <c r="Y59" s="247" t="str">
        <f>IF('Measured Data'!$E53&gt;0,'Measured Data'!Y52+'Measured Data'!$E53*'Measured Data'!AX52/'In Process Calc.'!$I53,"")</f>
        <v/>
      </c>
      <c r="Z59" s="247" t="str">
        <f>IF('Measured Data'!$E53&gt;0,'Measured Data'!Z52+'Measured Data'!$E53*'Measured Data'!AY52/'In Process Calc.'!$I53,"")</f>
        <v/>
      </c>
      <c r="AA59" s="247" t="str">
        <f>IF('Measured Data'!$E53&gt;0,'Measured Data'!AA52+'Measured Data'!$E53*'Measured Data'!AZ52/'In Process Calc.'!$I53,"")</f>
        <v/>
      </c>
      <c r="AB59" s="247" t="str">
        <f>IF('Measured Data'!$E53&gt;0,'Measured Data'!AB52+'Measured Data'!$E53*'Measured Data'!BA52/'In Process Calc.'!$I53,"")</f>
        <v/>
      </c>
      <c r="AC59" s="247" t="str">
        <f>IF('Measured Data'!$E53&gt;0,'Measured Data'!AC52+'Measured Data'!$E53*'Measured Data'!BB52/'In Process Calc.'!$I53,"")</f>
        <v/>
      </c>
      <c r="AD59" s="247" t="str">
        <f>IF('Measured Data'!$E53&gt;0,'Measured Data'!AD52+'Measured Data'!$E53*'Measured Data'!BC52/'In Process Calc.'!$I53,"")</f>
        <v/>
      </c>
      <c r="AE59" s="247" t="str">
        <f>IF('Measured Data'!$E53&gt;0,'Measured Data'!AE52+'Measured Data'!$E53*'Measured Data'!BD52/'In Process Calc.'!$I53,"")</f>
        <v/>
      </c>
      <c r="AF59" s="247" t="str">
        <f>IF('Measured Data'!$E53&gt;0,'Measured Data'!AF52+'Measured Data'!$E53*'Measured Data'!BE52/'In Process Calc.'!$I53,"")</f>
        <v/>
      </c>
      <c r="AG59" s="247" t="str">
        <f>IF('Measured Data'!$E53&gt;0,'Measured Data'!AG52+'Measured Data'!$E53*'Measured Data'!BF52/'In Process Calc.'!$I53,"")</f>
        <v/>
      </c>
      <c r="AH59" s="247" t="str">
        <f>IF('Measured Data'!$E53&gt;0,'Measured Data'!AH52+'Measured Data'!$E53*'Measured Data'!BG52/'In Process Calc.'!$I53,"")</f>
        <v/>
      </c>
      <c r="AI59" s="247" t="str">
        <f>IF('Measured Data'!$E53&gt;0,'Measured Data'!AI52+'Measured Data'!$E53*'Measured Data'!BH52/'In Process Calc.'!$I53,"")</f>
        <v/>
      </c>
      <c r="AJ59" s="247" t="str">
        <f>IF('Measured Data'!$E53&gt;0,'Measured Data'!AJ52+'Measured Data'!$E53*'Measured Data'!BI52/'In Process Calc.'!$I53,"")</f>
        <v/>
      </c>
      <c r="AK59" s="247" t="str">
        <f>IF('Measured Data'!$E53&gt;0,'Measured Data'!AK52+'Measured Data'!$E53*'Measured Data'!BJ52/'In Process Calc.'!$I53,"")</f>
        <v/>
      </c>
      <c r="AL59" s="247" t="str">
        <f>IF('Measured Data'!$E53&gt;0,'Measured Data'!AL52+'Measured Data'!$E53*'Measured Data'!BK52/'In Process Calc.'!$I53,"")</f>
        <v/>
      </c>
      <c r="AM59" s="247" t="str">
        <f>IF('Measured Data'!$E53&gt;0,'Measured Data'!AM52+'Measured Data'!$E53*'Measured Data'!BL52/'In Process Calc.'!$I53,"")</f>
        <v/>
      </c>
      <c r="AN59" s="247" t="str">
        <f>IF('Measured Data'!$E53&gt;0,'Measured Data'!AN52+'Measured Data'!$E53*'Measured Data'!BM52/'In Process Calc.'!$I53,"")</f>
        <v/>
      </c>
      <c r="AO59" s="247" t="str">
        <f>IF('Measured Data'!$E53&gt;0,'Measured Data'!AO52+'Measured Data'!$E53*'Measured Data'!BN52/'In Process Calc.'!$I53,"")</f>
        <v/>
      </c>
      <c r="AP59" s="247" t="str">
        <f>IF('Measured Data'!$E53&gt;0,'Measured Data'!AP52+'Measured Data'!$E53*'Measured Data'!BO52/'In Process Calc.'!$I53,"")</f>
        <v/>
      </c>
      <c r="AQ59" s="247" t="str">
        <f>IF('Measured Data'!$E53&gt;0,'Measured Data'!AR52+'Measured Data'!$E53*'Measured Data'!BP52/'In Process Calc.'!$I53,"")</f>
        <v/>
      </c>
      <c r="AR59" s="247" t="str">
        <f>IF('Measured Data'!$E53&gt;0,'Measured Data'!AS52,"")</f>
        <v/>
      </c>
      <c r="AS59" s="247" t="str">
        <f>IF('Measured Data'!$E53&gt;0,'Measured Data'!AT52,"")</f>
        <v/>
      </c>
      <c r="AT59" s="247" t="str">
        <f>IF('Measured Data'!$E53&gt;0,'Measured Data'!AU52,"")</f>
        <v/>
      </c>
      <c r="AU59" s="247" t="str">
        <f>IF('Measured Data'!$E53&gt;0,'Measured Data'!AV52,"")</f>
        <v/>
      </c>
      <c r="AV59" s="247" t="str">
        <f>IF('Measured Data'!$E53&gt;0,'Measured Data'!AW52,"")</f>
        <v/>
      </c>
      <c r="AW59" s="247" t="str">
        <f>IF('Measured Data'!$E53&gt;0,'Measured Data'!AX52,"")</f>
        <v/>
      </c>
      <c r="AX59" s="247" t="str">
        <f>IF('Measured Data'!$E53&gt;0,'Measured Data'!AY52,"")</f>
        <v/>
      </c>
      <c r="AY59" s="247" t="str">
        <f>IF('Measured Data'!$E53&gt;0,'Measured Data'!AZ52,"")</f>
        <v/>
      </c>
      <c r="AZ59" s="247" t="str">
        <f>IF('Measured Data'!$E53&gt;0,'Measured Data'!BA52,"")</f>
        <v/>
      </c>
      <c r="BA59" s="247" t="str">
        <f>IF('Measured Data'!$E53&gt;0,'Measured Data'!BB52,"")</f>
        <v/>
      </c>
      <c r="BB59" s="247" t="str">
        <f>IF('Measured Data'!$E53&gt;0,'Measured Data'!BC52,"")</f>
        <v/>
      </c>
      <c r="BC59" s="247" t="str">
        <f>IF('Measured Data'!$E53&gt;0,'Measured Data'!BD52,"")</f>
        <v/>
      </c>
      <c r="BD59" s="247" t="str">
        <f>IF('Measured Data'!$E53&gt;0,'Measured Data'!BE52,"")</f>
        <v/>
      </c>
      <c r="BE59" s="247" t="str">
        <f>IF('Measured Data'!$E53&gt;0,'Measured Data'!BF52,"")</f>
        <v/>
      </c>
      <c r="BF59" s="247" t="str">
        <f>IF('Measured Data'!$E53&gt;0,'Measured Data'!BG52,"")</f>
        <v/>
      </c>
      <c r="BG59" s="247" t="str">
        <f>IF('Measured Data'!$E53&gt;0,'Measured Data'!BH52,"")</f>
        <v/>
      </c>
      <c r="BH59" s="247" t="str">
        <f>IF('Measured Data'!$E53&gt;0,'Measured Data'!BI52,"")</f>
        <v/>
      </c>
      <c r="BI59" s="247" t="str">
        <f>IF('Measured Data'!$E53&gt;0,'Measured Data'!BJ52,"")</f>
        <v/>
      </c>
      <c r="BJ59" s="247" t="str">
        <f>IF('Measured Data'!$E53&gt;0,'Measured Data'!BK52,"")</f>
        <v/>
      </c>
      <c r="BK59" s="247" t="str">
        <f>IF('Measured Data'!$E53&gt;0,'Measured Data'!BL52,"")</f>
        <v/>
      </c>
      <c r="BL59" s="247" t="str">
        <f>IF('Measured Data'!$E53&gt;0,'Measured Data'!BM52,"")</f>
        <v/>
      </c>
      <c r="BM59" s="247" t="str">
        <f>IF('Measured Data'!$E53&gt;0,'Measured Data'!BN52,"")</f>
        <v/>
      </c>
      <c r="BN59" s="247" t="str">
        <f>IF('Measured Data'!$E53&gt;0,'In Process Calc.'!B52,"")</f>
        <v/>
      </c>
      <c r="BO59" s="247" t="str">
        <f>IF('Measured Data'!$E53&gt;0,'In Process Calc.'!C52,"")</f>
        <v/>
      </c>
    </row>
    <row r="60" spans="1:67" x14ac:dyDescent="0.15">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Data'!AS53/'In Process Calc.'!$I54,"")</f>
        <v/>
      </c>
      <c r="U60" s="247" t="str">
        <f>IF('Measured Data'!$E54&gt;0,'Measured Data'!U53+'Measured Data'!$E54*'Measured Data'!AT53/'In Process Calc.'!$I54,"")</f>
        <v/>
      </c>
      <c r="V60" s="247" t="str">
        <f>IF('Measured Data'!$E54&gt;0,'Measured Data'!V53+'Measured Data'!$E54*'Measured Data'!AU53/'In Process Calc.'!$I54,"")</f>
        <v/>
      </c>
      <c r="W60" s="247" t="str">
        <f>IF('Measured Data'!$E54&gt;0,'Measured Data'!W53+'Measured Data'!$E54*'Measured Data'!AV53/'In Process Calc.'!$I54,"")</f>
        <v/>
      </c>
      <c r="X60" s="247" t="str">
        <f>IF('Measured Data'!$E54&gt;0,'Measured Data'!X53+'Measured Data'!$E54*'Measured Data'!AW53/'In Process Calc.'!$I54,"")</f>
        <v/>
      </c>
      <c r="Y60" s="247" t="str">
        <f>IF('Measured Data'!$E54&gt;0,'Measured Data'!Y53+'Measured Data'!$E54*'Measured Data'!AX53/'In Process Calc.'!$I54,"")</f>
        <v/>
      </c>
      <c r="Z60" s="247" t="str">
        <f>IF('Measured Data'!$E54&gt;0,'Measured Data'!Z53+'Measured Data'!$E54*'Measured Data'!AY53/'In Process Calc.'!$I54,"")</f>
        <v/>
      </c>
      <c r="AA60" s="247" t="str">
        <f>IF('Measured Data'!$E54&gt;0,'Measured Data'!AA53+'Measured Data'!$E54*'Measured Data'!AZ53/'In Process Calc.'!$I54,"")</f>
        <v/>
      </c>
      <c r="AB60" s="247" t="str">
        <f>IF('Measured Data'!$E54&gt;0,'Measured Data'!AB53+'Measured Data'!$E54*'Measured Data'!BA53/'In Process Calc.'!$I54,"")</f>
        <v/>
      </c>
      <c r="AC60" s="247" t="str">
        <f>IF('Measured Data'!$E54&gt;0,'Measured Data'!AC53+'Measured Data'!$E54*'Measured Data'!BB53/'In Process Calc.'!$I54,"")</f>
        <v/>
      </c>
      <c r="AD60" s="247" t="str">
        <f>IF('Measured Data'!$E54&gt;0,'Measured Data'!AD53+'Measured Data'!$E54*'Measured Data'!BC53/'In Process Calc.'!$I54,"")</f>
        <v/>
      </c>
      <c r="AE60" s="247" t="str">
        <f>IF('Measured Data'!$E54&gt;0,'Measured Data'!AE53+'Measured Data'!$E54*'Measured Data'!BD53/'In Process Calc.'!$I54,"")</f>
        <v/>
      </c>
      <c r="AF60" s="247" t="str">
        <f>IF('Measured Data'!$E54&gt;0,'Measured Data'!AF53+'Measured Data'!$E54*'Measured Data'!BE53/'In Process Calc.'!$I54,"")</f>
        <v/>
      </c>
      <c r="AG60" s="247" t="str">
        <f>IF('Measured Data'!$E54&gt;0,'Measured Data'!AG53+'Measured Data'!$E54*'Measured Data'!BF53/'In Process Calc.'!$I54,"")</f>
        <v/>
      </c>
      <c r="AH60" s="247" t="str">
        <f>IF('Measured Data'!$E54&gt;0,'Measured Data'!AH53+'Measured Data'!$E54*'Measured Data'!BG53/'In Process Calc.'!$I54,"")</f>
        <v/>
      </c>
      <c r="AI60" s="247" t="str">
        <f>IF('Measured Data'!$E54&gt;0,'Measured Data'!AI53+'Measured Data'!$E54*'Measured Data'!BH53/'In Process Calc.'!$I54,"")</f>
        <v/>
      </c>
      <c r="AJ60" s="247" t="str">
        <f>IF('Measured Data'!$E54&gt;0,'Measured Data'!AJ53+'Measured Data'!$E54*'Measured Data'!BI53/'In Process Calc.'!$I54,"")</f>
        <v/>
      </c>
      <c r="AK60" s="247" t="str">
        <f>IF('Measured Data'!$E54&gt;0,'Measured Data'!AK53+'Measured Data'!$E54*'Measured Data'!BJ53/'In Process Calc.'!$I54,"")</f>
        <v/>
      </c>
      <c r="AL60" s="247" t="str">
        <f>IF('Measured Data'!$E54&gt;0,'Measured Data'!AL53+'Measured Data'!$E54*'Measured Data'!BK53/'In Process Calc.'!$I54,"")</f>
        <v/>
      </c>
      <c r="AM60" s="247" t="str">
        <f>IF('Measured Data'!$E54&gt;0,'Measured Data'!AM53+'Measured Data'!$E54*'Measured Data'!BL53/'In Process Calc.'!$I54,"")</f>
        <v/>
      </c>
      <c r="AN60" s="247" t="str">
        <f>IF('Measured Data'!$E54&gt;0,'Measured Data'!AN53+'Measured Data'!$E54*'Measured Data'!BM53/'In Process Calc.'!$I54,"")</f>
        <v/>
      </c>
      <c r="AO60" s="247" t="str">
        <f>IF('Measured Data'!$E54&gt;0,'Measured Data'!AO53+'Measured Data'!$E54*'Measured Data'!BN53/'In Process Calc.'!$I54,"")</f>
        <v/>
      </c>
      <c r="AP60" s="247" t="str">
        <f>IF('Measured Data'!$E54&gt;0,'Measured Data'!AP53+'Measured Data'!$E54*'Measured Data'!BO53/'In Process Calc.'!$I54,"")</f>
        <v/>
      </c>
      <c r="AQ60" s="247" t="str">
        <f>IF('Measured Data'!$E54&gt;0,'Measured Data'!AR53+'Measured Data'!$E54*'Measured Data'!BP53/'In Process Calc.'!$I54,"")</f>
        <v/>
      </c>
      <c r="AR60" s="247" t="str">
        <f>IF('Measured Data'!$E54&gt;0,'Measured Data'!AS53,"")</f>
        <v/>
      </c>
      <c r="AS60" s="247" t="str">
        <f>IF('Measured Data'!$E54&gt;0,'Measured Data'!AT53,"")</f>
        <v/>
      </c>
      <c r="AT60" s="247" t="str">
        <f>IF('Measured Data'!$E54&gt;0,'Measured Data'!AU53,"")</f>
        <v/>
      </c>
      <c r="AU60" s="247" t="str">
        <f>IF('Measured Data'!$E54&gt;0,'Measured Data'!AV53,"")</f>
        <v/>
      </c>
      <c r="AV60" s="247" t="str">
        <f>IF('Measured Data'!$E54&gt;0,'Measured Data'!AW53,"")</f>
        <v/>
      </c>
      <c r="AW60" s="247" t="str">
        <f>IF('Measured Data'!$E54&gt;0,'Measured Data'!AX53,"")</f>
        <v/>
      </c>
      <c r="AX60" s="247" t="str">
        <f>IF('Measured Data'!$E54&gt;0,'Measured Data'!AY53,"")</f>
        <v/>
      </c>
      <c r="AY60" s="247" t="str">
        <f>IF('Measured Data'!$E54&gt;0,'Measured Data'!AZ53,"")</f>
        <v/>
      </c>
      <c r="AZ60" s="247" t="str">
        <f>IF('Measured Data'!$E54&gt;0,'Measured Data'!BA53,"")</f>
        <v/>
      </c>
      <c r="BA60" s="247" t="str">
        <f>IF('Measured Data'!$E54&gt;0,'Measured Data'!BB53,"")</f>
        <v/>
      </c>
      <c r="BB60" s="247" t="str">
        <f>IF('Measured Data'!$E54&gt;0,'Measured Data'!BC53,"")</f>
        <v/>
      </c>
      <c r="BC60" s="247" t="str">
        <f>IF('Measured Data'!$E54&gt;0,'Measured Data'!BD53,"")</f>
        <v/>
      </c>
      <c r="BD60" s="247" t="str">
        <f>IF('Measured Data'!$E54&gt;0,'Measured Data'!BE53,"")</f>
        <v/>
      </c>
      <c r="BE60" s="247" t="str">
        <f>IF('Measured Data'!$E54&gt;0,'Measured Data'!BF53,"")</f>
        <v/>
      </c>
      <c r="BF60" s="247" t="str">
        <f>IF('Measured Data'!$E54&gt;0,'Measured Data'!BG53,"")</f>
        <v/>
      </c>
      <c r="BG60" s="247" t="str">
        <f>IF('Measured Data'!$E54&gt;0,'Measured Data'!BH53,"")</f>
        <v/>
      </c>
      <c r="BH60" s="247" t="str">
        <f>IF('Measured Data'!$E54&gt;0,'Measured Data'!BI53,"")</f>
        <v/>
      </c>
      <c r="BI60" s="247" t="str">
        <f>IF('Measured Data'!$E54&gt;0,'Measured Data'!BJ53,"")</f>
        <v/>
      </c>
      <c r="BJ60" s="247" t="str">
        <f>IF('Measured Data'!$E54&gt;0,'Measured Data'!BK53,"")</f>
        <v/>
      </c>
      <c r="BK60" s="247" t="str">
        <f>IF('Measured Data'!$E54&gt;0,'Measured Data'!BL53,"")</f>
        <v/>
      </c>
      <c r="BL60" s="247" t="str">
        <f>IF('Measured Data'!$E54&gt;0,'Measured Data'!BM53,"")</f>
        <v/>
      </c>
      <c r="BM60" s="247" t="str">
        <f>IF('Measured Data'!$E54&gt;0,'Measured Data'!BN53,"")</f>
        <v/>
      </c>
      <c r="BN60" s="247" t="str">
        <f>IF('Measured Data'!$E54&gt;0,'In Process Calc.'!B53,"")</f>
        <v/>
      </c>
      <c r="BO60" s="247" t="str">
        <f>IF('Measured Data'!$E54&gt;0,'In Process Calc.'!C53,"")</f>
        <v/>
      </c>
    </row>
    <row r="61" spans="1:67" x14ac:dyDescent="0.15">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Data'!AS54/'In Process Calc.'!$I55,"")</f>
        <v/>
      </c>
      <c r="U61" s="247" t="str">
        <f>IF('Measured Data'!$E55&gt;0,'Measured Data'!U54+'Measured Data'!$E55*'Measured Data'!AT54/'In Process Calc.'!$I55,"")</f>
        <v/>
      </c>
      <c r="V61" s="247" t="str">
        <f>IF('Measured Data'!$E55&gt;0,'Measured Data'!V54+'Measured Data'!$E55*'Measured Data'!AU54/'In Process Calc.'!$I55,"")</f>
        <v/>
      </c>
      <c r="W61" s="247" t="str">
        <f>IF('Measured Data'!$E55&gt;0,'Measured Data'!W54+'Measured Data'!$E55*'Measured Data'!AV54/'In Process Calc.'!$I55,"")</f>
        <v/>
      </c>
      <c r="X61" s="247" t="str">
        <f>IF('Measured Data'!$E55&gt;0,'Measured Data'!X54+'Measured Data'!$E55*'Measured Data'!AW54/'In Process Calc.'!$I55,"")</f>
        <v/>
      </c>
      <c r="Y61" s="247" t="str">
        <f>IF('Measured Data'!$E55&gt;0,'Measured Data'!Y54+'Measured Data'!$E55*'Measured Data'!AX54/'In Process Calc.'!$I55,"")</f>
        <v/>
      </c>
      <c r="Z61" s="247" t="str">
        <f>IF('Measured Data'!$E55&gt;0,'Measured Data'!Z54+'Measured Data'!$E55*'Measured Data'!AY54/'In Process Calc.'!$I55,"")</f>
        <v/>
      </c>
      <c r="AA61" s="247" t="str">
        <f>IF('Measured Data'!$E55&gt;0,'Measured Data'!AA54+'Measured Data'!$E55*'Measured Data'!AZ54/'In Process Calc.'!$I55,"")</f>
        <v/>
      </c>
      <c r="AB61" s="247" t="str">
        <f>IF('Measured Data'!$E55&gt;0,'Measured Data'!AB54+'Measured Data'!$E55*'Measured Data'!BA54/'In Process Calc.'!$I55,"")</f>
        <v/>
      </c>
      <c r="AC61" s="247" t="str">
        <f>IF('Measured Data'!$E55&gt;0,'Measured Data'!AC54+'Measured Data'!$E55*'Measured Data'!BB54/'In Process Calc.'!$I55,"")</f>
        <v/>
      </c>
      <c r="AD61" s="247" t="str">
        <f>IF('Measured Data'!$E55&gt;0,'Measured Data'!AD54+'Measured Data'!$E55*'Measured Data'!BC54/'In Process Calc.'!$I55,"")</f>
        <v/>
      </c>
      <c r="AE61" s="247" t="str">
        <f>IF('Measured Data'!$E55&gt;0,'Measured Data'!AE54+'Measured Data'!$E55*'Measured Data'!BD54/'In Process Calc.'!$I55,"")</f>
        <v/>
      </c>
      <c r="AF61" s="247" t="str">
        <f>IF('Measured Data'!$E55&gt;0,'Measured Data'!AF54+'Measured Data'!$E55*'Measured Data'!BE54/'In Process Calc.'!$I55,"")</f>
        <v/>
      </c>
      <c r="AG61" s="247" t="str">
        <f>IF('Measured Data'!$E55&gt;0,'Measured Data'!AG54+'Measured Data'!$E55*'Measured Data'!BF54/'In Process Calc.'!$I55,"")</f>
        <v/>
      </c>
      <c r="AH61" s="247" t="str">
        <f>IF('Measured Data'!$E55&gt;0,'Measured Data'!AH54+'Measured Data'!$E55*'Measured Data'!BG54/'In Process Calc.'!$I55,"")</f>
        <v/>
      </c>
      <c r="AI61" s="247" t="str">
        <f>IF('Measured Data'!$E55&gt;0,'Measured Data'!AI54+'Measured Data'!$E55*'Measured Data'!BH54/'In Process Calc.'!$I55,"")</f>
        <v/>
      </c>
      <c r="AJ61" s="247" t="str">
        <f>IF('Measured Data'!$E55&gt;0,'Measured Data'!AJ54+'Measured Data'!$E55*'Measured Data'!BI54/'In Process Calc.'!$I55,"")</f>
        <v/>
      </c>
      <c r="AK61" s="247" t="str">
        <f>IF('Measured Data'!$E55&gt;0,'Measured Data'!AK54+'Measured Data'!$E55*'Measured Data'!BJ54/'In Process Calc.'!$I55,"")</f>
        <v/>
      </c>
      <c r="AL61" s="247" t="str">
        <f>IF('Measured Data'!$E55&gt;0,'Measured Data'!AL54+'Measured Data'!$E55*'Measured Data'!BK54/'In Process Calc.'!$I55,"")</f>
        <v/>
      </c>
      <c r="AM61" s="247" t="str">
        <f>IF('Measured Data'!$E55&gt;0,'Measured Data'!AM54+'Measured Data'!$E55*'Measured Data'!BL54/'In Process Calc.'!$I55,"")</f>
        <v/>
      </c>
      <c r="AN61" s="247" t="str">
        <f>IF('Measured Data'!$E55&gt;0,'Measured Data'!AN54+'Measured Data'!$E55*'Measured Data'!BM54/'In Process Calc.'!$I55,"")</f>
        <v/>
      </c>
      <c r="AO61" s="247" t="str">
        <f>IF('Measured Data'!$E55&gt;0,'Measured Data'!AO54+'Measured Data'!$E55*'Measured Data'!BN54/'In Process Calc.'!$I55,"")</f>
        <v/>
      </c>
      <c r="AP61" s="247" t="str">
        <f>IF('Measured Data'!$E55&gt;0,'Measured Data'!AP54+'Measured Data'!$E55*'Measured Data'!BO54/'In Process Calc.'!$I55,"")</f>
        <v/>
      </c>
      <c r="AQ61" s="247" t="str">
        <f>IF('Measured Data'!$E55&gt;0,'Measured Data'!AR54+'Measured Data'!$E55*'Measured Data'!BP54/'In Process Calc.'!$I55,"")</f>
        <v/>
      </c>
      <c r="AR61" s="247" t="str">
        <f>IF('Measured Data'!$E55&gt;0,'Measured Data'!AS54,"")</f>
        <v/>
      </c>
      <c r="AS61" s="247" t="str">
        <f>IF('Measured Data'!$E55&gt;0,'Measured Data'!AT54,"")</f>
        <v/>
      </c>
      <c r="AT61" s="247" t="str">
        <f>IF('Measured Data'!$E55&gt;0,'Measured Data'!AU54,"")</f>
        <v/>
      </c>
      <c r="AU61" s="247" t="str">
        <f>IF('Measured Data'!$E55&gt;0,'Measured Data'!AV54,"")</f>
        <v/>
      </c>
      <c r="AV61" s="247" t="str">
        <f>IF('Measured Data'!$E55&gt;0,'Measured Data'!AW54,"")</f>
        <v/>
      </c>
      <c r="AW61" s="247" t="str">
        <f>IF('Measured Data'!$E55&gt;0,'Measured Data'!AX54,"")</f>
        <v/>
      </c>
      <c r="AX61" s="247" t="str">
        <f>IF('Measured Data'!$E55&gt;0,'Measured Data'!AY54,"")</f>
        <v/>
      </c>
      <c r="AY61" s="247" t="str">
        <f>IF('Measured Data'!$E55&gt;0,'Measured Data'!AZ54,"")</f>
        <v/>
      </c>
      <c r="AZ61" s="247" t="str">
        <f>IF('Measured Data'!$E55&gt;0,'Measured Data'!BA54,"")</f>
        <v/>
      </c>
      <c r="BA61" s="247" t="str">
        <f>IF('Measured Data'!$E55&gt;0,'Measured Data'!BB54,"")</f>
        <v/>
      </c>
      <c r="BB61" s="247" t="str">
        <f>IF('Measured Data'!$E55&gt;0,'Measured Data'!BC54,"")</f>
        <v/>
      </c>
      <c r="BC61" s="247" t="str">
        <f>IF('Measured Data'!$E55&gt;0,'Measured Data'!BD54,"")</f>
        <v/>
      </c>
      <c r="BD61" s="247" t="str">
        <f>IF('Measured Data'!$E55&gt;0,'Measured Data'!BE54,"")</f>
        <v/>
      </c>
      <c r="BE61" s="247" t="str">
        <f>IF('Measured Data'!$E55&gt;0,'Measured Data'!BF54,"")</f>
        <v/>
      </c>
      <c r="BF61" s="247" t="str">
        <f>IF('Measured Data'!$E55&gt;0,'Measured Data'!BG54,"")</f>
        <v/>
      </c>
      <c r="BG61" s="247" t="str">
        <f>IF('Measured Data'!$E55&gt;0,'Measured Data'!BH54,"")</f>
        <v/>
      </c>
      <c r="BH61" s="247" t="str">
        <f>IF('Measured Data'!$E55&gt;0,'Measured Data'!BI54,"")</f>
        <v/>
      </c>
      <c r="BI61" s="247" t="str">
        <f>IF('Measured Data'!$E55&gt;0,'Measured Data'!BJ54,"")</f>
        <v/>
      </c>
      <c r="BJ61" s="247" t="str">
        <f>IF('Measured Data'!$E55&gt;0,'Measured Data'!BK54,"")</f>
        <v/>
      </c>
      <c r="BK61" s="247" t="str">
        <f>IF('Measured Data'!$E55&gt;0,'Measured Data'!BL54,"")</f>
        <v/>
      </c>
      <c r="BL61" s="247" t="str">
        <f>IF('Measured Data'!$E55&gt;0,'Measured Data'!BM54,"")</f>
        <v/>
      </c>
      <c r="BM61" s="247" t="str">
        <f>IF('Measured Data'!$E55&gt;0,'Measured Data'!BN54,"")</f>
        <v/>
      </c>
      <c r="BN61" s="247" t="str">
        <f>IF('Measured Data'!$E55&gt;0,'In Process Calc.'!B54,"")</f>
        <v/>
      </c>
      <c r="BO61" s="247" t="str">
        <f>IF('Measured Data'!$E55&gt;0,'In Process Calc.'!C54,"")</f>
        <v/>
      </c>
    </row>
    <row r="62" spans="1:67" x14ac:dyDescent="0.15">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Data'!AS55/'In Process Calc.'!$I56,"")</f>
        <v/>
      </c>
      <c r="U62" s="247" t="str">
        <f>IF('Measured Data'!$E56&gt;0,'Measured Data'!U55+'Measured Data'!$E56*'Measured Data'!AT55/'In Process Calc.'!$I56,"")</f>
        <v/>
      </c>
      <c r="V62" s="247" t="str">
        <f>IF('Measured Data'!$E56&gt;0,'Measured Data'!V55+'Measured Data'!$E56*'Measured Data'!AU55/'In Process Calc.'!$I56,"")</f>
        <v/>
      </c>
      <c r="W62" s="247" t="str">
        <f>IF('Measured Data'!$E56&gt;0,'Measured Data'!W55+'Measured Data'!$E56*'Measured Data'!AV55/'In Process Calc.'!$I56,"")</f>
        <v/>
      </c>
      <c r="X62" s="247" t="str">
        <f>IF('Measured Data'!$E56&gt;0,'Measured Data'!X55+'Measured Data'!$E56*'Measured Data'!AW55/'In Process Calc.'!$I56,"")</f>
        <v/>
      </c>
      <c r="Y62" s="247" t="str">
        <f>IF('Measured Data'!$E56&gt;0,'Measured Data'!Y55+'Measured Data'!$E56*'Measured Data'!AX55/'In Process Calc.'!$I56,"")</f>
        <v/>
      </c>
      <c r="Z62" s="247" t="str">
        <f>IF('Measured Data'!$E56&gt;0,'Measured Data'!Z55+'Measured Data'!$E56*'Measured Data'!AY55/'In Process Calc.'!$I56,"")</f>
        <v/>
      </c>
      <c r="AA62" s="247" t="str">
        <f>IF('Measured Data'!$E56&gt;0,'Measured Data'!AA55+'Measured Data'!$E56*'Measured Data'!AZ55/'In Process Calc.'!$I56,"")</f>
        <v/>
      </c>
      <c r="AB62" s="247" t="str">
        <f>IF('Measured Data'!$E56&gt;0,'Measured Data'!AB55+'Measured Data'!$E56*'Measured Data'!BA55/'In Process Calc.'!$I56,"")</f>
        <v/>
      </c>
      <c r="AC62" s="247" t="str">
        <f>IF('Measured Data'!$E56&gt;0,'Measured Data'!AC55+'Measured Data'!$E56*'Measured Data'!BB55/'In Process Calc.'!$I56,"")</f>
        <v/>
      </c>
      <c r="AD62" s="247" t="str">
        <f>IF('Measured Data'!$E56&gt;0,'Measured Data'!AD55+'Measured Data'!$E56*'Measured Data'!BC55/'In Process Calc.'!$I56,"")</f>
        <v/>
      </c>
      <c r="AE62" s="247" t="str">
        <f>IF('Measured Data'!$E56&gt;0,'Measured Data'!AE55+'Measured Data'!$E56*'Measured Data'!BD55/'In Process Calc.'!$I56,"")</f>
        <v/>
      </c>
      <c r="AF62" s="247" t="str">
        <f>IF('Measured Data'!$E56&gt;0,'Measured Data'!AF55+'Measured Data'!$E56*'Measured Data'!BE55/'In Process Calc.'!$I56,"")</f>
        <v/>
      </c>
      <c r="AG62" s="247" t="str">
        <f>IF('Measured Data'!$E56&gt;0,'Measured Data'!AG55+'Measured Data'!$E56*'Measured Data'!BF55/'In Process Calc.'!$I56,"")</f>
        <v/>
      </c>
      <c r="AH62" s="247" t="str">
        <f>IF('Measured Data'!$E56&gt;0,'Measured Data'!AH55+'Measured Data'!$E56*'Measured Data'!BG55/'In Process Calc.'!$I56,"")</f>
        <v/>
      </c>
      <c r="AI62" s="247" t="str">
        <f>IF('Measured Data'!$E56&gt;0,'Measured Data'!AI55+'Measured Data'!$E56*'Measured Data'!BH55/'In Process Calc.'!$I56,"")</f>
        <v/>
      </c>
      <c r="AJ62" s="247" t="str">
        <f>IF('Measured Data'!$E56&gt;0,'Measured Data'!AJ55+'Measured Data'!$E56*'Measured Data'!BI55/'In Process Calc.'!$I56,"")</f>
        <v/>
      </c>
      <c r="AK62" s="247" t="str">
        <f>IF('Measured Data'!$E56&gt;0,'Measured Data'!AK55+'Measured Data'!$E56*'Measured Data'!BJ55/'In Process Calc.'!$I56,"")</f>
        <v/>
      </c>
      <c r="AL62" s="247" t="str">
        <f>IF('Measured Data'!$E56&gt;0,'Measured Data'!AL55+'Measured Data'!$E56*'Measured Data'!BK55/'In Process Calc.'!$I56,"")</f>
        <v/>
      </c>
      <c r="AM62" s="247" t="str">
        <f>IF('Measured Data'!$E56&gt;0,'Measured Data'!AM55+'Measured Data'!$E56*'Measured Data'!BL55/'In Process Calc.'!$I56,"")</f>
        <v/>
      </c>
      <c r="AN62" s="247" t="str">
        <f>IF('Measured Data'!$E56&gt;0,'Measured Data'!AN55+'Measured Data'!$E56*'Measured Data'!BM55/'In Process Calc.'!$I56,"")</f>
        <v/>
      </c>
      <c r="AO62" s="247" t="str">
        <f>IF('Measured Data'!$E56&gt;0,'Measured Data'!AO55+'Measured Data'!$E56*'Measured Data'!BN55/'In Process Calc.'!$I56,"")</f>
        <v/>
      </c>
      <c r="AP62" s="247" t="str">
        <f>IF('Measured Data'!$E56&gt;0,'Measured Data'!AP55+'Measured Data'!$E56*'Measured Data'!BO55/'In Process Calc.'!$I56,"")</f>
        <v/>
      </c>
      <c r="AQ62" s="247" t="str">
        <f>IF('Measured Data'!$E56&gt;0,'Measured Data'!AR55+'Measured Data'!$E56*'Measured Data'!BP55/'In Process Calc.'!$I56,"")</f>
        <v/>
      </c>
      <c r="AR62" s="247" t="str">
        <f>IF('Measured Data'!$E56&gt;0,'Measured Data'!AS55,"")</f>
        <v/>
      </c>
      <c r="AS62" s="247" t="str">
        <f>IF('Measured Data'!$E56&gt;0,'Measured Data'!AT55,"")</f>
        <v/>
      </c>
      <c r="AT62" s="247" t="str">
        <f>IF('Measured Data'!$E56&gt;0,'Measured Data'!AU55,"")</f>
        <v/>
      </c>
      <c r="AU62" s="247" t="str">
        <f>IF('Measured Data'!$E56&gt;0,'Measured Data'!AV55,"")</f>
        <v/>
      </c>
      <c r="AV62" s="247" t="str">
        <f>IF('Measured Data'!$E56&gt;0,'Measured Data'!AW55,"")</f>
        <v/>
      </c>
      <c r="AW62" s="247" t="str">
        <f>IF('Measured Data'!$E56&gt;0,'Measured Data'!AX55,"")</f>
        <v/>
      </c>
      <c r="AX62" s="247" t="str">
        <f>IF('Measured Data'!$E56&gt;0,'Measured Data'!AY55,"")</f>
        <v/>
      </c>
      <c r="AY62" s="247" t="str">
        <f>IF('Measured Data'!$E56&gt;0,'Measured Data'!AZ55,"")</f>
        <v/>
      </c>
      <c r="AZ62" s="247" t="str">
        <f>IF('Measured Data'!$E56&gt;0,'Measured Data'!BA55,"")</f>
        <v/>
      </c>
      <c r="BA62" s="247" t="str">
        <f>IF('Measured Data'!$E56&gt;0,'Measured Data'!BB55,"")</f>
        <v/>
      </c>
      <c r="BB62" s="247" t="str">
        <f>IF('Measured Data'!$E56&gt;0,'Measured Data'!BC55,"")</f>
        <v/>
      </c>
      <c r="BC62" s="247" t="str">
        <f>IF('Measured Data'!$E56&gt;0,'Measured Data'!BD55,"")</f>
        <v/>
      </c>
      <c r="BD62" s="247" t="str">
        <f>IF('Measured Data'!$E56&gt;0,'Measured Data'!BE55,"")</f>
        <v/>
      </c>
      <c r="BE62" s="247" t="str">
        <f>IF('Measured Data'!$E56&gt;0,'Measured Data'!BF55,"")</f>
        <v/>
      </c>
      <c r="BF62" s="247" t="str">
        <f>IF('Measured Data'!$E56&gt;0,'Measured Data'!BG55,"")</f>
        <v/>
      </c>
      <c r="BG62" s="247" t="str">
        <f>IF('Measured Data'!$E56&gt;0,'Measured Data'!BH55,"")</f>
        <v/>
      </c>
      <c r="BH62" s="247" t="str">
        <f>IF('Measured Data'!$E56&gt;0,'Measured Data'!BI55,"")</f>
        <v/>
      </c>
      <c r="BI62" s="247" t="str">
        <f>IF('Measured Data'!$E56&gt;0,'Measured Data'!BJ55,"")</f>
        <v/>
      </c>
      <c r="BJ62" s="247" t="str">
        <f>IF('Measured Data'!$E56&gt;0,'Measured Data'!BK55,"")</f>
        <v/>
      </c>
      <c r="BK62" s="247" t="str">
        <f>IF('Measured Data'!$E56&gt;0,'Measured Data'!BL55,"")</f>
        <v/>
      </c>
      <c r="BL62" s="247" t="str">
        <f>IF('Measured Data'!$E56&gt;0,'Measured Data'!BM55,"")</f>
        <v/>
      </c>
      <c r="BM62" s="247" t="str">
        <f>IF('Measured Data'!$E56&gt;0,'Measured Data'!BN55,"")</f>
        <v/>
      </c>
      <c r="BN62" s="247" t="str">
        <f>IF('Measured Data'!$E56&gt;0,'In Process Calc.'!B55,"")</f>
        <v/>
      </c>
      <c r="BO62" s="247" t="str">
        <f>IF('Measured Data'!$E56&gt;0,'In Process Calc.'!C55,"")</f>
        <v/>
      </c>
    </row>
    <row r="63" spans="1:67" x14ac:dyDescent="0.15">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Data'!AS56/'In Process Calc.'!$I57,"")</f>
        <v/>
      </c>
      <c r="U63" s="247" t="str">
        <f>IF('Measured Data'!$E57&gt;0,'Measured Data'!U56+'Measured Data'!$E57*'Measured Data'!AT56/'In Process Calc.'!$I57,"")</f>
        <v/>
      </c>
      <c r="V63" s="247" t="str">
        <f>IF('Measured Data'!$E57&gt;0,'Measured Data'!V56+'Measured Data'!$E57*'Measured Data'!AU56/'In Process Calc.'!$I57,"")</f>
        <v/>
      </c>
      <c r="W63" s="247" t="str">
        <f>IF('Measured Data'!$E57&gt;0,'Measured Data'!W56+'Measured Data'!$E57*'Measured Data'!AV56/'In Process Calc.'!$I57,"")</f>
        <v/>
      </c>
      <c r="X63" s="247" t="str">
        <f>IF('Measured Data'!$E57&gt;0,'Measured Data'!X56+'Measured Data'!$E57*'Measured Data'!AW56/'In Process Calc.'!$I57,"")</f>
        <v/>
      </c>
      <c r="Y63" s="247" t="str">
        <f>IF('Measured Data'!$E57&gt;0,'Measured Data'!Y56+'Measured Data'!$E57*'Measured Data'!AX56/'In Process Calc.'!$I57,"")</f>
        <v/>
      </c>
      <c r="Z63" s="247" t="str">
        <f>IF('Measured Data'!$E57&gt;0,'Measured Data'!Z56+'Measured Data'!$E57*'Measured Data'!AY56/'In Process Calc.'!$I57,"")</f>
        <v/>
      </c>
      <c r="AA63" s="247" t="str">
        <f>IF('Measured Data'!$E57&gt;0,'Measured Data'!AA56+'Measured Data'!$E57*'Measured Data'!AZ56/'In Process Calc.'!$I57,"")</f>
        <v/>
      </c>
      <c r="AB63" s="247" t="str">
        <f>IF('Measured Data'!$E57&gt;0,'Measured Data'!AB56+'Measured Data'!$E57*'Measured Data'!BA56/'In Process Calc.'!$I57,"")</f>
        <v/>
      </c>
      <c r="AC63" s="247" t="str">
        <f>IF('Measured Data'!$E57&gt;0,'Measured Data'!AC56+'Measured Data'!$E57*'Measured Data'!BB56/'In Process Calc.'!$I57,"")</f>
        <v/>
      </c>
      <c r="AD63" s="247" t="str">
        <f>IF('Measured Data'!$E57&gt;0,'Measured Data'!AD56+'Measured Data'!$E57*'Measured Data'!BC56/'In Process Calc.'!$I57,"")</f>
        <v/>
      </c>
      <c r="AE63" s="247" t="str">
        <f>IF('Measured Data'!$E57&gt;0,'Measured Data'!AE56+'Measured Data'!$E57*'Measured Data'!BD56/'In Process Calc.'!$I57,"")</f>
        <v/>
      </c>
      <c r="AF63" s="247" t="str">
        <f>IF('Measured Data'!$E57&gt;0,'Measured Data'!AF56+'Measured Data'!$E57*'Measured Data'!BE56/'In Process Calc.'!$I57,"")</f>
        <v/>
      </c>
      <c r="AG63" s="247" t="str">
        <f>IF('Measured Data'!$E57&gt;0,'Measured Data'!AG56+'Measured Data'!$E57*'Measured Data'!BF56/'In Process Calc.'!$I57,"")</f>
        <v/>
      </c>
      <c r="AH63" s="247" t="str">
        <f>IF('Measured Data'!$E57&gt;0,'Measured Data'!AH56+'Measured Data'!$E57*'Measured Data'!BG56/'In Process Calc.'!$I57,"")</f>
        <v/>
      </c>
      <c r="AI63" s="247" t="str">
        <f>IF('Measured Data'!$E57&gt;0,'Measured Data'!AI56+'Measured Data'!$E57*'Measured Data'!BH56/'In Process Calc.'!$I57,"")</f>
        <v/>
      </c>
      <c r="AJ63" s="247" t="str">
        <f>IF('Measured Data'!$E57&gt;0,'Measured Data'!AJ56+'Measured Data'!$E57*'Measured Data'!BI56/'In Process Calc.'!$I57,"")</f>
        <v/>
      </c>
      <c r="AK63" s="247" t="str">
        <f>IF('Measured Data'!$E57&gt;0,'Measured Data'!AK56+'Measured Data'!$E57*'Measured Data'!BJ56/'In Process Calc.'!$I57,"")</f>
        <v/>
      </c>
      <c r="AL63" s="247" t="str">
        <f>IF('Measured Data'!$E57&gt;0,'Measured Data'!AL56+'Measured Data'!$E57*'Measured Data'!BK56/'In Process Calc.'!$I57,"")</f>
        <v/>
      </c>
      <c r="AM63" s="247" t="str">
        <f>IF('Measured Data'!$E57&gt;0,'Measured Data'!AM56+'Measured Data'!$E57*'Measured Data'!BL56/'In Process Calc.'!$I57,"")</f>
        <v/>
      </c>
      <c r="AN63" s="247" t="str">
        <f>IF('Measured Data'!$E57&gt;0,'Measured Data'!AN56+'Measured Data'!$E57*'Measured Data'!BM56/'In Process Calc.'!$I57,"")</f>
        <v/>
      </c>
      <c r="AO63" s="247" t="str">
        <f>IF('Measured Data'!$E57&gt;0,'Measured Data'!AO56+'Measured Data'!$E57*'Measured Data'!BN56/'In Process Calc.'!$I57,"")</f>
        <v/>
      </c>
      <c r="AP63" s="247" t="str">
        <f>IF('Measured Data'!$E57&gt;0,'Measured Data'!AP56+'Measured Data'!$E57*'Measured Data'!BO56/'In Process Calc.'!$I57,"")</f>
        <v/>
      </c>
      <c r="AQ63" s="247" t="str">
        <f>IF('Measured Data'!$E57&gt;0,'Measured Data'!AR56+'Measured Data'!$E57*'Measured Data'!BP56/'In Process Calc.'!$I57,"")</f>
        <v/>
      </c>
      <c r="AR63" s="247" t="str">
        <f>IF('Measured Data'!$E57&gt;0,'Measured Data'!AS56,"")</f>
        <v/>
      </c>
      <c r="AS63" s="247" t="str">
        <f>IF('Measured Data'!$E57&gt;0,'Measured Data'!AT56,"")</f>
        <v/>
      </c>
      <c r="AT63" s="247" t="str">
        <f>IF('Measured Data'!$E57&gt;0,'Measured Data'!AU56,"")</f>
        <v/>
      </c>
      <c r="AU63" s="247" t="str">
        <f>IF('Measured Data'!$E57&gt;0,'Measured Data'!AV56,"")</f>
        <v/>
      </c>
      <c r="AV63" s="247" t="str">
        <f>IF('Measured Data'!$E57&gt;0,'Measured Data'!AW56,"")</f>
        <v/>
      </c>
      <c r="AW63" s="247" t="str">
        <f>IF('Measured Data'!$E57&gt;0,'Measured Data'!AX56,"")</f>
        <v/>
      </c>
      <c r="AX63" s="247" t="str">
        <f>IF('Measured Data'!$E57&gt;0,'Measured Data'!AY56,"")</f>
        <v/>
      </c>
      <c r="AY63" s="247" t="str">
        <f>IF('Measured Data'!$E57&gt;0,'Measured Data'!AZ56,"")</f>
        <v/>
      </c>
      <c r="AZ63" s="247" t="str">
        <f>IF('Measured Data'!$E57&gt;0,'Measured Data'!BA56,"")</f>
        <v/>
      </c>
      <c r="BA63" s="247" t="str">
        <f>IF('Measured Data'!$E57&gt;0,'Measured Data'!BB56,"")</f>
        <v/>
      </c>
      <c r="BB63" s="247" t="str">
        <f>IF('Measured Data'!$E57&gt;0,'Measured Data'!BC56,"")</f>
        <v/>
      </c>
      <c r="BC63" s="247" t="str">
        <f>IF('Measured Data'!$E57&gt;0,'Measured Data'!BD56,"")</f>
        <v/>
      </c>
      <c r="BD63" s="247" t="str">
        <f>IF('Measured Data'!$E57&gt;0,'Measured Data'!BE56,"")</f>
        <v/>
      </c>
      <c r="BE63" s="247" t="str">
        <f>IF('Measured Data'!$E57&gt;0,'Measured Data'!BF56,"")</f>
        <v/>
      </c>
      <c r="BF63" s="247" t="str">
        <f>IF('Measured Data'!$E57&gt;0,'Measured Data'!BG56,"")</f>
        <v/>
      </c>
      <c r="BG63" s="247" t="str">
        <f>IF('Measured Data'!$E57&gt;0,'Measured Data'!BH56,"")</f>
        <v/>
      </c>
      <c r="BH63" s="247" t="str">
        <f>IF('Measured Data'!$E57&gt;0,'Measured Data'!BI56,"")</f>
        <v/>
      </c>
      <c r="BI63" s="247" t="str">
        <f>IF('Measured Data'!$E57&gt;0,'Measured Data'!BJ56,"")</f>
        <v/>
      </c>
      <c r="BJ63" s="247" t="str">
        <f>IF('Measured Data'!$E57&gt;0,'Measured Data'!BK56,"")</f>
        <v/>
      </c>
      <c r="BK63" s="247" t="str">
        <f>IF('Measured Data'!$E57&gt;0,'Measured Data'!BL56,"")</f>
        <v/>
      </c>
      <c r="BL63" s="247" t="str">
        <f>IF('Measured Data'!$E57&gt;0,'Measured Data'!BM56,"")</f>
        <v/>
      </c>
      <c r="BM63" s="247" t="str">
        <f>IF('Measured Data'!$E57&gt;0,'Measured Data'!BN56,"")</f>
        <v/>
      </c>
      <c r="BN63" s="247" t="str">
        <f>IF('Measured Data'!$E57&gt;0,'In Process Calc.'!B56,"")</f>
        <v/>
      </c>
      <c r="BO63" s="247" t="str">
        <f>IF('Measured Data'!$E57&gt;0,'In Process Calc.'!C56,"")</f>
        <v/>
      </c>
    </row>
    <row r="64" spans="1:67" x14ac:dyDescent="0.15">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Data'!AS57/'In Process Calc.'!$I58,"")</f>
        <v/>
      </c>
      <c r="U64" s="247" t="str">
        <f>IF('Measured Data'!$E58&gt;0,'Measured Data'!U57+'Measured Data'!$E58*'Measured Data'!AT57/'In Process Calc.'!$I58,"")</f>
        <v/>
      </c>
      <c r="V64" s="247" t="str">
        <f>IF('Measured Data'!$E58&gt;0,'Measured Data'!V57+'Measured Data'!$E58*'Measured Data'!AU57/'In Process Calc.'!$I58,"")</f>
        <v/>
      </c>
      <c r="W64" s="247" t="str">
        <f>IF('Measured Data'!$E58&gt;0,'Measured Data'!W57+'Measured Data'!$E58*'Measured Data'!AV57/'In Process Calc.'!$I58,"")</f>
        <v/>
      </c>
      <c r="X64" s="247" t="str">
        <f>IF('Measured Data'!$E58&gt;0,'Measured Data'!X57+'Measured Data'!$E58*'Measured Data'!AW57/'In Process Calc.'!$I58,"")</f>
        <v/>
      </c>
      <c r="Y64" s="247" t="str">
        <f>IF('Measured Data'!$E58&gt;0,'Measured Data'!Y57+'Measured Data'!$E58*'Measured Data'!AX57/'In Process Calc.'!$I58,"")</f>
        <v/>
      </c>
      <c r="Z64" s="247" t="str">
        <f>IF('Measured Data'!$E58&gt;0,'Measured Data'!Z57+'Measured Data'!$E58*'Measured Data'!AY57/'In Process Calc.'!$I58,"")</f>
        <v/>
      </c>
      <c r="AA64" s="247" t="str">
        <f>IF('Measured Data'!$E58&gt;0,'Measured Data'!AA57+'Measured Data'!$E58*'Measured Data'!AZ57/'In Process Calc.'!$I58,"")</f>
        <v/>
      </c>
      <c r="AB64" s="247" t="str">
        <f>IF('Measured Data'!$E58&gt;0,'Measured Data'!AB57+'Measured Data'!$E58*'Measured Data'!BA57/'In Process Calc.'!$I58,"")</f>
        <v/>
      </c>
      <c r="AC64" s="247" t="str">
        <f>IF('Measured Data'!$E58&gt;0,'Measured Data'!AC57+'Measured Data'!$E58*'Measured Data'!BB57/'In Process Calc.'!$I58,"")</f>
        <v/>
      </c>
      <c r="AD64" s="247" t="str">
        <f>IF('Measured Data'!$E58&gt;0,'Measured Data'!AD57+'Measured Data'!$E58*'Measured Data'!BC57/'In Process Calc.'!$I58,"")</f>
        <v/>
      </c>
      <c r="AE64" s="247" t="str">
        <f>IF('Measured Data'!$E58&gt;0,'Measured Data'!AE57+'Measured Data'!$E58*'Measured Data'!BD57/'In Process Calc.'!$I58,"")</f>
        <v/>
      </c>
      <c r="AF64" s="247" t="str">
        <f>IF('Measured Data'!$E58&gt;0,'Measured Data'!AF57+'Measured Data'!$E58*'Measured Data'!BE57/'In Process Calc.'!$I58,"")</f>
        <v/>
      </c>
      <c r="AG64" s="247" t="str">
        <f>IF('Measured Data'!$E58&gt;0,'Measured Data'!AG57+'Measured Data'!$E58*'Measured Data'!BF57/'In Process Calc.'!$I58,"")</f>
        <v/>
      </c>
      <c r="AH64" s="247" t="str">
        <f>IF('Measured Data'!$E58&gt;0,'Measured Data'!AH57+'Measured Data'!$E58*'Measured Data'!BG57/'In Process Calc.'!$I58,"")</f>
        <v/>
      </c>
      <c r="AI64" s="247" t="str">
        <f>IF('Measured Data'!$E58&gt;0,'Measured Data'!AI57+'Measured Data'!$E58*'Measured Data'!BH57/'In Process Calc.'!$I58,"")</f>
        <v/>
      </c>
      <c r="AJ64" s="247" t="str">
        <f>IF('Measured Data'!$E58&gt;0,'Measured Data'!AJ57+'Measured Data'!$E58*'Measured Data'!BI57/'In Process Calc.'!$I58,"")</f>
        <v/>
      </c>
      <c r="AK64" s="247" t="str">
        <f>IF('Measured Data'!$E58&gt;0,'Measured Data'!AK57+'Measured Data'!$E58*'Measured Data'!BJ57/'In Process Calc.'!$I58,"")</f>
        <v/>
      </c>
      <c r="AL64" s="247" t="str">
        <f>IF('Measured Data'!$E58&gt;0,'Measured Data'!AL57+'Measured Data'!$E58*'Measured Data'!BK57/'In Process Calc.'!$I58,"")</f>
        <v/>
      </c>
      <c r="AM64" s="247" t="str">
        <f>IF('Measured Data'!$E58&gt;0,'Measured Data'!AM57+'Measured Data'!$E58*'Measured Data'!BL57/'In Process Calc.'!$I58,"")</f>
        <v/>
      </c>
      <c r="AN64" s="247" t="str">
        <f>IF('Measured Data'!$E58&gt;0,'Measured Data'!AN57+'Measured Data'!$E58*'Measured Data'!BM57/'In Process Calc.'!$I58,"")</f>
        <v/>
      </c>
      <c r="AO64" s="247" t="str">
        <f>IF('Measured Data'!$E58&gt;0,'Measured Data'!AO57+'Measured Data'!$E58*'Measured Data'!BN57/'In Process Calc.'!$I58,"")</f>
        <v/>
      </c>
      <c r="AP64" s="247" t="str">
        <f>IF('Measured Data'!$E58&gt;0,'Measured Data'!AP57+'Measured Data'!$E58*'Measured Data'!BO57/'In Process Calc.'!$I58,"")</f>
        <v/>
      </c>
      <c r="AQ64" s="247" t="str">
        <f>IF('Measured Data'!$E58&gt;0,'Measured Data'!AR57+'Measured Data'!$E58*'Measured Data'!BP57/'In Process Calc.'!$I58,"")</f>
        <v/>
      </c>
      <c r="AR64" s="247" t="str">
        <f>IF('Measured Data'!$E58&gt;0,'Measured Data'!AS57,"")</f>
        <v/>
      </c>
      <c r="AS64" s="247" t="str">
        <f>IF('Measured Data'!$E58&gt;0,'Measured Data'!AT57,"")</f>
        <v/>
      </c>
      <c r="AT64" s="247" t="str">
        <f>IF('Measured Data'!$E58&gt;0,'Measured Data'!AU57,"")</f>
        <v/>
      </c>
      <c r="AU64" s="247" t="str">
        <f>IF('Measured Data'!$E58&gt;0,'Measured Data'!AV57,"")</f>
        <v/>
      </c>
      <c r="AV64" s="247" t="str">
        <f>IF('Measured Data'!$E58&gt;0,'Measured Data'!AW57,"")</f>
        <v/>
      </c>
      <c r="AW64" s="247" t="str">
        <f>IF('Measured Data'!$E58&gt;0,'Measured Data'!AX57,"")</f>
        <v/>
      </c>
      <c r="AX64" s="247" t="str">
        <f>IF('Measured Data'!$E58&gt;0,'Measured Data'!AY57,"")</f>
        <v/>
      </c>
      <c r="AY64" s="247" t="str">
        <f>IF('Measured Data'!$E58&gt;0,'Measured Data'!AZ57,"")</f>
        <v/>
      </c>
      <c r="AZ64" s="247" t="str">
        <f>IF('Measured Data'!$E58&gt;0,'Measured Data'!BA57,"")</f>
        <v/>
      </c>
      <c r="BA64" s="247" t="str">
        <f>IF('Measured Data'!$E58&gt;0,'Measured Data'!BB57,"")</f>
        <v/>
      </c>
      <c r="BB64" s="247" t="str">
        <f>IF('Measured Data'!$E58&gt;0,'Measured Data'!BC57,"")</f>
        <v/>
      </c>
      <c r="BC64" s="247" t="str">
        <f>IF('Measured Data'!$E58&gt;0,'Measured Data'!BD57,"")</f>
        <v/>
      </c>
      <c r="BD64" s="247" t="str">
        <f>IF('Measured Data'!$E58&gt;0,'Measured Data'!BE57,"")</f>
        <v/>
      </c>
      <c r="BE64" s="247" t="str">
        <f>IF('Measured Data'!$E58&gt;0,'Measured Data'!BF57,"")</f>
        <v/>
      </c>
      <c r="BF64" s="247" t="str">
        <f>IF('Measured Data'!$E58&gt;0,'Measured Data'!BG57,"")</f>
        <v/>
      </c>
      <c r="BG64" s="247" t="str">
        <f>IF('Measured Data'!$E58&gt;0,'Measured Data'!BH57,"")</f>
        <v/>
      </c>
      <c r="BH64" s="247" t="str">
        <f>IF('Measured Data'!$E58&gt;0,'Measured Data'!BI57,"")</f>
        <v/>
      </c>
      <c r="BI64" s="247" t="str">
        <f>IF('Measured Data'!$E58&gt;0,'Measured Data'!BJ57,"")</f>
        <v/>
      </c>
      <c r="BJ64" s="247" t="str">
        <f>IF('Measured Data'!$E58&gt;0,'Measured Data'!BK57,"")</f>
        <v/>
      </c>
      <c r="BK64" s="247" t="str">
        <f>IF('Measured Data'!$E58&gt;0,'Measured Data'!BL57,"")</f>
        <v/>
      </c>
      <c r="BL64" s="247" t="str">
        <f>IF('Measured Data'!$E58&gt;0,'Measured Data'!BM57,"")</f>
        <v/>
      </c>
      <c r="BM64" s="247" t="str">
        <f>IF('Measured Data'!$E58&gt;0,'Measured Data'!BN57,"")</f>
        <v/>
      </c>
      <c r="BN64" s="247" t="str">
        <f>IF('Measured Data'!$E58&gt;0,'In Process Calc.'!B57,"")</f>
        <v/>
      </c>
      <c r="BO64" s="247" t="str">
        <f>IF('Measured Data'!$E58&gt;0,'In Process Calc.'!C57,"")</f>
        <v/>
      </c>
    </row>
    <row r="65" spans="1:67" x14ac:dyDescent="0.15">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Data'!AS58/'In Process Calc.'!$I59,"")</f>
        <v/>
      </c>
      <c r="U65" s="247" t="str">
        <f>IF('Measured Data'!$E59&gt;0,'Measured Data'!U58+'Measured Data'!$E59*'Measured Data'!AT58/'In Process Calc.'!$I59,"")</f>
        <v/>
      </c>
      <c r="V65" s="247" t="str">
        <f>IF('Measured Data'!$E59&gt;0,'Measured Data'!V58+'Measured Data'!$E59*'Measured Data'!AU58/'In Process Calc.'!$I59,"")</f>
        <v/>
      </c>
      <c r="W65" s="247" t="str">
        <f>IF('Measured Data'!$E59&gt;0,'Measured Data'!W58+'Measured Data'!$E59*'Measured Data'!AV58/'In Process Calc.'!$I59,"")</f>
        <v/>
      </c>
      <c r="X65" s="247" t="str">
        <f>IF('Measured Data'!$E59&gt;0,'Measured Data'!X58+'Measured Data'!$E59*'Measured Data'!AW58/'In Process Calc.'!$I59,"")</f>
        <v/>
      </c>
      <c r="Y65" s="247" t="str">
        <f>IF('Measured Data'!$E59&gt;0,'Measured Data'!Y58+'Measured Data'!$E59*'Measured Data'!AX58/'In Process Calc.'!$I59,"")</f>
        <v/>
      </c>
      <c r="Z65" s="247" t="str">
        <f>IF('Measured Data'!$E59&gt;0,'Measured Data'!Z58+'Measured Data'!$E59*'Measured Data'!AY58/'In Process Calc.'!$I59,"")</f>
        <v/>
      </c>
      <c r="AA65" s="247" t="str">
        <f>IF('Measured Data'!$E59&gt;0,'Measured Data'!AA58+'Measured Data'!$E59*'Measured Data'!AZ58/'In Process Calc.'!$I59,"")</f>
        <v/>
      </c>
      <c r="AB65" s="247" t="str">
        <f>IF('Measured Data'!$E59&gt;0,'Measured Data'!AB58+'Measured Data'!$E59*'Measured Data'!BA58/'In Process Calc.'!$I59,"")</f>
        <v/>
      </c>
      <c r="AC65" s="247" t="str">
        <f>IF('Measured Data'!$E59&gt;0,'Measured Data'!AC58+'Measured Data'!$E59*'Measured Data'!BB58/'In Process Calc.'!$I59,"")</f>
        <v/>
      </c>
      <c r="AD65" s="247" t="str">
        <f>IF('Measured Data'!$E59&gt;0,'Measured Data'!AD58+'Measured Data'!$E59*'Measured Data'!BC58/'In Process Calc.'!$I59,"")</f>
        <v/>
      </c>
      <c r="AE65" s="247" t="str">
        <f>IF('Measured Data'!$E59&gt;0,'Measured Data'!AE58+'Measured Data'!$E59*'Measured Data'!BD58/'In Process Calc.'!$I59,"")</f>
        <v/>
      </c>
      <c r="AF65" s="247" t="str">
        <f>IF('Measured Data'!$E59&gt;0,'Measured Data'!AF58+'Measured Data'!$E59*'Measured Data'!BE58/'In Process Calc.'!$I59,"")</f>
        <v/>
      </c>
      <c r="AG65" s="247" t="str">
        <f>IF('Measured Data'!$E59&gt;0,'Measured Data'!AG58+'Measured Data'!$E59*'Measured Data'!BF58/'In Process Calc.'!$I59,"")</f>
        <v/>
      </c>
      <c r="AH65" s="247" t="str">
        <f>IF('Measured Data'!$E59&gt;0,'Measured Data'!AH58+'Measured Data'!$E59*'Measured Data'!BG58/'In Process Calc.'!$I59,"")</f>
        <v/>
      </c>
      <c r="AI65" s="247" t="str">
        <f>IF('Measured Data'!$E59&gt;0,'Measured Data'!AI58+'Measured Data'!$E59*'Measured Data'!BH58/'In Process Calc.'!$I59,"")</f>
        <v/>
      </c>
      <c r="AJ65" s="247" t="str">
        <f>IF('Measured Data'!$E59&gt;0,'Measured Data'!AJ58+'Measured Data'!$E59*'Measured Data'!BI58/'In Process Calc.'!$I59,"")</f>
        <v/>
      </c>
      <c r="AK65" s="247" t="str">
        <f>IF('Measured Data'!$E59&gt;0,'Measured Data'!AK58+'Measured Data'!$E59*'Measured Data'!BJ58/'In Process Calc.'!$I59,"")</f>
        <v/>
      </c>
      <c r="AL65" s="247" t="str">
        <f>IF('Measured Data'!$E59&gt;0,'Measured Data'!AL58+'Measured Data'!$E59*'Measured Data'!BK58/'In Process Calc.'!$I59,"")</f>
        <v/>
      </c>
      <c r="AM65" s="247" t="str">
        <f>IF('Measured Data'!$E59&gt;0,'Measured Data'!AM58+'Measured Data'!$E59*'Measured Data'!BL58/'In Process Calc.'!$I59,"")</f>
        <v/>
      </c>
      <c r="AN65" s="247" t="str">
        <f>IF('Measured Data'!$E59&gt;0,'Measured Data'!AN58+'Measured Data'!$E59*'Measured Data'!BM58/'In Process Calc.'!$I59,"")</f>
        <v/>
      </c>
      <c r="AO65" s="247" t="str">
        <f>IF('Measured Data'!$E59&gt;0,'Measured Data'!AO58+'Measured Data'!$E59*'Measured Data'!BN58/'In Process Calc.'!$I59,"")</f>
        <v/>
      </c>
      <c r="AP65" s="247" t="str">
        <f>IF('Measured Data'!$E59&gt;0,'Measured Data'!AP58+'Measured Data'!$E59*'Measured Data'!BO58/'In Process Calc.'!$I59,"")</f>
        <v/>
      </c>
      <c r="AQ65" s="247" t="str">
        <f>IF('Measured Data'!$E59&gt;0,'Measured Data'!AR58+'Measured Data'!$E59*'Measured Data'!BP58/'In Process Calc.'!$I59,"")</f>
        <v/>
      </c>
      <c r="AR65" s="247" t="str">
        <f>IF('Measured Data'!$E59&gt;0,'Measured Data'!AS58,"")</f>
        <v/>
      </c>
      <c r="AS65" s="247" t="str">
        <f>IF('Measured Data'!$E59&gt;0,'Measured Data'!AT58,"")</f>
        <v/>
      </c>
      <c r="AT65" s="247" t="str">
        <f>IF('Measured Data'!$E59&gt;0,'Measured Data'!AU58,"")</f>
        <v/>
      </c>
      <c r="AU65" s="247" t="str">
        <f>IF('Measured Data'!$E59&gt;0,'Measured Data'!AV58,"")</f>
        <v/>
      </c>
      <c r="AV65" s="247" t="str">
        <f>IF('Measured Data'!$E59&gt;0,'Measured Data'!AW58,"")</f>
        <v/>
      </c>
      <c r="AW65" s="247" t="str">
        <f>IF('Measured Data'!$E59&gt;0,'Measured Data'!AX58,"")</f>
        <v/>
      </c>
      <c r="AX65" s="247" t="str">
        <f>IF('Measured Data'!$E59&gt;0,'Measured Data'!AY58,"")</f>
        <v/>
      </c>
      <c r="AY65" s="247" t="str">
        <f>IF('Measured Data'!$E59&gt;0,'Measured Data'!AZ58,"")</f>
        <v/>
      </c>
      <c r="AZ65" s="247" t="str">
        <f>IF('Measured Data'!$E59&gt;0,'Measured Data'!BA58,"")</f>
        <v/>
      </c>
      <c r="BA65" s="247" t="str">
        <f>IF('Measured Data'!$E59&gt;0,'Measured Data'!BB58,"")</f>
        <v/>
      </c>
      <c r="BB65" s="247" t="str">
        <f>IF('Measured Data'!$E59&gt;0,'Measured Data'!BC58,"")</f>
        <v/>
      </c>
      <c r="BC65" s="247" t="str">
        <f>IF('Measured Data'!$E59&gt;0,'Measured Data'!BD58,"")</f>
        <v/>
      </c>
      <c r="BD65" s="247" t="str">
        <f>IF('Measured Data'!$E59&gt;0,'Measured Data'!BE58,"")</f>
        <v/>
      </c>
      <c r="BE65" s="247" t="str">
        <f>IF('Measured Data'!$E59&gt;0,'Measured Data'!BF58,"")</f>
        <v/>
      </c>
      <c r="BF65" s="247" t="str">
        <f>IF('Measured Data'!$E59&gt;0,'Measured Data'!BG58,"")</f>
        <v/>
      </c>
      <c r="BG65" s="247" t="str">
        <f>IF('Measured Data'!$E59&gt;0,'Measured Data'!BH58,"")</f>
        <v/>
      </c>
      <c r="BH65" s="247" t="str">
        <f>IF('Measured Data'!$E59&gt;0,'Measured Data'!BI58,"")</f>
        <v/>
      </c>
      <c r="BI65" s="247" t="str">
        <f>IF('Measured Data'!$E59&gt;0,'Measured Data'!BJ58,"")</f>
        <v/>
      </c>
      <c r="BJ65" s="247" t="str">
        <f>IF('Measured Data'!$E59&gt;0,'Measured Data'!BK58,"")</f>
        <v/>
      </c>
      <c r="BK65" s="247" t="str">
        <f>IF('Measured Data'!$E59&gt;0,'Measured Data'!BL58,"")</f>
        <v/>
      </c>
      <c r="BL65" s="247" t="str">
        <f>IF('Measured Data'!$E59&gt;0,'Measured Data'!BM58,"")</f>
        <v/>
      </c>
      <c r="BM65" s="247" t="str">
        <f>IF('Measured Data'!$E59&gt;0,'Measured Data'!BN58,"")</f>
        <v/>
      </c>
      <c r="BN65" s="247" t="str">
        <f>IF('Measured Data'!$E59&gt;0,'In Process Calc.'!B58,"")</f>
        <v/>
      </c>
      <c r="BO65" s="247" t="str">
        <f>IF('Measured Data'!$E59&gt;0,'In Process Calc.'!C58,"")</f>
        <v/>
      </c>
    </row>
    <row r="66" spans="1:67" x14ac:dyDescent="0.15">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Data'!AS59/'In Process Calc.'!$I60,"")</f>
        <v/>
      </c>
      <c r="U66" s="247" t="str">
        <f>IF('Measured Data'!$E60&gt;0,'Measured Data'!U59+'Measured Data'!$E60*'Measured Data'!AT59/'In Process Calc.'!$I60,"")</f>
        <v/>
      </c>
      <c r="V66" s="247" t="str">
        <f>IF('Measured Data'!$E60&gt;0,'Measured Data'!V59+'Measured Data'!$E60*'Measured Data'!AU59/'In Process Calc.'!$I60,"")</f>
        <v/>
      </c>
      <c r="W66" s="247" t="str">
        <f>IF('Measured Data'!$E60&gt;0,'Measured Data'!W59+'Measured Data'!$E60*'Measured Data'!AV59/'In Process Calc.'!$I60,"")</f>
        <v/>
      </c>
      <c r="X66" s="247" t="str">
        <f>IF('Measured Data'!$E60&gt;0,'Measured Data'!X59+'Measured Data'!$E60*'Measured Data'!AW59/'In Process Calc.'!$I60,"")</f>
        <v/>
      </c>
      <c r="Y66" s="247" t="str">
        <f>IF('Measured Data'!$E60&gt;0,'Measured Data'!Y59+'Measured Data'!$E60*'Measured Data'!AX59/'In Process Calc.'!$I60,"")</f>
        <v/>
      </c>
      <c r="Z66" s="247" t="str">
        <f>IF('Measured Data'!$E60&gt;0,'Measured Data'!Z59+'Measured Data'!$E60*'Measured Data'!AY59/'In Process Calc.'!$I60,"")</f>
        <v/>
      </c>
      <c r="AA66" s="247" t="str">
        <f>IF('Measured Data'!$E60&gt;0,'Measured Data'!AA59+'Measured Data'!$E60*'Measured Data'!AZ59/'In Process Calc.'!$I60,"")</f>
        <v/>
      </c>
      <c r="AB66" s="247" t="str">
        <f>IF('Measured Data'!$E60&gt;0,'Measured Data'!AB59+'Measured Data'!$E60*'Measured Data'!BA59/'In Process Calc.'!$I60,"")</f>
        <v/>
      </c>
      <c r="AC66" s="247" t="str">
        <f>IF('Measured Data'!$E60&gt;0,'Measured Data'!AC59+'Measured Data'!$E60*'Measured Data'!BB59/'In Process Calc.'!$I60,"")</f>
        <v/>
      </c>
      <c r="AD66" s="247" t="str">
        <f>IF('Measured Data'!$E60&gt;0,'Measured Data'!AD59+'Measured Data'!$E60*'Measured Data'!BC59/'In Process Calc.'!$I60,"")</f>
        <v/>
      </c>
      <c r="AE66" s="247" t="str">
        <f>IF('Measured Data'!$E60&gt;0,'Measured Data'!AE59+'Measured Data'!$E60*'Measured Data'!BD59/'In Process Calc.'!$I60,"")</f>
        <v/>
      </c>
      <c r="AF66" s="247" t="str">
        <f>IF('Measured Data'!$E60&gt;0,'Measured Data'!AF59+'Measured Data'!$E60*'Measured Data'!BE59/'In Process Calc.'!$I60,"")</f>
        <v/>
      </c>
      <c r="AG66" s="247" t="str">
        <f>IF('Measured Data'!$E60&gt;0,'Measured Data'!AG59+'Measured Data'!$E60*'Measured Data'!BF59/'In Process Calc.'!$I60,"")</f>
        <v/>
      </c>
      <c r="AH66" s="247" t="str">
        <f>IF('Measured Data'!$E60&gt;0,'Measured Data'!AH59+'Measured Data'!$E60*'Measured Data'!BG59/'In Process Calc.'!$I60,"")</f>
        <v/>
      </c>
      <c r="AI66" s="247" t="str">
        <f>IF('Measured Data'!$E60&gt;0,'Measured Data'!AI59+'Measured Data'!$E60*'Measured Data'!BH59/'In Process Calc.'!$I60,"")</f>
        <v/>
      </c>
      <c r="AJ66" s="247" t="str">
        <f>IF('Measured Data'!$E60&gt;0,'Measured Data'!AJ59+'Measured Data'!$E60*'Measured Data'!BI59/'In Process Calc.'!$I60,"")</f>
        <v/>
      </c>
      <c r="AK66" s="247" t="str">
        <f>IF('Measured Data'!$E60&gt;0,'Measured Data'!AK59+'Measured Data'!$E60*'Measured Data'!BJ59/'In Process Calc.'!$I60,"")</f>
        <v/>
      </c>
      <c r="AL66" s="247" t="str">
        <f>IF('Measured Data'!$E60&gt;0,'Measured Data'!AL59+'Measured Data'!$E60*'Measured Data'!BK59/'In Process Calc.'!$I60,"")</f>
        <v/>
      </c>
      <c r="AM66" s="247" t="str">
        <f>IF('Measured Data'!$E60&gt;0,'Measured Data'!AM59+'Measured Data'!$E60*'Measured Data'!BL59/'In Process Calc.'!$I60,"")</f>
        <v/>
      </c>
      <c r="AN66" s="247" t="str">
        <f>IF('Measured Data'!$E60&gt;0,'Measured Data'!AN59+'Measured Data'!$E60*'Measured Data'!BM59/'In Process Calc.'!$I60,"")</f>
        <v/>
      </c>
      <c r="AO66" s="247" t="str">
        <f>IF('Measured Data'!$E60&gt;0,'Measured Data'!AO59+'Measured Data'!$E60*'Measured Data'!BN59/'In Process Calc.'!$I60,"")</f>
        <v/>
      </c>
      <c r="AP66" s="247" t="str">
        <f>IF('Measured Data'!$E60&gt;0,'Measured Data'!AP59+'Measured Data'!$E60*'Measured Data'!BO59/'In Process Calc.'!$I60,"")</f>
        <v/>
      </c>
      <c r="AQ66" s="247" t="str">
        <f>IF('Measured Data'!$E60&gt;0,'Measured Data'!AR59+'Measured Data'!$E60*'Measured Data'!BP59/'In Process Calc.'!$I60,"")</f>
        <v/>
      </c>
      <c r="AR66" s="247" t="str">
        <f>IF('Measured Data'!$E60&gt;0,'Measured Data'!AS59,"")</f>
        <v/>
      </c>
      <c r="AS66" s="247" t="str">
        <f>IF('Measured Data'!$E60&gt;0,'Measured Data'!AT59,"")</f>
        <v/>
      </c>
      <c r="AT66" s="247" t="str">
        <f>IF('Measured Data'!$E60&gt;0,'Measured Data'!AU59,"")</f>
        <v/>
      </c>
      <c r="AU66" s="247" t="str">
        <f>IF('Measured Data'!$E60&gt;0,'Measured Data'!AV59,"")</f>
        <v/>
      </c>
      <c r="AV66" s="247" t="str">
        <f>IF('Measured Data'!$E60&gt;0,'Measured Data'!AW59,"")</f>
        <v/>
      </c>
      <c r="AW66" s="247" t="str">
        <f>IF('Measured Data'!$E60&gt;0,'Measured Data'!AX59,"")</f>
        <v/>
      </c>
      <c r="AX66" s="247" t="str">
        <f>IF('Measured Data'!$E60&gt;0,'Measured Data'!AY59,"")</f>
        <v/>
      </c>
      <c r="AY66" s="247" t="str">
        <f>IF('Measured Data'!$E60&gt;0,'Measured Data'!AZ59,"")</f>
        <v/>
      </c>
      <c r="AZ66" s="247" t="str">
        <f>IF('Measured Data'!$E60&gt;0,'Measured Data'!BA59,"")</f>
        <v/>
      </c>
      <c r="BA66" s="247" t="str">
        <f>IF('Measured Data'!$E60&gt;0,'Measured Data'!BB59,"")</f>
        <v/>
      </c>
      <c r="BB66" s="247" t="str">
        <f>IF('Measured Data'!$E60&gt;0,'Measured Data'!BC59,"")</f>
        <v/>
      </c>
      <c r="BC66" s="247" t="str">
        <f>IF('Measured Data'!$E60&gt;0,'Measured Data'!BD59,"")</f>
        <v/>
      </c>
      <c r="BD66" s="247" t="str">
        <f>IF('Measured Data'!$E60&gt;0,'Measured Data'!BE59,"")</f>
        <v/>
      </c>
      <c r="BE66" s="247" t="str">
        <f>IF('Measured Data'!$E60&gt;0,'Measured Data'!BF59,"")</f>
        <v/>
      </c>
      <c r="BF66" s="247" t="str">
        <f>IF('Measured Data'!$E60&gt;0,'Measured Data'!BG59,"")</f>
        <v/>
      </c>
      <c r="BG66" s="247" t="str">
        <f>IF('Measured Data'!$E60&gt;0,'Measured Data'!BH59,"")</f>
        <v/>
      </c>
      <c r="BH66" s="247" t="str">
        <f>IF('Measured Data'!$E60&gt;0,'Measured Data'!BI59,"")</f>
        <v/>
      </c>
      <c r="BI66" s="247" t="str">
        <f>IF('Measured Data'!$E60&gt;0,'Measured Data'!BJ59,"")</f>
        <v/>
      </c>
      <c r="BJ66" s="247" t="str">
        <f>IF('Measured Data'!$E60&gt;0,'Measured Data'!BK59,"")</f>
        <v/>
      </c>
      <c r="BK66" s="247" t="str">
        <f>IF('Measured Data'!$E60&gt;0,'Measured Data'!BL59,"")</f>
        <v/>
      </c>
      <c r="BL66" s="247" t="str">
        <f>IF('Measured Data'!$E60&gt;0,'Measured Data'!BM59,"")</f>
        <v/>
      </c>
      <c r="BM66" s="247" t="str">
        <f>IF('Measured Data'!$E60&gt;0,'Measured Data'!BN59,"")</f>
        <v/>
      </c>
      <c r="BN66" s="247" t="str">
        <f>IF('Measured Data'!$E60&gt;0,'In Process Calc.'!B59,"")</f>
        <v/>
      </c>
      <c r="BO66" s="247" t="str">
        <f>IF('Measured Data'!$E60&gt;0,'In Process Calc.'!C59,"")</f>
        <v/>
      </c>
    </row>
    <row r="67" spans="1:67" x14ac:dyDescent="0.15">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Data'!AS60/'In Process Calc.'!$I61,"")</f>
        <v/>
      </c>
      <c r="U67" s="247" t="str">
        <f>IF('Measured Data'!$E61&gt;0,'Measured Data'!U60+'Measured Data'!$E61*'Measured Data'!AT60/'In Process Calc.'!$I61,"")</f>
        <v/>
      </c>
      <c r="V67" s="247" t="str">
        <f>IF('Measured Data'!$E61&gt;0,'Measured Data'!V60+'Measured Data'!$E61*'Measured Data'!AU60/'In Process Calc.'!$I61,"")</f>
        <v/>
      </c>
      <c r="W67" s="247" t="str">
        <f>IF('Measured Data'!$E61&gt;0,'Measured Data'!W60+'Measured Data'!$E61*'Measured Data'!AV60/'In Process Calc.'!$I61,"")</f>
        <v/>
      </c>
      <c r="X67" s="247" t="str">
        <f>IF('Measured Data'!$E61&gt;0,'Measured Data'!X60+'Measured Data'!$E61*'Measured Data'!AW60/'In Process Calc.'!$I61,"")</f>
        <v/>
      </c>
      <c r="Y67" s="247" t="str">
        <f>IF('Measured Data'!$E61&gt;0,'Measured Data'!Y60+'Measured Data'!$E61*'Measured Data'!AX60/'In Process Calc.'!$I61,"")</f>
        <v/>
      </c>
      <c r="Z67" s="247" t="str">
        <f>IF('Measured Data'!$E61&gt;0,'Measured Data'!Z60+'Measured Data'!$E61*'Measured Data'!AY60/'In Process Calc.'!$I61,"")</f>
        <v/>
      </c>
      <c r="AA67" s="247" t="str">
        <f>IF('Measured Data'!$E61&gt;0,'Measured Data'!AA60+'Measured Data'!$E61*'Measured Data'!AZ60/'In Process Calc.'!$I61,"")</f>
        <v/>
      </c>
      <c r="AB67" s="247" t="str">
        <f>IF('Measured Data'!$E61&gt;0,'Measured Data'!AB60+'Measured Data'!$E61*'Measured Data'!BA60/'In Process Calc.'!$I61,"")</f>
        <v/>
      </c>
      <c r="AC67" s="247" t="str">
        <f>IF('Measured Data'!$E61&gt;0,'Measured Data'!AC60+'Measured Data'!$E61*'Measured Data'!BB60/'In Process Calc.'!$I61,"")</f>
        <v/>
      </c>
      <c r="AD67" s="247" t="str">
        <f>IF('Measured Data'!$E61&gt;0,'Measured Data'!AD60+'Measured Data'!$E61*'Measured Data'!BC60/'In Process Calc.'!$I61,"")</f>
        <v/>
      </c>
      <c r="AE67" s="247" t="str">
        <f>IF('Measured Data'!$E61&gt;0,'Measured Data'!AE60+'Measured Data'!$E61*'Measured Data'!BD60/'In Process Calc.'!$I61,"")</f>
        <v/>
      </c>
      <c r="AF67" s="247" t="str">
        <f>IF('Measured Data'!$E61&gt;0,'Measured Data'!AF60+'Measured Data'!$E61*'Measured Data'!BE60/'In Process Calc.'!$I61,"")</f>
        <v/>
      </c>
      <c r="AG67" s="247" t="str">
        <f>IF('Measured Data'!$E61&gt;0,'Measured Data'!AG60+'Measured Data'!$E61*'Measured Data'!BF60/'In Process Calc.'!$I61,"")</f>
        <v/>
      </c>
      <c r="AH67" s="247" t="str">
        <f>IF('Measured Data'!$E61&gt;0,'Measured Data'!AH60+'Measured Data'!$E61*'Measured Data'!BG60/'In Process Calc.'!$I61,"")</f>
        <v/>
      </c>
      <c r="AI67" s="247" t="str">
        <f>IF('Measured Data'!$E61&gt;0,'Measured Data'!AI60+'Measured Data'!$E61*'Measured Data'!BH60/'In Process Calc.'!$I61,"")</f>
        <v/>
      </c>
      <c r="AJ67" s="247" t="str">
        <f>IF('Measured Data'!$E61&gt;0,'Measured Data'!AJ60+'Measured Data'!$E61*'Measured Data'!BI60/'In Process Calc.'!$I61,"")</f>
        <v/>
      </c>
      <c r="AK67" s="247" t="str">
        <f>IF('Measured Data'!$E61&gt;0,'Measured Data'!AK60+'Measured Data'!$E61*'Measured Data'!BJ60/'In Process Calc.'!$I61,"")</f>
        <v/>
      </c>
      <c r="AL67" s="247" t="str">
        <f>IF('Measured Data'!$E61&gt;0,'Measured Data'!AL60+'Measured Data'!$E61*'Measured Data'!BK60/'In Process Calc.'!$I61,"")</f>
        <v/>
      </c>
      <c r="AM67" s="247" t="str">
        <f>IF('Measured Data'!$E61&gt;0,'Measured Data'!AM60+'Measured Data'!$E61*'Measured Data'!BL60/'In Process Calc.'!$I61,"")</f>
        <v/>
      </c>
      <c r="AN67" s="247" t="str">
        <f>IF('Measured Data'!$E61&gt;0,'Measured Data'!AN60+'Measured Data'!$E61*'Measured Data'!BM60/'In Process Calc.'!$I61,"")</f>
        <v/>
      </c>
      <c r="AO67" s="247" t="str">
        <f>IF('Measured Data'!$E61&gt;0,'Measured Data'!AO60+'Measured Data'!$E61*'Measured Data'!BN60/'In Process Calc.'!$I61,"")</f>
        <v/>
      </c>
      <c r="AP67" s="247" t="str">
        <f>IF('Measured Data'!$E61&gt;0,'Measured Data'!AP60+'Measured Data'!$E61*'Measured Data'!BO60/'In Process Calc.'!$I61,"")</f>
        <v/>
      </c>
      <c r="AQ67" s="247" t="str">
        <f>IF('Measured Data'!$E61&gt;0,'Measured Data'!AR60+'Measured Data'!$E61*'Measured Data'!BP60/'In Process Calc.'!$I61,"")</f>
        <v/>
      </c>
      <c r="AR67" s="247" t="str">
        <f>IF('Measured Data'!$E61&gt;0,'Measured Data'!AS60,"")</f>
        <v/>
      </c>
      <c r="AS67" s="247" t="str">
        <f>IF('Measured Data'!$E61&gt;0,'Measured Data'!AT60,"")</f>
        <v/>
      </c>
      <c r="AT67" s="247" t="str">
        <f>IF('Measured Data'!$E61&gt;0,'Measured Data'!AU60,"")</f>
        <v/>
      </c>
      <c r="AU67" s="247" t="str">
        <f>IF('Measured Data'!$E61&gt;0,'Measured Data'!AV60,"")</f>
        <v/>
      </c>
      <c r="AV67" s="247" t="str">
        <f>IF('Measured Data'!$E61&gt;0,'Measured Data'!AW60,"")</f>
        <v/>
      </c>
      <c r="AW67" s="247" t="str">
        <f>IF('Measured Data'!$E61&gt;0,'Measured Data'!AX60,"")</f>
        <v/>
      </c>
      <c r="AX67" s="247" t="str">
        <f>IF('Measured Data'!$E61&gt;0,'Measured Data'!AY60,"")</f>
        <v/>
      </c>
      <c r="AY67" s="247" t="str">
        <f>IF('Measured Data'!$E61&gt;0,'Measured Data'!AZ60,"")</f>
        <v/>
      </c>
      <c r="AZ67" s="247" t="str">
        <f>IF('Measured Data'!$E61&gt;0,'Measured Data'!BA60,"")</f>
        <v/>
      </c>
      <c r="BA67" s="247" t="str">
        <f>IF('Measured Data'!$E61&gt;0,'Measured Data'!BB60,"")</f>
        <v/>
      </c>
      <c r="BB67" s="247" t="str">
        <f>IF('Measured Data'!$E61&gt;0,'Measured Data'!BC60,"")</f>
        <v/>
      </c>
      <c r="BC67" s="247" t="str">
        <f>IF('Measured Data'!$E61&gt;0,'Measured Data'!BD60,"")</f>
        <v/>
      </c>
      <c r="BD67" s="247" t="str">
        <f>IF('Measured Data'!$E61&gt;0,'Measured Data'!BE60,"")</f>
        <v/>
      </c>
      <c r="BE67" s="247" t="str">
        <f>IF('Measured Data'!$E61&gt;0,'Measured Data'!BF60,"")</f>
        <v/>
      </c>
      <c r="BF67" s="247" t="str">
        <f>IF('Measured Data'!$E61&gt;0,'Measured Data'!BG60,"")</f>
        <v/>
      </c>
      <c r="BG67" s="247" t="str">
        <f>IF('Measured Data'!$E61&gt;0,'Measured Data'!BH60,"")</f>
        <v/>
      </c>
      <c r="BH67" s="247" t="str">
        <f>IF('Measured Data'!$E61&gt;0,'Measured Data'!BI60,"")</f>
        <v/>
      </c>
      <c r="BI67" s="247" t="str">
        <f>IF('Measured Data'!$E61&gt;0,'Measured Data'!BJ60,"")</f>
        <v/>
      </c>
      <c r="BJ67" s="247" t="str">
        <f>IF('Measured Data'!$E61&gt;0,'Measured Data'!BK60,"")</f>
        <v/>
      </c>
      <c r="BK67" s="247" t="str">
        <f>IF('Measured Data'!$E61&gt;0,'Measured Data'!BL60,"")</f>
        <v/>
      </c>
      <c r="BL67" s="247" t="str">
        <f>IF('Measured Data'!$E61&gt;0,'Measured Data'!BM60,"")</f>
        <v/>
      </c>
      <c r="BM67" s="247" t="str">
        <f>IF('Measured Data'!$E61&gt;0,'Measured Data'!BN60,"")</f>
        <v/>
      </c>
      <c r="BN67" s="247" t="str">
        <f>IF('Measured Data'!$E61&gt;0,'In Process Calc.'!B60,"")</f>
        <v/>
      </c>
      <c r="BO67" s="247" t="str">
        <f>IF('Measured Data'!$E61&gt;0,'In Process Calc.'!C60,"")</f>
        <v/>
      </c>
    </row>
    <row r="68" spans="1:67" x14ac:dyDescent="0.15">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Data'!AS61/'In Process Calc.'!$I62,"")</f>
        <v/>
      </c>
      <c r="U68" s="247" t="str">
        <f>IF('Measured Data'!$E62&gt;0,'Measured Data'!U61+'Measured Data'!$E62*'Measured Data'!AT61/'In Process Calc.'!$I62,"")</f>
        <v/>
      </c>
      <c r="V68" s="247" t="str">
        <f>IF('Measured Data'!$E62&gt;0,'Measured Data'!V61+'Measured Data'!$E62*'Measured Data'!AU61/'In Process Calc.'!$I62,"")</f>
        <v/>
      </c>
      <c r="W68" s="247" t="str">
        <f>IF('Measured Data'!$E62&gt;0,'Measured Data'!W61+'Measured Data'!$E62*'Measured Data'!AV61/'In Process Calc.'!$I62,"")</f>
        <v/>
      </c>
      <c r="X68" s="247" t="str">
        <f>IF('Measured Data'!$E62&gt;0,'Measured Data'!X61+'Measured Data'!$E62*'Measured Data'!AW61/'In Process Calc.'!$I62,"")</f>
        <v/>
      </c>
      <c r="Y68" s="247" t="str">
        <f>IF('Measured Data'!$E62&gt;0,'Measured Data'!Y61+'Measured Data'!$E62*'Measured Data'!AX61/'In Process Calc.'!$I62,"")</f>
        <v/>
      </c>
      <c r="Z68" s="247" t="str">
        <f>IF('Measured Data'!$E62&gt;0,'Measured Data'!Z61+'Measured Data'!$E62*'Measured Data'!AY61/'In Process Calc.'!$I62,"")</f>
        <v/>
      </c>
      <c r="AA68" s="247" t="str">
        <f>IF('Measured Data'!$E62&gt;0,'Measured Data'!AA61+'Measured Data'!$E62*'Measured Data'!AZ61/'In Process Calc.'!$I62,"")</f>
        <v/>
      </c>
      <c r="AB68" s="247" t="str">
        <f>IF('Measured Data'!$E62&gt;0,'Measured Data'!AB61+'Measured Data'!$E62*'Measured Data'!BA61/'In Process Calc.'!$I62,"")</f>
        <v/>
      </c>
      <c r="AC68" s="247" t="str">
        <f>IF('Measured Data'!$E62&gt;0,'Measured Data'!AC61+'Measured Data'!$E62*'Measured Data'!BB61/'In Process Calc.'!$I62,"")</f>
        <v/>
      </c>
      <c r="AD68" s="247" t="str">
        <f>IF('Measured Data'!$E62&gt;0,'Measured Data'!AD61+'Measured Data'!$E62*'Measured Data'!BC61/'In Process Calc.'!$I62,"")</f>
        <v/>
      </c>
      <c r="AE68" s="247" t="str">
        <f>IF('Measured Data'!$E62&gt;0,'Measured Data'!AE61+'Measured Data'!$E62*'Measured Data'!BD61/'In Process Calc.'!$I62,"")</f>
        <v/>
      </c>
      <c r="AF68" s="247" t="str">
        <f>IF('Measured Data'!$E62&gt;0,'Measured Data'!AF61+'Measured Data'!$E62*'Measured Data'!BE61/'In Process Calc.'!$I62,"")</f>
        <v/>
      </c>
      <c r="AG68" s="247" t="str">
        <f>IF('Measured Data'!$E62&gt;0,'Measured Data'!AG61+'Measured Data'!$E62*'Measured Data'!BF61/'In Process Calc.'!$I62,"")</f>
        <v/>
      </c>
      <c r="AH68" s="247" t="str">
        <f>IF('Measured Data'!$E62&gt;0,'Measured Data'!AH61+'Measured Data'!$E62*'Measured Data'!BG61/'In Process Calc.'!$I62,"")</f>
        <v/>
      </c>
      <c r="AI68" s="247" t="str">
        <f>IF('Measured Data'!$E62&gt;0,'Measured Data'!AI61+'Measured Data'!$E62*'Measured Data'!BH61/'In Process Calc.'!$I62,"")</f>
        <v/>
      </c>
      <c r="AJ68" s="247" t="str">
        <f>IF('Measured Data'!$E62&gt;0,'Measured Data'!AJ61+'Measured Data'!$E62*'Measured Data'!BI61/'In Process Calc.'!$I62,"")</f>
        <v/>
      </c>
      <c r="AK68" s="247" t="str">
        <f>IF('Measured Data'!$E62&gt;0,'Measured Data'!AK61+'Measured Data'!$E62*'Measured Data'!BJ61/'In Process Calc.'!$I62,"")</f>
        <v/>
      </c>
      <c r="AL68" s="247" t="str">
        <f>IF('Measured Data'!$E62&gt;0,'Measured Data'!AL61+'Measured Data'!$E62*'Measured Data'!BK61/'In Process Calc.'!$I62,"")</f>
        <v/>
      </c>
      <c r="AM68" s="247" t="str">
        <f>IF('Measured Data'!$E62&gt;0,'Measured Data'!AM61+'Measured Data'!$E62*'Measured Data'!BL61/'In Process Calc.'!$I62,"")</f>
        <v/>
      </c>
      <c r="AN68" s="247" t="str">
        <f>IF('Measured Data'!$E62&gt;0,'Measured Data'!AN61+'Measured Data'!$E62*'Measured Data'!BM61/'In Process Calc.'!$I62,"")</f>
        <v/>
      </c>
      <c r="AO68" s="247" t="str">
        <f>IF('Measured Data'!$E62&gt;0,'Measured Data'!AO61+'Measured Data'!$E62*'Measured Data'!BN61/'In Process Calc.'!$I62,"")</f>
        <v/>
      </c>
      <c r="AP68" s="247" t="str">
        <f>IF('Measured Data'!$E62&gt;0,'Measured Data'!AP61+'Measured Data'!$E62*'Measured Data'!BO61/'In Process Calc.'!$I62,"")</f>
        <v/>
      </c>
      <c r="AQ68" s="247" t="str">
        <f>IF('Measured Data'!$E62&gt;0,'Measured Data'!AR61+'Measured Data'!$E62*'Measured Data'!BP61/'In Process Calc.'!$I62,"")</f>
        <v/>
      </c>
      <c r="AR68" s="247" t="str">
        <f>IF('Measured Data'!$E62&gt;0,'Measured Data'!AS61,"")</f>
        <v/>
      </c>
      <c r="AS68" s="247" t="str">
        <f>IF('Measured Data'!$E62&gt;0,'Measured Data'!AT61,"")</f>
        <v/>
      </c>
      <c r="AT68" s="247" t="str">
        <f>IF('Measured Data'!$E62&gt;0,'Measured Data'!AU61,"")</f>
        <v/>
      </c>
      <c r="AU68" s="247" t="str">
        <f>IF('Measured Data'!$E62&gt;0,'Measured Data'!AV61,"")</f>
        <v/>
      </c>
      <c r="AV68" s="247" t="str">
        <f>IF('Measured Data'!$E62&gt;0,'Measured Data'!AW61,"")</f>
        <v/>
      </c>
      <c r="AW68" s="247" t="str">
        <f>IF('Measured Data'!$E62&gt;0,'Measured Data'!AX61,"")</f>
        <v/>
      </c>
      <c r="AX68" s="247" t="str">
        <f>IF('Measured Data'!$E62&gt;0,'Measured Data'!AY61,"")</f>
        <v/>
      </c>
      <c r="AY68" s="247" t="str">
        <f>IF('Measured Data'!$E62&gt;0,'Measured Data'!AZ61,"")</f>
        <v/>
      </c>
      <c r="AZ68" s="247" t="str">
        <f>IF('Measured Data'!$E62&gt;0,'Measured Data'!BA61,"")</f>
        <v/>
      </c>
      <c r="BA68" s="247" t="str">
        <f>IF('Measured Data'!$E62&gt;0,'Measured Data'!BB61,"")</f>
        <v/>
      </c>
      <c r="BB68" s="247" t="str">
        <f>IF('Measured Data'!$E62&gt;0,'Measured Data'!BC61,"")</f>
        <v/>
      </c>
      <c r="BC68" s="247" t="str">
        <f>IF('Measured Data'!$E62&gt;0,'Measured Data'!BD61,"")</f>
        <v/>
      </c>
      <c r="BD68" s="247" t="str">
        <f>IF('Measured Data'!$E62&gt;0,'Measured Data'!BE61,"")</f>
        <v/>
      </c>
      <c r="BE68" s="247" t="str">
        <f>IF('Measured Data'!$E62&gt;0,'Measured Data'!BF61,"")</f>
        <v/>
      </c>
      <c r="BF68" s="247" t="str">
        <f>IF('Measured Data'!$E62&gt;0,'Measured Data'!BG61,"")</f>
        <v/>
      </c>
      <c r="BG68" s="247" t="str">
        <f>IF('Measured Data'!$E62&gt;0,'Measured Data'!BH61,"")</f>
        <v/>
      </c>
      <c r="BH68" s="247" t="str">
        <f>IF('Measured Data'!$E62&gt;0,'Measured Data'!BI61,"")</f>
        <v/>
      </c>
      <c r="BI68" s="247" t="str">
        <f>IF('Measured Data'!$E62&gt;0,'Measured Data'!BJ61,"")</f>
        <v/>
      </c>
      <c r="BJ68" s="247" t="str">
        <f>IF('Measured Data'!$E62&gt;0,'Measured Data'!BK61,"")</f>
        <v/>
      </c>
      <c r="BK68" s="247" t="str">
        <f>IF('Measured Data'!$E62&gt;0,'Measured Data'!BL61,"")</f>
        <v/>
      </c>
      <c r="BL68" s="247" t="str">
        <f>IF('Measured Data'!$E62&gt;0,'Measured Data'!BM61,"")</f>
        <v/>
      </c>
      <c r="BM68" s="247" t="str">
        <f>IF('Measured Data'!$E62&gt;0,'Measured Data'!BN61,"")</f>
        <v/>
      </c>
      <c r="BN68" s="247" t="str">
        <f>IF('Measured Data'!$E62&gt;0,'In Process Calc.'!B61,"")</f>
        <v/>
      </c>
      <c r="BO68" s="247" t="str">
        <f>IF('Measured Data'!$E62&gt;0,'In Process Calc.'!C61,"")</f>
        <v/>
      </c>
    </row>
    <row r="69" spans="1:67" x14ac:dyDescent="0.15">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Data'!AS62/'In Process Calc.'!$I63,"")</f>
        <v/>
      </c>
      <c r="U69" s="247" t="str">
        <f>IF('Measured Data'!$E63&gt;0,'Measured Data'!U62+'Measured Data'!$E63*'Measured Data'!AT62/'In Process Calc.'!$I63,"")</f>
        <v/>
      </c>
      <c r="V69" s="247" t="str">
        <f>IF('Measured Data'!$E63&gt;0,'Measured Data'!V62+'Measured Data'!$E63*'Measured Data'!AU62/'In Process Calc.'!$I63,"")</f>
        <v/>
      </c>
      <c r="W69" s="247" t="str">
        <f>IF('Measured Data'!$E63&gt;0,'Measured Data'!W62+'Measured Data'!$E63*'Measured Data'!AV62/'In Process Calc.'!$I63,"")</f>
        <v/>
      </c>
      <c r="X69" s="247" t="str">
        <f>IF('Measured Data'!$E63&gt;0,'Measured Data'!X62+'Measured Data'!$E63*'Measured Data'!AW62/'In Process Calc.'!$I63,"")</f>
        <v/>
      </c>
      <c r="Y69" s="247" t="str">
        <f>IF('Measured Data'!$E63&gt;0,'Measured Data'!Y62+'Measured Data'!$E63*'Measured Data'!AX62/'In Process Calc.'!$I63,"")</f>
        <v/>
      </c>
      <c r="Z69" s="247" t="str">
        <f>IF('Measured Data'!$E63&gt;0,'Measured Data'!Z62+'Measured Data'!$E63*'Measured Data'!AY62/'In Process Calc.'!$I63,"")</f>
        <v/>
      </c>
      <c r="AA69" s="247" t="str">
        <f>IF('Measured Data'!$E63&gt;0,'Measured Data'!AA62+'Measured Data'!$E63*'Measured Data'!AZ62/'In Process Calc.'!$I63,"")</f>
        <v/>
      </c>
      <c r="AB69" s="247" t="str">
        <f>IF('Measured Data'!$E63&gt;0,'Measured Data'!AB62+'Measured Data'!$E63*'Measured Data'!BA62/'In Process Calc.'!$I63,"")</f>
        <v/>
      </c>
      <c r="AC69" s="247" t="str">
        <f>IF('Measured Data'!$E63&gt;0,'Measured Data'!AC62+'Measured Data'!$E63*'Measured Data'!BB62/'In Process Calc.'!$I63,"")</f>
        <v/>
      </c>
      <c r="AD69" s="247" t="str">
        <f>IF('Measured Data'!$E63&gt;0,'Measured Data'!AD62+'Measured Data'!$E63*'Measured Data'!BC62/'In Process Calc.'!$I63,"")</f>
        <v/>
      </c>
      <c r="AE69" s="247" t="str">
        <f>IF('Measured Data'!$E63&gt;0,'Measured Data'!AE62+'Measured Data'!$E63*'Measured Data'!BD62/'In Process Calc.'!$I63,"")</f>
        <v/>
      </c>
      <c r="AF69" s="247" t="str">
        <f>IF('Measured Data'!$E63&gt;0,'Measured Data'!AF62+'Measured Data'!$E63*'Measured Data'!BE62/'In Process Calc.'!$I63,"")</f>
        <v/>
      </c>
      <c r="AG69" s="247" t="str">
        <f>IF('Measured Data'!$E63&gt;0,'Measured Data'!AG62+'Measured Data'!$E63*'Measured Data'!BF62/'In Process Calc.'!$I63,"")</f>
        <v/>
      </c>
      <c r="AH69" s="247" t="str">
        <f>IF('Measured Data'!$E63&gt;0,'Measured Data'!AH62+'Measured Data'!$E63*'Measured Data'!BG62/'In Process Calc.'!$I63,"")</f>
        <v/>
      </c>
      <c r="AI69" s="247" t="str">
        <f>IF('Measured Data'!$E63&gt;0,'Measured Data'!AI62+'Measured Data'!$E63*'Measured Data'!BH62/'In Process Calc.'!$I63,"")</f>
        <v/>
      </c>
      <c r="AJ69" s="247" t="str">
        <f>IF('Measured Data'!$E63&gt;0,'Measured Data'!AJ62+'Measured Data'!$E63*'Measured Data'!BI62/'In Process Calc.'!$I63,"")</f>
        <v/>
      </c>
      <c r="AK69" s="247" t="str">
        <f>IF('Measured Data'!$E63&gt;0,'Measured Data'!AK62+'Measured Data'!$E63*'Measured Data'!BJ62/'In Process Calc.'!$I63,"")</f>
        <v/>
      </c>
      <c r="AL69" s="247" t="str">
        <f>IF('Measured Data'!$E63&gt;0,'Measured Data'!AL62+'Measured Data'!$E63*'Measured Data'!BK62/'In Process Calc.'!$I63,"")</f>
        <v/>
      </c>
      <c r="AM69" s="247" t="str">
        <f>IF('Measured Data'!$E63&gt;0,'Measured Data'!AM62+'Measured Data'!$E63*'Measured Data'!BL62/'In Process Calc.'!$I63,"")</f>
        <v/>
      </c>
      <c r="AN69" s="247" t="str">
        <f>IF('Measured Data'!$E63&gt;0,'Measured Data'!AN62+'Measured Data'!$E63*'Measured Data'!BM62/'In Process Calc.'!$I63,"")</f>
        <v/>
      </c>
      <c r="AO69" s="247" t="str">
        <f>IF('Measured Data'!$E63&gt;0,'Measured Data'!AO62+'Measured Data'!$E63*'Measured Data'!BN62/'In Process Calc.'!$I63,"")</f>
        <v/>
      </c>
      <c r="AP69" s="247" t="str">
        <f>IF('Measured Data'!$E63&gt;0,'Measured Data'!AP62+'Measured Data'!$E63*'Measured Data'!BO62/'In Process Calc.'!$I63,"")</f>
        <v/>
      </c>
      <c r="AQ69" s="247" t="str">
        <f>IF('Measured Data'!$E63&gt;0,'Measured Data'!AR62+'Measured Data'!$E63*'Measured Data'!BP62/'In Process Calc.'!$I63,"")</f>
        <v/>
      </c>
      <c r="AR69" s="247" t="str">
        <f>IF('Measured Data'!$E63&gt;0,'Measured Data'!AS62,"")</f>
        <v/>
      </c>
      <c r="AS69" s="247" t="str">
        <f>IF('Measured Data'!$E63&gt;0,'Measured Data'!AT62,"")</f>
        <v/>
      </c>
      <c r="AT69" s="247" t="str">
        <f>IF('Measured Data'!$E63&gt;0,'Measured Data'!AU62,"")</f>
        <v/>
      </c>
      <c r="AU69" s="247" t="str">
        <f>IF('Measured Data'!$E63&gt;0,'Measured Data'!AV62,"")</f>
        <v/>
      </c>
      <c r="AV69" s="247" t="str">
        <f>IF('Measured Data'!$E63&gt;0,'Measured Data'!AW62,"")</f>
        <v/>
      </c>
      <c r="AW69" s="247" t="str">
        <f>IF('Measured Data'!$E63&gt;0,'Measured Data'!AX62,"")</f>
        <v/>
      </c>
      <c r="AX69" s="247" t="str">
        <f>IF('Measured Data'!$E63&gt;0,'Measured Data'!AY62,"")</f>
        <v/>
      </c>
      <c r="AY69" s="247" t="str">
        <f>IF('Measured Data'!$E63&gt;0,'Measured Data'!AZ62,"")</f>
        <v/>
      </c>
      <c r="AZ69" s="247" t="str">
        <f>IF('Measured Data'!$E63&gt;0,'Measured Data'!BA62,"")</f>
        <v/>
      </c>
      <c r="BA69" s="247" t="str">
        <f>IF('Measured Data'!$E63&gt;0,'Measured Data'!BB62,"")</f>
        <v/>
      </c>
      <c r="BB69" s="247" t="str">
        <f>IF('Measured Data'!$E63&gt;0,'Measured Data'!BC62,"")</f>
        <v/>
      </c>
      <c r="BC69" s="247" t="str">
        <f>IF('Measured Data'!$E63&gt;0,'Measured Data'!BD62,"")</f>
        <v/>
      </c>
      <c r="BD69" s="247" t="str">
        <f>IF('Measured Data'!$E63&gt;0,'Measured Data'!BE62,"")</f>
        <v/>
      </c>
      <c r="BE69" s="247" t="str">
        <f>IF('Measured Data'!$E63&gt;0,'Measured Data'!BF62,"")</f>
        <v/>
      </c>
      <c r="BF69" s="247" t="str">
        <f>IF('Measured Data'!$E63&gt;0,'Measured Data'!BG62,"")</f>
        <v/>
      </c>
      <c r="BG69" s="247" t="str">
        <f>IF('Measured Data'!$E63&gt;0,'Measured Data'!BH62,"")</f>
        <v/>
      </c>
      <c r="BH69" s="247" t="str">
        <f>IF('Measured Data'!$E63&gt;0,'Measured Data'!BI62,"")</f>
        <v/>
      </c>
      <c r="BI69" s="247" t="str">
        <f>IF('Measured Data'!$E63&gt;0,'Measured Data'!BJ62,"")</f>
        <v/>
      </c>
      <c r="BJ69" s="247" t="str">
        <f>IF('Measured Data'!$E63&gt;0,'Measured Data'!BK62,"")</f>
        <v/>
      </c>
      <c r="BK69" s="247" t="str">
        <f>IF('Measured Data'!$E63&gt;0,'Measured Data'!BL62,"")</f>
        <v/>
      </c>
      <c r="BL69" s="247" t="str">
        <f>IF('Measured Data'!$E63&gt;0,'Measured Data'!BM62,"")</f>
        <v/>
      </c>
      <c r="BM69" s="247" t="str">
        <f>IF('Measured Data'!$E63&gt;0,'Measured Data'!BN62,"")</f>
        <v/>
      </c>
      <c r="BN69" s="247" t="str">
        <f>IF('Measured Data'!$E63&gt;0,'In Process Calc.'!B62,"")</f>
        <v/>
      </c>
      <c r="BO69" s="247" t="str">
        <f>IF('Measured Data'!$E63&gt;0,'In Process Calc.'!C62,"")</f>
        <v/>
      </c>
    </row>
    <row r="70" spans="1:67" x14ac:dyDescent="0.15">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Data'!AS63/'In Process Calc.'!$I64,"")</f>
        <v/>
      </c>
      <c r="U70" s="247" t="str">
        <f>IF('Measured Data'!$E64&gt;0,'Measured Data'!U63+'Measured Data'!$E64*'Measured Data'!AT63/'In Process Calc.'!$I64,"")</f>
        <v/>
      </c>
      <c r="V70" s="247" t="str">
        <f>IF('Measured Data'!$E64&gt;0,'Measured Data'!V63+'Measured Data'!$E64*'Measured Data'!AU63/'In Process Calc.'!$I64,"")</f>
        <v/>
      </c>
      <c r="W70" s="247" t="str">
        <f>IF('Measured Data'!$E64&gt;0,'Measured Data'!W63+'Measured Data'!$E64*'Measured Data'!AV63/'In Process Calc.'!$I64,"")</f>
        <v/>
      </c>
      <c r="X70" s="247" t="str">
        <f>IF('Measured Data'!$E64&gt;0,'Measured Data'!X63+'Measured Data'!$E64*'Measured Data'!AW63/'In Process Calc.'!$I64,"")</f>
        <v/>
      </c>
      <c r="Y70" s="247" t="str">
        <f>IF('Measured Data'!$E64&gt;0,'Measured Data'!Y63+'Measured Data'!$E64*'Measured Data'!AX63/'In Process Calc.'!$I64,"")</f>
        <v/>
      </c>
      <c r="Z70" s="247" t="str">
        <f>IF('Measured Data'!$E64&gt;0,'Measured Data'!Z63+'Measured Data'!$E64*'Measured Data'!AY63/'In Process Calc.'!$I64,"")</f>
        <v/>
      </c>
      <c r="AA70" s="247" t="str">
        <f>IF('Measured Data'!$E64&gt;0,'Measured Data'!AA63+'Measured Data'!$E64*'Measured Data'!AZ63/'In Process Calc.'!$I64,"")</f>
        <v/>
      </c>
      <c r="AB70" s="247" t="str">
        <f>IF('Measured Data'!$E64&gt;0,'Measured Data'!AB63+'Measured Data'!$E64*'Measured Data'!BA63/'In Process Calc.'!$I64,"")</f>
        <v/>
      </c>
      <c r="AC70" s="247" t="str">
        <f>IF('Measured Data'!$E64&gt;0,'Measured Data'!AC63+'Measured Data'!$E64*'Measured Data'!BB63/'In Process Calc.'!$I64,"")</f>
        <v/>
      </c>
      <c r="AD70" s="247" t="str">
        <f>IF('Measured Data'!$E64&gt;0,'Measured Data'!AD63+'Measured Data'!$E64*'Measured Data'!BC63/'In Process Calc.'!$I64,"")</f>
        <v/>
      </c>
      <c r="AE70" s="247" t="str">
        <f>IF('Measured Data'!$E64&gt;0,'Measured Data'!AE63+'Measured Data'!$E64*'Measured Data'!BD63/'In Process Calc.'!$I64,"")</f>
        <v/>
      </c>
      <c r="AF70" s="247" t="str">
        <f>IF('Measured Data'!$E64&gt;0,'Measured Data'!AF63+'Measured Data'!$E64*'Measured Data'!BE63/'In Process Calc.'!$I64,"")</f>
        <v/>
      </c>
      <c r="AG70" s="247" t="str">
        <f>IF('Measured Data'!$E64&gt;0,'Measured Data'!AG63+'Measured Data'!$E64*'Measured Data'!BF63/'In Process Calc.'!$I64,"")</f>
        <v/>
      </c>
      <c r="AH70" s="247" t="str">
        <f>IF('Measured Data'!$E64&gt;0,'Measured Data'!AH63+'Measured Data'!$E64*'Measured Data'!BG63/'In Process Calc.'!$I64,"")</f>
        <v/>
      </c>
      <c r="AI70" s="247" t="str">
        <f>IF('Measured Data'!$E64&gt;0,'Measured Data'!AI63+'Measured Data'!$E64*'Measured Data'!BH63/'In Process Calc.'!$I64,"")</f>
        <v/>
      </c>
      <c r="AJ70" s="247" t="str">
        <f>IF('Measured Data'!$E64&gt;0,'Measured Data'!AJ63+'Measured Data'!$E64*'Measured Data'!BI63/'In Process Calc.'!$I64,"")</f>
        <v/>
      </c>
      <c r="AK70" s="247" t="str">
        <f>IF('Measured Data'!$E64&gt;0,'Measured Data'!AK63+'Measured Data'!$E64*'Measured Data'!BJ63/'In Process Calc.'!$I64,"")</f>
        <v/>
      </c>
      <c r="AL70" s="247" t="str">
        <f>IF('Measured Data'!$E64&gt;0,'Measured Data'!AL63+'Measured Data'!$E64*'Measured Data'!BK63/'In Process Calc.'!$I64,"")</f>
        <v/>
      </c>
      <c r="AM70" s="247" t="str">
        <f>IF('Measured Data'!$E64&gt;0,'Measured Data'!AM63+'Measured Data'!$E64*'Measured Data'!BL63/'In Process Calc.'!$I64,"")</f>
        <v/>
      </c>
      <c r="AN70" s="247" t="str">
        <f>IF('Measured Data'!$E64&gt;0,'Measured Data'!AN63+'Measured Data'!$E64*'Measured Data'!BM63/'In Process Calc.'!$I64,"")</f>
        <v/>
      </c>
      <c r="AO70" s="247" t="str">
        <f>IF('Measured Data'!$E64&gt;0,'Measured Data'!AO63+'Measured Data'!$E64*'Measured Data'!BN63/'In Process Calc.'!$I64,"")</f>
        <v/>
      </c>
      <c r="AP70" s="247" t="str">
        <f>IF('Measured Data'!$E64&gt;0,'Measured Data'!AP63+'Measured Data'!$E64*'Measured Data'!BO63/'In Process Calc.'!$I64,"")</f>
        <v/>
      </c>
      <c r="AQ70" s="247" t="str">
        <f>IF('Measured Data'!$E64&gt;0,'Measured Data'!AR63+'Measured Data'!$E64*'Measured Data'!BP63/'In Process Calc.'!$I64,"")</f>
        <v/>
      </c>
      <c r="AR70" s="247" t="str">
        <f>IF('Measured Data'!$E64&gt;0,'Measured Data'!AS63,"")</f>
        <v/>
      </c>
      <c r="AS70" s="247" t="str">
        <f>IF('Measured Data'!$E64&gt;0,'Measured Data'!AT63,"")</f>
        <v/>
      </c>
      <c r="AT70" s="247" t="str">
        <f>IF('Measured Data'!$E64&gt;0,'Measured Data'!AU63,"")</f>
        <v/>
      </c>
      <c r="AU70" s="247" t="str">
        <f>IF('Measured Data'!$E64&gt;0,'Measured Data'!AV63,"")</f>
        <v/>
      </c>
      <c r="AV70" s="247" t="str">
        <f>IF('Measured Data'!$E64&gt;0,'Measured Data'!AW63,"")</f>
        <v/>
      </c>
      <c r="AW70" s="247" t="str">
        <f>IF('Measured Data'!$E64&gt;0,'Measured Data'!AX63,"")</f>
        <v/>
      </c>
      <c r="AX70" s="247" t="str">
        <f>IF('Measured Data'!$E64&gt;0,'Measured Data'!AY63,"")</f>
        <v/>
      </c>
      <c r="AY70" s="247" t="str">
        <f>IF('Measured Data'!$E64&gt;0,'Measured Data'!AZ63,"")</f>
        <v/>
      </c>
      <c r="AZ70" s="247" t="str">
        <f>IF('Measured Data'!$E64&gt;0,'Measured Data'!BA63,"")</f>
        <v/>
      </c>
      <c r="BA70" s="247" t="str">
        <f>IF('Measured Data'!$E64&gt;0,'Measured Data'!BB63,"")</f>
        <v/>
      </c>
      <c r="BB70" s="247" t="str">
        <f>IF('Measured Data'!$E64&gt;0,'Measured Data'!BC63,"")</f>
        <v/>
      </c>
      <c r="BC70" s="247" t="str">
        <f>IF('Measured Data'!$E64&gt;0,'Measured Data'!BD63,"")</f>
        <v/>
      </c>
      <c r="BD70" s="247" t="str">
        <f>IF('Measured Data'!$E64&gt;0,'Measured Data'!BE63,"")</f>
        <v/>
      </c>
      <c r="BE70" s="247" t="str">
        <f>IF('Measured Data'!$E64&gt;0,'Measured Data'!BF63,"")</f>
        <v/>
      </c>
      <c r="BF70" s="247" t="str">
        <f>IF('Measured Data'!$E64&gt;0,'Measured Data'!BG63,"")</f>
        <v/>
      </c>
      <c r="BG70" s="247" t="str">
        <f>IF('Measured Data'!$E64&gt;0,'Measured Data'!BH63,"")</f>
        <v/>
      </c>
      <c r="BH70" s="247" t="str">
        <f>IF('Measured Data'!$E64&gt;0,'Measured Data'!BI63,"")</f>
        <v/>
      </c>
      <c r="BI70" s="247" t="str">
        <f>IF('Measured Data'!$E64&gt;0,'Measured Data'!BJ63,"")</f>
        <v/>
      </c>
      <c r="BJ70" s="247" t="str">
        <f>IF('Measured Data'!$E64&gt;0,'Measured Data'!BK63,"")</f>
        <v/>
      </c>
      <c r="BK70" s="247" t="str">
        <f>IF('Measured Data'!$E64&gt;0,'Measured Data'!BL63,"")</f>
        <v/>
      </c>
      <c r="BL70" s="247" t="str">
        <f>IF('Measured Data'!$E64&gt;0,'Measured Data'!BM63,"")</f>
        <v/>
      </c>
      <c r="BM70" s="247" t="str">
        <f>IF('Measured Data'!$E64&gt;0,'Measured Data'!BN63,"")</f>
        <v/>
      </c>
      <c r="BN70" s="247" t="str">
        <f>IF('Measured Data'!$E64&gt;0,'In Process Calc.'!B63,"")</f>
        <v/>
      </c>
      <c r="BO70" s="247" t="str">
        <f>IF('Measured Data'!$E64&gt;0,'In Process Calc.'!C63,"")</f>
        <v/>
      </c>
    </row>
    <row r="71" spans="1:67" x14ac:dyDescent="0.15">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Data'!AS64/'In Process Calc.'!$I65,"")</f>
        <v/>
      </c>
      <c r="U71" s="247" t="str">
        <f>IF('Measured Data'!$E65&gt;0,'Measured Data'!U64+'Measured Data'!$E65*'Measured Data'!AT64/'In Process Calc.'!$I65,"")</f>
        <v/>
      </c>
      <c r="V71" s="247" t="str">
        <f>IF('Measured Data'!$E65&gt;0,'Measured Data'!V64+'Measured Data'!$E65*'Measured Data'!AU64/'In Process Calc.'!$I65,"")</f>
        <v/>
      </c>
      <c r="W71" s="247" t="str">
        <f>IF('Measured Data'!$E65&gt;0,'Measured Data'!W64+'Measured Data'!$E65*'Measured Data'!AV64/'In Process Calc.'!$I65,"")</f>
        <v/>
      </c>
      <c r="X71" s="247" t="str">
        <f>IF('Measured Data'!$E65&gt;0,'Measured Data'!X64+'Measured Data'!$E65*'Measured Data'!AW64/'In Process Calc.'!$I65,"")</f>
        <v/>
      </c>
      <c r="Y71" s="247" t="str">
        <f>IF('Measured Data'!$E65&gt;0,'Measured Data'!Y64+'Measured Data'!$E65*'Measured Data'!AX64/'In Process Calc.'!$I65,"")</f>
        <v/>
      </c>
      <c r="Z71" s="247" t="str">
        <f>IF('Measured Data'!$E65&gt;0,'Measured Data'!Z64+'Measured Data'!$E65*'Measured Data'!AY64/'In Process Calc.'!$I65,"")</f>
        <v/>
      </c>
      <c r="AA71" s="247" t="str">
        <f>IF('Measured Data'!$E65&gt;0,'Measured Data'!AA64+'Measured Data'!$E65*'Measured Data'!AZ64/'In Process Calc.'!$I65,"")</f>
        <v/>
      </c>
      <c r="AB71" s="247" t="str">
        <f>IF('Measured Data'!$E65&gt;0,'Measured Data'!AB64+'Measured Data'!$E65*'Measured Data'!BA64/'In Process Calc.'!$I65,"")</f>
        <v/>
      </c>
      <c r="AC71" s="247" t="str">
        <f>IF('Measured Data'!$E65&gt;0,'Measured Data'!AC64+'Measured Data'!$E65*'Measured Data'!BB64/'In Process Calc.'!$I65,"")</f>
        <v/>
      </c>
      <c r="AD71" s="247" t="str">
        <f>IF('Measured Data'!$E65&gt;0,'Measured Data'!AD64+'Measured Data'!$E65*'Measured Data'!BC64/'In Process Calc.'!$I65,"")</f>
        <v/>
      </c>
      <c r="AE71" s="247" t="str">
        <f>IF('Measured Data'!$E65&gt;0,'Measured Data'!AE64+'Measured Data'!$E65*'Measured Data'!BD64/'In Process Calc.'!$I65,"")</f>
        <v/>
      </c>
      <c r="AF71" s="247" t="str">
        <f>IF('Measured Data'!$E65&gt;0,'Measured Data'!AF64+'Measured Data'!$E65*'Measured Data'!BE64/'In Process Calc.'!$I65,"")</f>
        <v/>
      </c>
      <c r="AG71" s="247" t="str">
        <f>IF('Measured Data'!$E65&gt;0,'Measured Data'!AG64+'Measured Data'!$E65*'Measured Data'!BF64/'In Process Calc.'!$I65,"")</f>
        <v/>
      </c>
      <c r="AH71" s="247" t="str">
        <f>IF('Measured Data'!$E65&gt;0,'Measured Data'!AH64+'Measured Data'!$E65*'Measured Data'!BG64/'In Process Calc.'!$I65,"")</f>
        <v/>
      </c>
      <c r="AI71" s="247" t="str">
        <f>IF('Measured Data'!$E65&gt;0,'Measured Data'!AI64+'Measured Data'!$E65*'Measured Data'!BH64/'In Process Calc.'!$I65,"")</f>
        <v/>
      </c>
      <c r="AJ71" s="247" t="str">
        <f>IF('Measured Data'!$E65&gt;0,'Measured Data'!AJ64+'Measured Data'!$E65*'Measured Data'!BI64/'In Process Calc.'!$I65,"")</f>
        <v/>
      </c>
      <c r="AK71" s="247" t="str">
        <f>IF('Measured Data'!$E65&gt;0,'Measured Data'!AK64+'Measured Data'!$E65*'Measured Data'!BJ64/'In Process Calc.'!$I65,"")</f>
        <v/>
      </c>
      <c r="AL71" s="247" t="str">
        <f>IF('Measured Data'!$E65&gt;0,'Measured Data'!AL64+'Measured Data'!$E65*'Measured Data'!BK64/'In Process Calc.'!$I65,"")</f>
        <v/>
      </c>
      <c r="AM71" s="247" t="str">
        <f>IF('Measured Data'!$E65&gt;0,'Measured Data'!AM64+'Measured Data'!$E65*'Measured Data'!BL64/'In Process Calc.'!$I65,"")</f>
        <v/>
      </c>
      <c r="AN71" s="247" t="str">
        <f>IF('Measured Data'!$E65&gt;0,'Measured Data'!AN64+'Measured Data'!$E65*'Measured Data'!BM64/'In Process Calc.'!$I65,"")</f>
        <v/>
      </c>
      <c r="AO71" s="247" t="str">
        <f>IF('Measured Data'!$E65&gt;0,'Measured Data'!AO64+'Measured Data'!$E65*'Measured Data'!BN64/'In Process Calc.'!$I65,"")</f>
        <v/>
      </c>
      <c r="AP71" s="247" t="str">
        <f>IF('Measured Data'!$E65&gt;0,'Measured Data'!AP64+'Measured Data'!$E65*'Measured Data'!BO64/'In Process Calc.'!$I65,"")</f>
        <v/>
      </c>
      <c r="AQ71" s="247" t="str">
        <f>IF('Measured Data'!$E65&gt;0,'Measured Data'!AR64+'Measured Data'!$E65*'Measured Data'!BP64/'In Process Calc.'!$I65,"")</f>
        <v/>
      </c>
      <c r="AR71" s="247" t="str">
        <f>IF('Measured Data'!$E65&gt;0,'Measured Data'!AS64,"")</f>
        <v/>
      </c>
      <c r="AS71" s="247" t="str">
        <f>IF('Measured Data'!$E65&gt;0,'Measured Data'!AT64,"")</f>
        <v/>
      </c>
      <c r="AT71" s="247" t="str">
        <f>IF('Measured Data'!$E65&gt;0,'Measured Data'!AU64,"")</f>
        <v/>
      </c>
      <c r="AU71" s="247" t="str">
        <f>IF('Measured Data'!$E65&gt;0,'Measured Data'!AV64,"")</f>
        <v/>
      </c>
      <c r="AV71" s="247" t="str">
        <f>IF('Measured Data'!$E65&gt;0,'Measured Data'!AW64,"")</f>
        <v/>
      </c>
      <c r="AW71" s="247" t="str">
        <f>IF('Measured Data'!$E65&gt;0,'Measured Data'!AX64,"")</f>
        <v/>
      </c>
      <c r="AX71" s="247" t="str">
        <f>IF('Measured Data'!$E65&gt;0,'Measured Data'!AY64,"")</f>
        <v/>
      </c>
      <c r="AY71" s="247" t="str">
        <f>IF('Measured Data'!$E65&gt;0,'Measured Data'!AZ64,"")</f>
        <v/>
      </c>
      <c r="AZ71" s="247" t="str">
        <f>IF('Measured Data'!$E65&gt;0,'Measured Data'!BA64,"")</f>
        <v/>
      </c>
      <c r="BA71" s="247" t="str">
        <f>IF('Measured Data'!$E65&gt;0,'Measured Data'!BB64,"")</f>
        <v/>
      </c>
      <c r="BB71" s="247" t="str">
        <f>IF('Measured Data'!$E65&gt;0,'Measured Data'!BC64,"")</f>
        <v/>
      </c>
      <c r="BC71" s="247" t="str">
        <f>IF('Measured Data'!$E65&gt;0,'Measured Data'!BD64,"")</f>
        <v/>
      </c>
      <c r="BD71" s="247" t="str">
        <f>IF('Measured Data'!$E65&gt;0,'Measured Data'!BE64,"")</f>
        <v/>
      </c>
      <c r="BE71" s="247" t="str">
        <f>IF('Measured Data'!$E65&gt;0,'Measured Data'!BF64,"")</f>
        <v/>
      </c>
      <c r="BF71" s="247" t="str">
        <f>IF('Measured Data'!$E65&gt;0,'Measured Data'!BG64,"")</f>
        <v/>
      </c>
      <c r="BG71" s="247" t="str">
        <f>IF('Measured Data'!$E65&gt;0,'Measured Data'!BH64,"")</f>
        <v/>
      </c>
      <c r="BH71" s="247" t="str">
        <f>IF('Measured Data'!$E65&gt;0,'Measured Data'!BI64,"")</f>
        <v/>
      </c>
      <c r="BI71" s="247" t="str">
        <f>IF('Measured Data'!$E65&gt;0,'Measured Data'!BJ64,"")</f>
        <v/>
      </c>
      <c r="BJ71" s="247" t="str">
        <f>IF('Measured Data'!$E65&gt;0,'Measured Data'!BK64,"")</f>
        <v/>
      </c>
      <c r="BK71" s="247" t="str">
        <f>IF('Measured Data'!$E65&gt;0,'Measured Data'!BL64,"")</f>
        <v/>
      </c>
      <c r="BL71" s="247" t="str">
        <f>IF('Measured Data'!$E65&gt;0,'Measured Data'!BM64,"")</f>
        <v/>
      </c>
      <c r="BM71" s="247" t="str">
        <f>IF('Measured Data'!$E65&gt;0,'Measured Data'!BN64,"")</f>
        <v/>
      </c>
      <c r="BN71" s="247" t="str">
        <f>IF('Measured Data'!$E65&gt;0,'In Process Calc.'!B64,"")</f>
        <v/>
      </c>
      <c r="BO71" s="247" t="str">
        <f>IF('Measured Data'!$E65&gt;0,'In Process Calc.'!C64,"")</f>
        <v/>
      </c>
    </row>
    <row r="72" spans="1:67" x14ac:dyDescent="0.15">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Data'!AS65/'In Process Calc.'!$I66,"")</f>
        <v/>
      </c>
      <c r="U72" s="247" t="str">
        <f>IF('Measured Data'!$E66&gt;0,'Measured Data'!U65+'Measured Data'!$E66*'Measured Data'!AT65/'In Process Calc.'!$I66,"")</f>
        <v/>
      </c>
      <c r="V72" s="247" t="str">
        <f>IF('Measured Data'!$E66&gt;0,'Measured Data'!V65+'Measured Data'!$E66*'Measured Data'!AU65/'In Process Calc.'!$I66,"")</f>
        <v/>
      </c>
      <c r="W72" s="247" t="str">
        <f>IF('Measured Data'!$E66&gt;0,'Measured Data'!W65+'Measured Data'!$E66*'Measured Data'!AV65/'In Process Calc.'!$I66,"")</f>
        <v/>
      </c>
      <c r="X72" s="247" t="str">
        <f>IF('Measured Data'!$E66&gt;0,'Measured Data'!X65+'Measured Data'!$E66*'Measured Data'!AW65/'In Process Calc.'!$I66,"")</f>
        <v/>
      </c>
      <c r="Y72" s="247" t="str">
        <f>IF('Measured Data'!$E66&gt;0,'Measured Data'!Y65+'Measured Data'!$E66*'Measured Data'!AX65/'In Process Calc.'!$I66,"")</f>
        <v/>
      </c>
      <c r="Z72" s="247" t="str">
        <f>IF('Measured Data'!$E66&gt;0,'Measured Data'!Z65+'Measured Data'!$E66*'Measured Data'!AY65/'In Process Calc.'!$I66,"")</f>
        <v/>
      </c>
      <c r="AA72" s="247" t="str">
        <f>IF('Measured Data'!$E66&gt;0,'Measured Data'!AA65+'Measured Data'!$E66*'Measured Data'!AZ65/'In Process Calc.'!$I66,"")</f>
        <v/>
      </c>
      <c r="AB72" s="247" t="str">
        <f>IF('Measured Data'!$E66&gt;0,'Measured Data'!AB65+'Measured Data'!$E66*'Measured Data'!BA65/'In Process Calc.'!$I66,"")</f>
        <v/>
      </c>
      <c r="AC72" s="247" t="str">
        <f>IF('Measured Data'!$E66&gt;0,'Measured Data'!AC65+'Measured Data'!$E66*'Measured Data'!BB65/'In Process Calc.'!$I66,"")</f>
        <v/>
      </c>
      <c r="AD72" s="247" t="str">
        <f>IF('Measured Data'!$E66&gt;0,'Measured Data'!AD65+'Measured Data'!$E66*'Measured Data'!BC65/'In Process Calc.'!$I66,"")</f>
        <v/>
      </c>
      <c r="AE72" s="247" t="str">
        <f>IF('Measured Data'!$E66&gt;0,'Measured Data'!AE65+'Measured Data'!$E66*'Measured Data'!BD65/'In Process Calc.'!$I66,"")</f>
        <v/>
      </c>
      <c r="AF72" s="247" t="str">
        <f>IF('Measured Data'!$E66&gt;0,'Measured Data'!AF65+'Measured Data'!$E66*'Measured Data'!BE65/'In Process Calc.'!$I66,"")</f>
        <v/>
      </c>
      <c r="AG72" s="247" t="str">
        <f>IF('Measured Data'!$E66&gt;0,'Measured Data'!AG65+'Measured Data'!$E66*'Measured Data'!BF65/'In Process Calc.'!$I66,"")</f>
        <v/>
      </c>
      <c r="AH72" s="247" t="str">
        <f>IF('Measured Data'!$E66&gt;0,'Measured Data'!AH65+'Measured Data'!$E66*'Measured Data'!BG65/'In Process Calc.'!$I66,"")</f>
        <v/>
      </c>
      <c r="AI72" s="247" t="str">
        <f>IF('Measured Data'!$E66&gt;0,'Measured Data'!AI65+'Measured Data'!$E66*'Measured Data'!BH65/'In Process Calc.'!$I66,"")</f>
        <v/>
      </c>
      <c r="AJ72" s="247" t="str">
        <f>IF('Measured Data'!$E66&gt;0,'Measured Data'!AJ65+'Measured Data'!$E66*'Measured Data'!BI65/'In Process Calc.'!$I66,"")</f>
        <v/>
      </c>
      <c r="AK72" s="247" t="str">
        <f>IF('Measured Data'!$E66&gt;0,'Measured Data'!AK65+'Measured Data'!$E66*'Measured Data'!BJ65/'In Process Calc.'!$I66,"")</f>
        <v/>
      </c>
      <c r="AL72" s="247" t="str">
        <f>IF('Measured Data'!$E66&gt;0,'Measured Data'!AL65+'Measured Data'!$E66*'Measured Data'!BK65/'In Process Calc.'!$I66,"")</f>
        <v/>
      </c>
      <c r="AM72" s="247" t="str">
        <f>IF('Measured Data'!$E66&gt;0,'Measured Data'!AM65+'Measured Data'!$E66*'Measured Data'!BL65/'In Process Calc.'!$I66,"")</f>
        <v/>
      </c>
      <c r="AN72" s="247" t="str">
        <f>IF('Measured Data'!$E66&gt;0,'Measured Data'!AN65+'Measured Data'!$E66*'Measured Data'!BM65/'In Process Calc.'!$I66,"")</f>
        <v/>
      </c>
      <c r="AO72" s="247" t="str">
        <f>IF('Measured Data'!$E66&gt;0,'Measured Data'!AO65+'Measured Data'!$E66*'Measured Data'!BN65/'In Process Calc.'!$I66,"")</f>
        <v/>
      </c>
      <c r="AP72" s="247" t="str">
        <f>IF('Measured Data'!$E66&gt;0,'Measured Data'!AP65+'Measured Data'!$E66*'Measured Data'!BO65/'In Process Calc.'!$I66,"")</f>
        <v/>
      </c>
      <c r="AQ72" s="247" t="str">
        <f>IF('Measured Data'!$E66&gt;0,'Measured Data'!AR65+'Measured Data'!$E66*'Measured Data'!BP65/'In Process Calc.'!$I66,"")</f>
        <v/>
      </c>
      <c r="AR72" s="247" t="str">
        <f>IF('Measured Data'!$E66&gt;0,'Measured Data'!AS65,"")</f>
        <v/>
      </c>
      <c r="AS72" s="247" t="str">
        <f>IF('Measured Data'!$E66&gt;0,'Measured Data'!AT65,"")</f>
        <v/>
      </c>
      <c r="AT72" s="247" t="str">
        <f>IF('Measured Data'!$E66&gt;0,'Measured Data'!AU65,"")</f>
        <v/>
      </c>
      <c r="AU72" s="247" t="str">
        <f>IF('Measured Data'!$E66&gt;0,'Measured Data'!AV65,"")</f>
        <v/>
      </c>
      <c r="AV72" s="247" t="str">
        <f>IF('Measured Data'!$E66&gt;0,'Measured Data'!AW65,"")</f>
        <v/>
      </c>
      <c r="AW72" s="247" t="str">
        <f>IF('Measured Data'!$E66&gt;0,'Measured Data'!AX65,"")</f>
        <v/>
      </c>
      <c r="AX72" s="247" t="str">
        <f>IF('Measured Data'!$E66&gt;0,'Measured Data'!AY65,"")</f>
        <v/>
      </c>
      <c r="AY72" s="247" t="str">
        <f>IF('Measured Data'!$E66&gt;0,'Measured Data'!AZ65,"")</f>
        <v/>
      </c>
      <c r="AZ72" s="247" t="str">
        <f>IF('Measured Data'!$E66&gt;0,'Measured Data'!BA65,"")</f>
        <v/>
      </c>
      <c r="BA72" s="247" t="str">
        <f>IF('Measured Data'!$E66&gt;0,'Measured Data'!BB65,"")</f>
        <v/>
      </c>
      <c r="BB72" s="247" t="str">
        <f>IF('Measured Data'!$E66&gt;0,'Measured Data'!BC65,"")</f>
        <v/>
      </c>
      <c r="BC72" s="247" t="str">
        <f>IF('Measured Data'!$E66&gt;0,'Measured Data'!BD65,"")</f>
        <v/>
      </c>
      <c r="BD72" s="247" t="str">
        <f>IF('Measured Data'!$E66&gt;0,'Measured Data'!BE65,"")</f>
        <v/>
      </c>
      <c r="BE72" s="247" t="str">
        <f>IF('Measured Data'!$E66&gt;0,'Measured Data'!BF65,"")</f>
        <v/>
      </c>
      <c r="BF72" s="247" t="str">
        <f>IF('Measured Data'!$E66&gt;0,'Measured Data'!BG65,"")</f>
        <v/>
      </c>
      <c r="BG72" s="247" t="str">
        <f>IF('Measured Data'!$E66&gt;0,'Measured Data'!BH65,"")</f>
        <v/>
      </c>
      <c r="BH72" s="247" t="str">
        <f>IF('Measured Data'!$E66&gt;0,'Measured Data'!BI65,"")</f>
        <v/>
      </c>
      <c r="BI72" s="247" t="str">
        <f>IF('Measured Data'!$E66&gt;0,'Measured Data'!BJ65,"")</f>
        <v/>
      </c>
      <c r="BJ72" s="247" t="str">
        <f>IF('Measured Data'!$E66&gt;0,'Measured Data'!BK65,"")</f>
        <v/>
      </c>
      <c r="BK72" s="247" t="str">
        <f>IF('Measured Data'!$E66&gt;0,'Measured Data'!BL65,"")</f>
        <v/>
      </c>
      <c r="BL72" s="247" t="str">
        <f>IF('Measured Data'!$E66&gt;0,'Measured Data'!BM65,"")</f>
        <v/>
      </c>
      <c r="BM72" s="247" t="str">
        <f>IF('Measured Data'!$E66&gt;0,'Measured Data'!BN65,"")</f>
        <v/>
      </c>
      <c r="BN72" s="247" t="str">
        <f>IF('Measured Data'!$E66&gt;0,'In Process Calc.'!B65,"")</f>
        <v/>
      </c>
      <c r="BO72" s="247" t="str">
        <f>IF('Measured Data'!$E66&gt;0,'In Process Calc.'!C65,"")</f>
        <v/>
      </c>
    </row>
    <row r="73" spans="1:67" x14ac:dyDescent="0.15">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Data'!AS66/'In Process Calc.'!$I67,"")</f>
        <v/>
      </c>
      <c r="U73" s="247" t="str">
        <f>IF('Measured Data'!$E67&gt;0,'Measured Data'!U66+'Measured Data'!$E67*'Measured Data'!AT66/'In Process Calc.'!$I67,"")</f>
        <v/>
      </c>
      <c r="V73" s="247" t="str">
        <f>IF('Measured Data'!$E67&gt;0,'Measured Data'!V66+'Measured Data'!$E67*'Measured Data'!AU66/'In Process Calc.'!$I67,"")</f>
        <v/>
      </c>
      <c r="W73" s="247" t="str">
        <f>IF('Measured Data'!$E67&gt;0,'Measured Data'!W66+'Measured Data'!$E67*'Measured Data'!AV66/'In Process Calc.'!$I67,"")</f>
        <v/>
      </c>
      <c r="X73" s="247" t="str">
        <f>IF('Measured Data'!$E67&gt;0,'Measured Data'!X66+'Measured Data'!$E67*'Measured Data'!AW66/'In Process Calc.'!$I67,"")</f>
        <v/>
      </c>
      <c r="Y73" s="247" t="str">
        <f>IF('Measured Data'!$E67&gt;0,'Measured Data'!Y66+'Measured Data'!$E67*'Measured Data'!AX66/'In Process Calc.'!$I67,"")</f>
        <v/>
      </c>
      <c r="Z73" s="247" t="str">
        <f>IF('Measured Data'!$E67&gt;0,'Measured Data'!Z66+'Measured Data'!$E67*'Measured Data'!AY66/'In Process Calc.'!$I67,"")</f>
        <v/>
      </c>
      <c r="AA73" s="247" t="str">
        <f>IF('Measured Data'!$E67&gt;0,'Measured Data'!AA66+'Measured Data'!$E67*'Measured Data'!AZ66/'In Process Calc.'!$I67,"")</f>
        <v/>
      </c>
      <c r="AB73" s="247" t="str">
        <f>IF('Measured Data'!$E67&gt;0,'Measured Data'!AB66+'Measured Data'!$E67*'Measured Data'!BA66/'In Process Calc.'!$I67,"")</f>
        <v/>
      </c>
      <c r="AC73" s="247" t="str">
        <f>IF('Measured Data'!$E67&gt;0,'Measured Data'!AC66+'Measured Data'!$E67*'Measured Data'!BB66/'In Process Calc.'!$I67,"")</f>
        <v/>
      </c>
      <c r="AD73" s="247" t="str">
        <f>IF('Measured Data'!$E67&gt;0,'Measured Data'!AD66+'Measured Data'!$E67*'Measured Data'!BC66/'In Process Calc.'!$I67,"")</f>
        <v/>
      </c>
      <c r="AE73" s="247" t="str">
        <f>IF('Measured Data'!$E67&gt;0,'Measured Data'!AE66+'Measured Data'!$E67*'Measured Data'!BD66/'In Process Calc.'!$I67,"")</f>
        <v/>
      </c>
      <c r="AF73" s="247" t="str">
        <f>IF('Measured Data'!$E67&gt;0,'Measured Data'!AF66+'Measured Data'!$E67*'Measured Data'!BE66/'In Process Calc.'!$I67,"")</f>
        <v/>
      </c>
      <c r="AG73" s="247" t="str">
        <f>IF('Measured Data'!$E67&gt;0,'Measured Data'!AG66+'Measured Data'!$E67*'Measured Data'!BF66/'In Process Calc.'!$I67,"")</f>
        <v/>
      </c>
      <c r="AH73" s="247" t="str">
        <f>IF('Measured Data'!$E67&gt;0,'Measured Data'!AH66+'Measured Data'!$E67*'Measured Data'!BG66/'In Process Calc.'!$I67,"")</f>
        <v/>
      </c>
      <c r="AI73" s="247" t="str">
        <f>IF('Measured Data'!$E67&gt;0,'Measured Data'!AI66+'Measured Data'!$E67*'Measured Data'!BH66/'In Process Calc.'!$I67,"")</f>
        <v/>
      </c>
      <c r="AJ73" s="247" t="str">
        <f>IF('Measured Data'!$E67&gt;0,'Measured Data'!AJ66+'Measured Data'!$E67*'Measured Data'!BI66/'In Process Calc.'!$I67,"")</f>
        <v/>
      </c>
      <c r="AK73" s="247" t="str">
        <f>IF('Measured Data'!$E67&gt;0,'Measured Data'!AK66+'Measured Data'!$E67*'Measured Data'!BJ66/'In Process Calc.'!$I67,"")</f>
        <v/>
      </c>
      <c r="AL73" s="247" t="str">
        <f>IF('Measured Data'!$E67&gt;0,'Measured Data'!AL66+'Measured Data'!$E67*'Measured Data'!BK66/'In Process Calc.'!$I67,"")</f>
        <v/>
      </c>
      <c r="AM73" s="247" t="str">
        <f>IF('Measured Data'!$E67&gt;0,'Measured Data'!AM66+'Measured Data'!$E67*'Measured Data'!BL66/'In Process Calc.'!$I67,"")</f>
        <v/>
      </c>
      <c r="AN73" s="247" t="str">
        <f>IF('Measured Data'!$E67&gt;0,'Measured Data'!AN66+'Measured Data'!$E67*'Measured Data'!BM66/'In Process Calc.'!$I67,"")</f>
        <v/>
      </c>
      <c r="AO73" s="247" t="str">
        <f>IF('Measured Data'!$E67&gt;0,'Measured Data'!AO66+'Measured Data'!$E67*'Measured Data'!BN66/'In Process Calc.'!$I67,"")</f>
        <v/>
      </c>
      <c r="AP73" s="247" t="str">
        <f>IF('Measured Data'!$E67&gt;0,'Measured Data'!AP66+'Measured Data'!$E67*'Measured Data'!BO66/'In Process Calc.'!$I67,"")</f>
        <v/>
      </c>
      <c r="AQ73" s="247" t="str">
        <f>IF('Measured Data'!$E67&gt;0,'Measured Data'!AR66+'Measured Data'!$E67*'Measured Data'!BP66/'In Process Calc.'!$I67,"")</f>
        <v/>
      </c>
      <c r="AR73" s="247" t="str">
        <f>IF('Measured Data'!$E67&gt;0,'Measured Data'!AS66,"")</f>
        <v/>
      </c>
      <c r="AS73" s="247" t="str">
        <f>IF('Measured Data'!$E67&gt;0,'Measured Data'!AT66,"")</f>
        <v/>
      </c>
      <c r="AT73" s="247" t="str">
        <f>IF('Measured Data'!$E67&gt;0,'Measured Data'!AU66,"")</f>
        <v/>
      </c>
      <c r="AU73" s="247" t="str">
        <f>IF('Measured Data'!$E67&gt;0,'Measured Data'!AV66,"")</f>
        <v/>
      </c>
      <c r="AV73" s="247" t="str">
        <f>IF('Measured Data'!$E67&gt;0,'Measured Data'!AW66,"")</f>
        <v/>
      </c>
      <c r="AW73" s="247" t="str">
        <f>IF('Measured Data'!$E67&gt;0,'Measured Data'!AX66,"")</f>
        <v/>
      </c>
      <c r="AX73" s="247" t="str">
        <f>IF('Measured Data'!$E67&gt;0,'Measured Data'!AY66,"")</f>
        <v/>
      </c>
      <c r="AY73" s="247" t="str">
        <f>IF('Measured Data'!$E67&gt;0,'Measured Data'!AZ66,"")</f>
        <v/>
      </c>
      <c r="AZ73" s="247" t="str">
        <f>IF('Measured Data'!$E67&gt;0,'Measured Data'!BA66,"")</f>
        <v/>
      </c>
      <c r="BA73" s="247" t="str">
        <f>IF('Measured Data'!$E67&gt;0,'Measured Data'!BB66,"")</f>
        <v/>
      </c>
      <c r="BB73" s="247" t="str">
        <f>IF('Measured Data'!$E67&gt;0,'Measured Data'!BC66,"")</f>
        <v/>
      </c>
      <c r="BC73" s="247" t="str">
        <f>IF('Measured Data'!$E67&gt;0,'Measured Data'!BD66,"")</f>
        <v/>
      </c>
      <c r="BD73" s="247" t="str">
        <f>IF('Measured Data'!$E67&gt;0,'Measured Data'!BE66,"")</f>
        <v/>
      </c>
      <c r="BE73" s="247" t="str">
        <f>IF('Measured Data'!$E67&gt;0,'Measured Data'!BF66,"")</f>
        <v/>
      </c>
      <c r="BF73" s="247" t="str">
        <f>IF('Measured Data'!$E67&gt;0,'Measured Data'!BG66,"")</f>
        <v/>
      </c>
      <c r="BG73" s="247" t="str">
        <f>IF('Measured Data'!$E67&gt;0,'Measured Data'!BH66,"")</f>
        <v/>
      </c>
      <c r="BH73" s="247" t="str">
        <f>IF('Measured Data'!$E67&gt;0,'Measured Data'!BI66,"")</f>
        <v/>
      </c>
      <c r="BI73" s="247" t="str">
        <f>IF('Measured Data'!$E67&gt;0,'Measured Data'!BJ66,"")</f>
        <v/>
      </c>
      <c r="BJ73" s="247" t="str">
        <f>IF('Measured Data'!$E67&gt;0,'Measured Data'!BK66,"")</f>
        <v/>
      </c>
      <c r="BK73" s="247" t="str">
        <f>IF('Measured Data'!$E67&gt;0,'Measured Data'!BL66,"")</f>
        <v/>
      </c>
      <c r="BL73" s="247" t="str">
        <f>IF('Measured Data'!$E67&gt;0,'Measured Data'!BM66,"")</f>
        <v/>
      </c>
      <c r="BM73" s="247" t="str">
        <f>IF('Measured Data'!$E67&gt;0,'Measured Data'!BN66,"")</f>
        <v/>
      </c>
      <c r="BN73" s="247" t="str">
        <f>IF('Measured Data'!$E67&gt;0,'In Process Calc.'!B66,"")</f>
        <v/>
      </c>
      <c r="BO73" s="247" t="str">
        <f>IF('Measured Data'!$E67&gt;0,'In Process Calc.'!C66,"")</f>
        <v/>
      </c>
    </row>
    <row r="74" spans="1:67" x14ac:dyDescent="0.15">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Data'!AS67/'In Process Calc.'!$I68,"")</f>
        <v/>
      </c>
      <c r="U74" s="247" t="str">
        <f>IF('Measured Data'!$E68&gt;0,'Measured Data'!U67+'Measured Data'!$E68*'Measured Data'!AT67/'In Process Calc.'!$I68,"")</f>
        <v/>
      </c>
      <c r="V74" s="247" t="str">
        <f>IF('Measured Data'!$E68&gt;0,'Measured Data'!V67+'Measured Data'!$E68*'Measured Data'!AU67/'In Process Calc.'!$I68,"")</f>
        <v/>
      </c>
      <c r="W74" s="247" t="str">
        <f>IF('Measured Data'!$E68&gt;0,'Measured Data'!W67+'Measured Data'!$E68*'Measured Data'!AV67/'In Process Calc.'!$I68,"")</f>
        <v/>
      </c>
      <c r="X74" s="247" t="str">
        <f>IF('Measured Data'!$E68&gt;0,'Measured Data'!X67+'Measured Data'!$E68*'Measured Data'!AW67/'In Process Calc.'!$I68,"")</f>
        <v/>
      </c>
      <c r="Y74" s="247" t="str">
        <f>IF('Measured Data'!$E68&gt;0,'Measured Data'!Y67+'Measured Data'!$E68*'Measured Data'!AX67/'In Process Calc.'!$I68,"")</f>
        <v/>
      </c>
      <c r="Z74" s="247" t="str">
        <f>IF('Measured Data'!$E68&gt;0,'Measured Data'!Z67+'Measured Data'!$E68*'Measured Data'!AY67/'In Process Calc.'!$I68,"")</f>
        <v/>
      </c>
      <c r="AA74" s="247" t="str">
        <f>IF('Measured Data'!$E68&gt;0,'Measured Data'!AA67+'Measured Data'!$E68*'Measured Data'!AZ67/'In Process Calc.'!$I68,"")</f>
        <v/>
      </c>
      <c r="AB74" s="247" t="str">
        <f>IF('Measured Data'!$E68&gt;0,'Measured Data'!AB67+'Measured Data'!$E68*'Measured Data'!BA67/'In Process Calc.'!$I68,"")</f>
        <v/>
      </c>
      <c r="AC74" s="247" t="str">
        <f>IF('Measured Data'!$E68&gt;0,'Measured Data'!AC67+'Measured Data'!$E68*'Measured Data'!BB67/'In Process Calc.'!$I68,"")</f>
        <v/>
      </c>
      <c r="AD74" s="247" t="str">
        <f>IF('Measured Data'!$E68&gt;0,'Measured Data'!AD67+'Measured Data'!$E68*'Measured Data'!BC67/'In Process Calc.'!$I68,"")</f>
        <v/>
      </c>
      <c r="AE74" s="247" t="str">
        <f>IF('Measured Data'!$E68&gt;0,'Measured Data'!AE67+'Measured Data'!$E68*'Measured Data'!BD67/'In Process Calc.'!$I68,"")</f>
        <v/>
      </c>
      <c r="AF74" s="247" t="str">
        <f>IF('Measured Data'!$E68&gt;0,'Measured Data'!AF67+'Measured Data'!$E68*'Measured Data'!BE67/'In Process Calc.'!$I68,"")</f>
        <v/>
      </c>
      <c r="AG74" s="247" t="str">
        <f>IF('Measured Data'!$E68&gt;0,'Measured Data'!AG67+'Measured Data'!$E68*'Measured Data'!BF67/'In Process Calc.'!$I68,"")</f>
        <v/>
      </c>
      <c r="AH74" s="247" t="str">
        <f>IF('Measured Data'!$E68&gt;0,'Measured Data'!AH67+'Measured Data'!$E68*'Measured Data'!BG67/'In Process Calc.'!$I68,"")</f>
        <v/>
      </c>
      <c r="AI74" s="247" t="str">
        <f>IF('Measured Data'!$E68&gt;0,'Measured Data'!AI67+'Measured Data'!$E68*'Measured Data'!BH67/'In Process Calc.'!$I68,"")</f>
        <v/>
      </c>
      <c r="AJ74" s="247" t="str">
        <f>IF('Measured Data'!$E68&gt;0,'Measured Data'!AJ67+'Measured Data'!$E68*'Measured Data'!BI67/'In Process Calc.'!$I68,"")</f>
        <v/>
      </c>
      <c r="AK74" s="247" t="str">
        <f>IF('Measured Data'!$E68&gt;0,'Measured Data'!AK67+'Measured Data'!$E68*'Measured Data'!BJ67/'In Process Calc.'!$I68,"")</f>
        <v/>
      </c>
      <c r="AL74" s="247" t="str">
        <f>IF('Measured Data'!$E68&gt;0,'Measured Data'!AL67+'Measured Data'!$E68*'Measured Data'!BK67/'In Process Calc.'!$I68,"")</f>
        <v/>
      </c>
      <c r="AM74" s="247" t="str">
        <f>IF('Measured Data'!$E68&gt;0,'Measured Data'!AM67+'Measured Data'!$E68*'Measured Data'!BL67/'In Process Calc.'!$I68,"")</f>
        <v/>
      </c>
      <c r="AN74" s="247" t="str">
        <f>IF('Measured Data'!$E68&gt;0,'Measured Data'!AN67+'Measured Data'!$E68*'Measured Data'!BM67/'In Process Calc.'!$I68,"")</f>
        <v/>
      </c>
      <c r="AO74" s="247" t="str">
        <f>IF('Measured Data'!$E68&gt;0,'Measured Data'!AO67+'Measured Data'!$E68*'Measured Data'!BN67/'In Process Calc.'!$I68,"")</f>
        <v/>
      </c>
      <c r="AP74" s="247" t="str">
        <f>IF('Measured Data'!$E68&gt;0,'Measured Data'!AP67+'Measured Data'!$E68*'Measured Data'!BO67/'In Process Calc.'!$I68,"")</f>
        <v/>
      </c>
      <c r="AQ74" s="247" t="str">
        <f>IF('Measured Data'!$E68&gt;0,'Measured Data'!AR67+'Measured Data'!$E68*'Measured Data'!BP67/'In Process Calc.'!$I68,"")</f>
        <v/>
      </c>
      <c r="AR74" s="247" t="str">
        <f>IF('Measured Data'!$E68&gt;0,'Measured Data'!AS67,"")</f>
        <v/>
      </c>
      <c r="AS74" s="247" t="str">
        <f>IF('Measured Data'!$E68&gt;0,'Measured Data'!AT67,"")</f>
        <v/>
      </c>
      <c r="AT74" s="247" t="str">
        <f>IF('Measured Data'!$E68&gt;0,'Measured Data'!AU67,"")</f>
        <v/>
      </c>
      <c r="AU74" s="247" t="str">
        <f>IF('Measured Data'!$E68&gt;0,'Measured Data'!AV67,"")</f>
        <v/>
      </c>
      <c r="AV74" s="247" t="str">
        <f>IF('Measured Data'!$E68&gt;0,'Measured Data'!AW67,"")</f>
        <v/>
      </c>
      <c r="AW74" s="247" t="str">
        <f>IF('Measured Data'!$E68&gt;0,'Measured Data'!AX67,"")</f>
        <v/>
      </c>
      <c r="AX74" s="247" t="str">
        <f>IF('Measured Data'!$E68&gt;0,'Measured Data'!AY67,"")</f>
        <v/>
      </c>
      <c r="AY74" s="247" t="str">
        <f>IF('Measured Data'!$E68&gt;0,'Measured Data'!AZ67,"")</f>
        <v/>
      </c>
      <c r="AZ74" s="247" t="str">
        <f>IF('Measured Data'!$E68&gt;0,'Measured Data'!BA67,"")</f>
        <v/>
      </c>
      <c r="BA74" s="247" t="str">
        <f>IF('Measured Data'!$E68&gt;0,'Measured Data'!BB67,"")</f>
        <v/>
      </c>
      <c r="BB74" s="247" t="str">
        <f>IF('Measured Data'!$E68&gt;0,'Measured Data'!BC67,"")</f>
        <v/>
      </c>
      <c r="BC74" s="247" t="str">
        <f>IF('Measured Data'!$E68&gt;0,'Measured Data'!BD67,"")</f>
        <v/>
      </c>
      <c r="BD74" s="247" t="str">
        <f>IF('Measured Data'!$E68&gt;0,'Measured Data'!BE67,"")</f>
        <v/>
      </c>
      <c r="BE74" s="247" t="str">
        <f>IF('Measured Data'!$E68&gt;0,'Measured Data'!BF67,"")</f>
        <v/>
      </c>
      <c r="BF74" s="247" t="str">
        <f>IF('Measured Data'!$E68&gt;0,'Measured Data'!BG67,"")</f>
        <v/>
      </c>
      <c r="BG74" s="247" t="str">
        <f>IF('Measured Data'!$E68&gt;0,'Measured Data'!BH67,"")</f>
        <v/>
      </c>
      <c r="BH74" s="247" t="str">
        <f>IF('Measured Data'!$E68&gt;0,'Measured Data'!BI67,"")</f>
        <v/>
      </c>
      <c r="BI74" s="247" t="str">
        <f>IF('Measured Data'!$E68&gt;0,'Measured Data'!BJ67,"")</f>
        <v/>
      </c>
      <c r="BJ74" s="247" t="str">
        <f>IF('Measured Data'!$E68&gt;0,'Measured Data'!BK67,"")</f>
        <v/>
      </c>
      <c r="BK74" s="247" t="str">
        <f>IF('Measured Data'!$E68&gt;0,'Measured Data'!BL67,"")</f>
        <v/>
      </c>
      <c r="BL74" s="247" t="str">
        <f>IF('Measured Data'!$E68&gt;0,'Measured Data'!BM67,"")</f>
        <v/>
      </c>
      <c r="BM74" s="247" t="str">
        <f>IF('Measured Data'!$E68&gt;0,'Measured Data'!BN67,"")</f>
        <v/>
      </c>
      <c r="BN74" s="247" t="str">
        <f>IF('Measured Data'!$E68&gt;0,'In Process Calc.'!B67,"")</f>
        <v/>
      </c>
      <c r="BO74" s="247" t="str">
        <f>IF('Measured Data'!$E68&gt;0,'In Process Calc.'!C67,"")</f>
        <v/>
      </c>
    </row>
    <row r="75" spans="1:67" x14ac:dyDescent="0.15">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Data'!AS68/'In Process Calc.'!$I69,"")</f>
        <v/>
      </c>
      <c r="U75" s="247" t="str">
        <f>IF('Measured Data'!$E69&gt;0,'Measured Data'!U68+'Measured Data'!$E69*'Measured Data'!AT68/'In Process Calc.'!$I69,"")</f>
        <v/>
      </c>
      <c r="V75" s="247" t="str">
        <f>IF('Measured Data'!$E69&gt;0,'Measured Data'!V68+'Measured Data'!$E69*'Measured Data'!AU68/'In Process Calc.'!$I69,"")</f>
        <v/>
      </c>
      <c r="W75" s="247" t="str">
        <f>IF('Measured Data'!$E69&gt;0,'Measured Data'!W68+'Measured Data'!$E69*'Measured Data'!AV68/'In Process Calc.'!$I69,"")</f>
        <v/>
      </c>
      <c r="X75" s="247" t="str">
        <f>IF('Measured Data'!$E69&gt;0,'Measured Data'!X68+'Measured Data'!$E69*'Measured Data'!AW68/'In Process Calc.'!$I69,"")</f>
        <v/>
      </c>
      <c r="Y75" s="247" t="str">
        <f>IF('Measured Data'!$E69&gt;0,'Measured Data'!Y68+'Measured Data'!$E69*'Measured Data'!AX68/'In Process Calc.'!$I69,"")</f>
        <v/>
      </c>
      <c r="Z75" s="247" t="str">
        <f>IF('Measured Data'!$E69&gt;0,'Measured Data'!Z68+'Measured Data'!$E69*'Measured Data'!AY68/'In Process Calc.'!$I69,"")</f>
        <v/>
      </c>
      <c r="AA75" s="247" t="str">
        <f>IF('Measured Data'!$E69&gt;0,'Measured Data'!AA68+'Measured Data'!$E69*'Measured Data'!AZ68/'In Process Calc.'!$I69,"")</f>
        <v/>
      </c>
      <c r="AB75" s="247" t="str">
        <f>IF('Measured Data'!$E69&gt;0,'Measured Data'!AB68+'Measured Data'!$E69*'Measured Data'!BA68/'In Process Calc.'!$I69,"")</f>
        <v/>
      </c>
      <c r="AC75" s="247" t="str">
        <f>IF('Measured Data'!$E69&gt;0,'Measured Data'!AC68+'Measured Data'!$E69*'Measured Data'!BB68/'In Process Calc.'!$I69,"")</f>
        <v/>
      </c>
      <c r="AD75" s="247" t="str">
        <f>IF('Measured Data'!$E69&gt;0,'Measured Data'!AD68+'Measured Data'!$E69*'Measured Data'!BC68/'In Process Calc.'!$I69,"")</f>
        <v/>
      </c>
      <c r="AE75" s="247" t="str">
        <f>IF('Measured Data'!$E69&gt;0,'Measured Data'!AE68+'Measured Data'!$E69*'Measured Data'!BD68/'In Process Calc.'!$I69,"")</f>
        <v/>
      </c>
      <c r="AF75" s="247" t="str">
        <f>IF('Measured Data'!$E69&gt;0,'Measured Data'!AF68+'Measured Data'!$E69*'Measured Data'!BE68/'In Process Calc.'!$I69,"")</f>
        <v/>
      </c>
      <c r="AG75" s="247" t="str">
        <f>IF('Measured Data'!$E69&gt;0,'Measured Data'!AG68+'Measured Data'!$E69*'Measured Data'!BF68/'In Process Calc.'!$I69,"")</f>
        <v/>
      </c>
      <c r="AH75" s="247" t="str">
        <f>IF('Measured Data'!$E69&gt;0,'Measured Data'!AH68+'Measured Data'!$E69*'Measured Data'!BG68/'In Process Calc.'!$I69,"")</f>
        <v/>
      </c>
      <c r="AI75" s="247" t="str">
        <f>IF('Measured Data'!$E69&gt;0,'Measured Data'!AI68+'Measured Data'!$E69*'Measured Data'!BH68/'In Process Calc.'!$I69,"")</f>
        <v/>
      </c>
      <c r="AJ75" s="247" t="str">
        <f>IF('Measured Data'!$E69&gt;0,'Measured Data'!AJ68+'Measured Data'!$E69*'Measured Data'!BI68/'In Process Calc.'!$I69,"")</f>
        <v/>
      </c>
      <c r="AK75" s="247" t="str">
        <f>IF('Measured Data'!$E69&gt;0,'Measured Data'!AK68+'Measured Data'!$E69*'Measured Data'!BJ68/'In Process Calc.'!$I69,"")</f>
        <v/>
      </c>
      <c r="AL75" s="247" t="str">
        <f>IF('Measured Data'!$E69&gt;0,'Measured Data'!AL68+'Measured Data'!$E69*'Measured Data'!BK68/'In Process Calc.'!$I69,"")</f>
        <v/>
      </c>
      <c r="AM75" s="247" t="str">
        <f>IF('Measured Data'!$E69&gt;0,'Measured Data'!AM68+'Measured Data'!$E69*'Measured Data'!BL68/'In Process Calc.'!$I69,"")</f>
        <v/>
      </c>
      <c r="AN75" s="247" t="str">
        <f>IF('Measured Data'!$E69&gt;0,'Measured Data'!AN68+'Measured Data'!$E69*'Measured Data'!BM68/'In Process Calc.'!$I69,"")</f>
        <v/>
      </c>
      <c r="AO75" s="247" t="str">
        <f>IF('Measured Data'!$E69&gt;0,'Measured Data'!AO68+'Measured Data'!$E69*'Measured Data'!BN68/'In Process Calc.'!$I69,"")</f>
        <v/>
      </c>
      <c r="AP75" s="247" t="str">
        <f>IF('Measured Data'!$E69&gt;0,'Measured Data'!AP68+'Measured Data'!$E69*'Measured Data'!BO68/'In Process Calc.'!$I69,"")</f>
        <v/>
      </c>
      <c r="AQ75" s="247" t="str">
        <f>IF('Measured Data'!$E69&gt;0,'Measured Data'!AR68+'Measured Data'!$E69*'Measured Data'!BP68/'In Process Calc.'!$I69,"")</f>
        <v/>
      </c>
      <c r="AR75" s="247" t="str">
        <f>IF('Measured Data'!$E69&gt;0,'Measured Data'!AS68,"")</f>
        <v/>
      </c>
      <c r="AS75" s="247" t="str">
        <f>IF('Measured Data'!$E69&gt;0,'Measured Data'!AT68,"")</f>
        <v/>
      </c>
      <c r="AT75" s="247" t="str">
        <f>IF('Measured Data'!$E69&gt;0,'Measured Data'!AU68,"")</f>
        <v/>
      </c>
      <c r="AU75" s="247" t="str">
        <f>IF('Measured Data'!$E69&gt;0,'Measured Data'!AV68,"")</f>
        <v/>
      </c>
      <c r="AV75" s="247" t="str">
        <f>IF('Measured Data'!$E69&gt;0,'Measured Data'!AW68,"")</f>
        <v/>
      </c>
      <c r="AW75" s="247" t="str">
        <f>IF('Measured Data'!$E69&gt;0,'Measured Data'!AX68,"")</f>
        <v/>
      </c>
      <c r="AX75" s="247" t="str">
        <f>IF('Measured Data'!$E69&gt;0,'Measured Data'!AY68,"")</f>
        <v/>
      </c>
      <c r="AY75" s="247" t="str">
        <f>IF('Measured Data'!$E69&gt;0,'Measured Data'!AZ68,"")</f>
        <v/>
      </c>
      <c r="AZ75" s="247" t="str">
        <f>IF('Measured Data'!$E69&gt;0,'Measured Data'!BA68,"")</f>
        <v/>
      </c>
      <c r="BA75" s="247" t="str">
        <f>IF('Measured Data'!$E69&gt;0,'Measured Data'!BB68,"")</f>
        <v/>
      </c>
      <c r="BB75" s="247" t="str">
        <f>IF('Measured Data'!$E69&gt;0,'Measured Data'!BC68,"")</f>
        <v/>
      </c>
      <c r="BC75" s="247" t="str">
        <f>IF('Measured Data'!$E69&gt;0,'Measured Data'!BD68,"")</f>
        <v/>
      </c>
      <c r="BD75" s="247" t="str">
        <f>IF('Measured Data'!$E69&gt;0,'Measured Data'!BE68,"")</f>
        <v/>
      </c>
      <c r="BE75" s="247" t="str">
        <f>IF('Measured Data'!$E69&gt;0,'Measured Data'!BF68,"")</f>
        <v/>
      </c>
      <c r="BF75" s="247" t="str">
        <f>IF('Measured Data'!$E69&gt;0,'Measured Data'!BG68,"")</f>
        <v/>
      </c>
      <c r="BG75" s="247" t="str">
        <f>IF('Measured Data'!$E69&gt;0,'Measured Data'!BH68,"")</f>
        <v/>
      </c>
      <c r="BH75" s="247" t="str">
        <f>IF('Measured Data'!$E69&gt;0,'Measured Data'!BI68,"")</f>
        <v/>
      </c>
      <c r="BI75" s="247" t="str">
        <f>IF('Measured Data'!$E69&gt;0,'Measured Data'!BJ68,"")</f>
        <v/>
      </c>
      <c r="BJ75" s="247" t="str">
        <f>IF('Measured Data'!$E69&gt;0,'Measured Data'!BK68,"")</f>
        <v/>
      </c>
      <c r="BK75" s="247" t="str">
        <f>IF('Measured Data'!$E69&gt;0,'Measured Data'!BL68,"")</f>
        <v/>
      </c>
      <c r="BL75" s="247" t="str">
        <f>IF('Measured Data'!$E69&gt;0,'Measured Data'!BM68,"")</f>
        <v/>
      </c>
      <c r="BM75" s="247" t="str">
        <f>IF('Measured Data'!$E69&gt;0,'Measured Data'!BN68,"")</f>
        <v/>
      </c>
      <c r="BN75" s="247" t="str">
        <f>IF('Measured Data'!$E69&gt;0,'In Process Calc.'!B68,"")</f>
        <v/>
      </c>
      <c r="BO75" s="247" t="str">
        <f>IF('Measured Data'!$E69&gt;0,'In Process Calc.'!C68,"")</f>
        <v/>
      </c>
    </row>
    <row r="76" spans="1:67" x14ac:dyDescent="0.15">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Data'!AS69/'In Process Calc.'!$I70,"")</f>
        <v/>
      </c>
      <c r="U76" s="247" t="str">
        <f>IF('Measured Data'!$E70&gt;0,'Measured Data'!U69+'Measured Data'!$E70*'Measured Data'!AT69/'In Process Calc.'!$I70,"")</f>
        <v/>
      </c>
      <c r="V76" s="247" t="str">
        <f>IF('Measured Data'!$E70&gt;0,'Measured Data'!V69+'Measured Data'!$E70*'Measured Data'!AU69/'In Process Calc.'!$I70,"")</f>
        <v/>
      </c>
      <c r="W76" s="247" t="str">
        <f>IF('Measured Data'!$E70&gt;0,'Measured Data'!W69+'Measured Data'!$E70*'Measured Data'!AV69/'In Process Calc.'!$I70,"")</f>
        <v/>
      </c>
      <c r="X76" s="247" t="str">
        <f>IF('Measured Data'!$E70&gt;0,'Measured Data'!X69+'Measured Data'!$E70*'Measured Data'!AW69/'In Process Calc.'!$I70,"")</f>
        <v/>
      </c>
      <c r="Y76" s="247" t="str">
        <f>IF('Measured Data'!$E70&gt;0,'Measured Data'!Y69+'Measured Data'!$E70*'Measured Data'!AX69/'In Process Calc.'!$I70,"")</f>
        <v/>
      </c>
      <c r="Z76" s="247" t="str">
        <f>IF('Measured Data'!$E70&gt;0,'Measured Data'!Z69+'Measured Data'!$E70*'Measured Data'!AY69/'In Process Calc.'!$I70,"")</f>
        <v/>
      </c>
      <c r="AA76" s="247" t="str">
        <f>IF('Measured Data'!$E70&gt;0,'Measured Data'!AA69+'Measured Data'!$E70*'Measured Data'!AZ69/'In Process Calc.'!$I70,"")</f>
        <v/>
      </c>
      <c r="AB76" s="247" t="str">
        <f>IF('Measured Data'!$E70&gt;0,'Measured Data'!AB69+'Measured Data'!$E70*'Measured Data'!BA69/'In Process Calc.'!$I70,"")</f>
        <v/>
      </c>
      <c r="AC76" s="247" t="str">
        <f>IF('Measured Data'!$E70&gt;0,'Measured Data'!AC69+'Measured Data'!$E70*'Measured Data'!BB69/'In Process Calc.'!$I70,"")</f>
        <v/>
      </c>
      <c r="AD76" s="247" t="str">
        <f>IF('Measured Data'!$E70&gt;0,'Measured Data'!AD69+'Measured Data'!$E70*'Measured Data'!BC69/'In Process Calc.'!$I70,"")</f>
        <v/>
      </c>
      <c r="AE76" s="247" t="str">
        <f>IF('Measured Data'!$E70&gt;0,'Measured Data'!AE69+'Measured Data'!$E70*'Measured Data'!BD69/'In Process Calc.'!$I70,"")</f>
        <v/>
      </c>
      <c r="AF76" s="247" t="str">
        <f>IF('Measured Data'!$E70&gt;0,'Measured Data'!AF69+'Measured Data'!$E70*'Measured Data'!BE69/'In Process Calc.'!$I70,"")</f>
        <v/>
      </c>
      <c r="AG76" s="247" t="str">
        <f>IF('Measured Data'!$E70&gt;0,'Measured Data'!AG69+'Measured Data'!$E70*'Measured Data'!BF69/'In Process Calc.'!$I70,"")</f>
        <v/>
      </c>
      <c r="AH76" s="247" t="str">
        <f>IF('Measured Data'!$E70&gt;0,'Measured Data'!AH69+'Measured Data'!$E70*'Measured Data'!BG69/'In Process Calc.'!$I70,"")</f>
        <v/>
      </c>
      <c r="AI76" s="247" t="str">
        <f>IF('Measured Data'!$E70&gt;0,'Measured Data'!AI69+'Measured Data'!$E70*'Measured Data'!BH69/'In Process Calc.'!$I70,"")</f>
        <v/>
      </c>
      <c r="AJ76" s="247" t="str">
        <f>IF('Measured Data'!$E70&gt;0,'Measured Data'!AJ69+'Measured Data'!$E70*'Measured Data'!BI69/'In Process Calc.'!$I70,"")</f>
        <v/>
      </c>
      <c r="AK76" s="247" t="str">
        <f>IF('Measured Data'!$E70&gt;0,'Measured Data'!AK69+'Measured Data'!$E70*'Measured Data'!BJ69/'In Process Calc.'!$I70,"")</f>
        <v/>
      </c>
      <c r="AL76" s="247" t="str">
        <f>IF('Measured Data'!$E70&gt;0,'Measured Data'!AL69+'Measured Data'!$E70*'Measured Data'!BK69/'In Process Calc.'!$I70,"")</f>
        <v/>
      </c>
      <c r="AM76" s="247" t="str">
        <f>IF('Measured Data'!$E70&gt;0,'Measured Data'!AM69+'Measured Data'!$E70*'Measured Data'!BL69/'In Process Calc.'!$I70,"")</f>
        <v/>
      </c>
      <c r="AN76" s="247" t="str">
        <f>IF('Measured Data'!$E70&gt;0,'Measured Data'!AN69+'Measured Data'!$E70*'Measured Data'!BM69/'In Process Calc.'!$I70,"")</f>
        <v/>
      </c>
      <c r="AO76" s="247" t="str">
        <f>IF('Measured Data'!$E70&gt;0,'Measured Data'!AO69+'Measured Data'!$E70*'Measured Data'!BN69/'In Process Calc.'!$I70,"")</f>
        <v/>
      </c>
      <c r="AP76" s="247" t="str">
        <f>IF('Measured Data'!$E70&gt;0,'Measured Data'!AP69+'Measured Data'!$E70*'Measured Data'!BO69/'In Process Calc.'!$I70,"")</f>
        <v/>
      </c>
      <c r="AQ76" s="247" t="str">
        <f>IF('Measured Data'!$E70&gt;0,'Measured Data'!AR69+'Measured Data'!$E70*'Measured Data'!BP69/'In Process Calc.'!$I70,"")</f>
        <v/>
      </c>
      <c r="AR76" s="247" t="str">
        <f>IF('Measured Data'!$E70&gt;0,'Measured Data'!AS69,"")</f>
        <v/>
      </c>
      <c r="AS76" s="247" t="str">
        <f>IF('Measured Data'!$E70&gt;0,'Measured Data'!AT69,"")</f>
        <v/>
      </c>
      <c r="AT76" s="247" t="str">
        <f>IF('Measured Data'!$E70&gt;0,'Measured Data'!AU69,"")</f>
        <v/>
      </c>
      <c r="AU76" s="247" t="str">
        <f>IF('Measured Data'!$E70&gt;0,'Measured Data'!AV69,"")</f>
        <v/>
      </c>
      <c r="AV76" s="247" t="str">
        <f>IF('Measured Data'!$E70&gt;0,'Measured Data'!AW69,"")</f>
        <v/>
      </c>
      <c r="AW76" s="247" t="str">
        <f>IF('Measured Data'!$E70&gt;0,'Measured Data'!AX69,"")</f>
        <v/>
      </c>
      <c r="AX76" s="247" t="str">
        <f>IF('Measured Data'!$E70&gt;0,'Measured Data'!AY69,"")</f>
        <v/>
      </c>
      <c r="AY76" s="247" t="str">
        <f>IF('Measured Data'!$E70&gt;0,'Measured Data'!AZ69,"")</f>
        <v/>
      </c>
      <c r="AZ76" s="247" t="str">
        <f>IF('Measured Data'!$E70&gt;0,'Measured Data'!BA69,"")</f>
        <v/>
      </c>
      <c r="BA76" s="247" t="str">
        <f>IF('Measured Data'!$E70&gt;0,'Measured Data'!BB69,"")</f>
        <v/>
      </c>
      <c r="BB76" s="247" t="str">
        <f>IF('Measured Data'!$E70&gt;0,'Measured Data'!BC69,"")</f>
        <v/>
      </c>
      <c r="BC76" s="247" t="str">
        <f>IF('Measured Data'!$E70&gt;0,'Measured Data'!BD69,"")</f>
        <v/>
      </c>
      <c r="BD76" s="247" t="str">
        <f>IF('Measured Data'!$E70&gt;0,'Measured Data'!BE69,"")</f>
        <v/>
      </c>
      <c r="BE76" s="247" t="str">
        <f>IF('Measured Data'!$E70&gt;0,'Measured Data'!BF69,"")</f>
        <v/>
      </c>
      <c r="BF76" s="247" t="str">
        <f>IF('Measured Data'!$E70&gt;0,'Measured Data'!BG69,"")</f>
        <v/>
      </c>
      <c r="BG76" s="247" t="str">
        <f>IF('Measured Data'!$E70&gt;0,'Measured Data'!BH69,"")</f>
        <v/>
      </c>
      <c r="BH76" s="247" t="str">
        <f>IF('Measured Data'!$E70&gt;0,'Measured Data'!BI69,"")</f>
        <v/>
      </c>
      <c r="BI76" s="247" t="str">
        <f>IF('Measured Data'!$E70&gt;0,'Measured Data'!BJ69,"")</f>
        <v/>
      </c>
      <c r="BJ76" s="247" t="str">
        <f>IF('Measured Data'!$E70&gt;0,'Measured Data'!BK69,"")</f>
        <v/>
      </c>
      <c r="BK76" s="247" t="str">
        <f>IF('Measured Data'!$E70&gt;0,'Measured Data'!BL69,"")</f>
        <v/>
      </c>
      <c r="BL76" s="247" t="str">
        <f>IF('Measured Data'!$E70&gt;0,'Measured Data'!BM69,"")</f>
        <v/>
      </c>
      <c r="BM76" s="247" t="str">
        <f>IF('Measured Data'!$E70&gt;0,'Measured Data'!BN69,"")</f>
        <v/>
      </c>
      <c r="BN76" s="247" t="str">
        <f>IF('Measured Data'!$E70&gt;0,'In Process Calc.'!B69,"")</f>
        <v/>
      </c>
      <c r="BO76" s="247" t="str">
        <f>IF('Measured Data'!$E70&gt;0,'In Process Calc.'!C69,"")</f>
        <v/>
      </c>
    </row>
    <row r="77" spans="1:67" x14ac:dyDescent="0.15">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Data'!AS70/'In Process Calc.'!$I71,"")</f>
        <v/>
      </c>
      <c r="U77" s="247" t="str">
        <f>IF('Measured Data'!$E71&gt;0,'Measured Data'!U70+'Measured Data'!$E71*'Measured Data'!AT70/'In Process Calc.'!$I71,"")</f>
        <v/>
      </c>
      <c r="V77" s="247" t="str">
        <f>IF('Measured Data'!$E71&gt;0,'Measured Data'!V70+'Measured Data'!$E71*'Measured Data'!AU70/'In Process Calc.'!$I71,"")</f>
        <v/>
      </c>
      <c r="W77" s="247" t="str">
        <f>IF('Measured Data'!$E71&gt;0,'Measured Data'!W70+'Measured Data'!$E71*'Measured Data'!AV70/'In Process Calc.'!$I71,"")</f>
        <v/>
      </c>
      <c r="X77" s="247" t="str">
        <f>IF('Measured Data'!$E71&gt;0,'Measured Data'!X70+'Measured Data'!$E71*'Measured Data'!AW70/'In Process Calc.'!$I71,"")</f>
        <v/>
      </c>
      <c r="Y77" s="247" t="str">
        <f>IF('Measured Data'!$E71&gt;0,'Measured Data'!Y70+'Measured Data'!$E71*'Measured Data'!AX70/'In Process Calc.'!$I71,"")</f>
        <v/>
      </c>
      <c r="Z77" s="247" t="str">
        <f>IF('Measured Data'!$E71&gt;0,'Measured Data'!Z70+'Measured Data'!$E71*'Measured Data'!AY70/'In Process Calc.'!$I71,"")</f>
        <v/>
      </c>
      <c r="AA77" s="247" t="str">
        <f>IF('Measured Data'!$E71&gt;0,'Measured Data'!AA70+'Measured Data'!$E71*'Measured Data'!AZ70/'In Process Calc.'!$I71,"")</f>
        <v/>
      </c>
      <c r="AB77" s="247" t="str">
        <f>IF('Measured Data'!$E71&gt;0,'Measured Data'!AB70+'Measured Data'!$E71*'Measured Data'!BA70/'In Process Calc.'!$I71,"")</f>
        <v/>
      </c>
      <c r="AC77" s="247" t="str">
        <f>IF('Measured Data'!$E71&gt;0,'Measured Data'!AC70+'Measured Data'!$E71*'Measured Data'!BB70/'In Process Calc.'!$I71,"")</f>
        <v/>
      </c>
      <c r="AD77" s="247" t="str">
        <f>IF('Measured Data'!$E71&gt;0,'Measured Data'!AD70+'Measured Data'!$E71*'Measured Data'!BC70/'In Process Calc.'!$I71,"")</f>
        <v/>
      </c>
      <c r="AE77" s="247" t="str">
        <f>IF('Measured Data'!$E71&gt;0,'Measured Data'!AE70+'Measured Data'!$E71*'Measured Data'!BD70/'In Process Calc.'!$I71,"")</f>
        <v/>
      </c>
      <c r="AF77" s="247" t="str">
        <f>IF('Measured Data'!$E71&gt;0,'Measured Data'!AF70+'Measured Data'!$E71*'Measured Data'!BE70/'In Process Calc.'!$I71,"")</f>
        <v/>
      </c>
      <c r="AG77" s="247" t="str">
        <f>IF('Measured Data'!$E71&gt;0,'Measured Data'!AG70+'Measured Data'!$E71*'Measured Data'!BF70/'In Process Calc.'!$I71,"")</f>
        <v/>
      </c>
      <c r="AH77" s="247" t="str">
        <f>IF('Measured Data'!$E71&gt;0,'Measured Data'!AH70+'Measured Data'!$E71*'Measured Data'!BG70/'In Process Calc.'!$I71,"")</f>
        <v/>
      </c>
      <c r="AI77" s="247" t="str">
        <f>IF('Measured Data'!$E71&gt;0,'Measured Data'!AI70+'Measured Data'!$E71*'Measured Data'!BH70/'In Process Calc.'!$I71,"")</f>
        <v/>
      </c>
      <c r="AJ77" s="247" t="str">
        <f>IF('Measured Data'!$E71&gt;0,'Measured Data'!AJ70+'Measured Data'!$E71*'Measured Data'!BI70/'In Process Calc.'!$I71,"")</f>
        <v/>
      </c>
      <c r="AK77" s="247" t="str">
        <f>IF('Measured Data'!$E71&gt;0,'Measured Data'!AK70+'Measured Data'!$E71*'Measured Data'!BJ70/'In Process Calc.'!$I71,"")</f>
        <v/>
      </c>
      <c r="AL77" s="247" t="str">
        <f>IF('Measured Data'!$E71&gt;0,'Measured Data'!AL70+'Measured Data'!$E71*'Measured Data'!BK70/'In Process Calc.'!$I71,"")</f>
        <v/>
      </c>
      <c r="AM77" s="247" t="str">
        <f>IF('Measured Data'!$E71&gt;0,'Measured Data'!AM70+'Measured Data'!$E71*'Measured Data'!BL70/'In Process Calc.'!$I71,"")</f>
        <v/>
      </c>
      <c r="AN77" s="247" t="str">
        <f>IF('Measured Data'!$E71&gt;0,'Measured Data'!AN70+'Measured Data'!$E71*'Measured Data'!BM70/'In Process Calc.'!$I71,"")</f>
        <v/>
      </c>
      <c r="AO77" s="247" t="str">
        <f>IF('Measured Data'!$E71&gt;0,'Measured Data'!AO70+'Measured Data'!$E71*'Measured Data'!BN70/'In Process Calc.'!$I71,"")</f>
        <v/>
      </c>
      <c r="AP77" s="247" t="str">
        <f>IF('Measured Data'!$E71&gt;0,'Measured Data'!AP70+'Measured Data'!$E71*'Measured Data'!BO70/'In Process Calc.'!$I71,"")</f>
        <v/>
      </c>
      <c r="AQ77" s="247" t="str">
        <f>IF('Measured Data'!$E71&gt;0,'Measured Data'!AR70+'Measured Data'!$E71*'Measured Data'!BP70/'In Process Calc.'!$I71,"")</f>
        <v/>
      </c>
      <c r="AR77" s="247" t="str">
        <f>IF('Measured Data'!$E71&gt;0,'Measured Data'!AS70,"")</f>
        <v/>
      </c>
      <c r="AS77" s="247" t="str">
        <f>IF('Measured Data'!$E71&gt;0,'Measured Data'!AT70,"")</f>
        <v/>
      </c>
      <c r="AT77" s="247" t="str">
        <f>IF('Measured Data'!$E71&gt;0,'Measured Data'!AU70,"")</f>
        <v/>
      </c>
      <c r="AU77" s="247" t="str">
        <f>IF('Measured Data'!$E71&gt;0,'Measured Data'!AV70,"")</f>
        <v/>
      </c>
      <c r="AV77" s="247" t="str">
        <f>IF('Measured Data'!$E71&gt;0,'Measured Data'!AW70,"")</f>
        <v/>
      </c>
      <c r="AW77" s="247" t="str">
        <f>IF('Measured Data'!$E71&gt;0,'Measured Data'!AX70,"")</f>
        <v/>
      </c>
      <c r="AX77" s="247" t="str">
        <f>IF('Measured Data'!$E71&gt;0,'Measured Data'!AY70,"")</f>
        <v/>
      </c>
      <c r="AY77" s="247" t="str">
        <f>IF('Measured Data'!$E71&gt;0,'Measured Data'!AZ70,"")</f>
        <v/>
      </c>
      <c r="AZ77" s="247" t="str">
        <f>IF('Measured Data'!$E71&gt;0,'Measured Data'!BA70,"")</f>
        <v/>
      </c>
      <c r="BA77" s="247" t="str">
        <f>IF('Measured Data'!$E71&gt;0,'Measured Data'!BB70,"")</f>
        <v/>
      </c>
      <c r="BB77" s="247" t="str">
        <f>IF('Measured Data'!$E71&gt;0,'Measured Data'!BC70,"")</f>
        <v/>
      </c>
      <c r="BC77" s="247" t="str">
        <f>IF('Measured Data'!$E71&gt;0,'Measured Data'!BD70,"")</f>
        <v/>
      </c>
      <c r="BD77" s="247" t="str">
        <f>IF('Measured Data'!$E71&gt;0,'Measured Data'!BE70,"")</f>
        <v/>
      </c>
      <c r="BE77" s="247" t="str">
        <f>IF('Measured Data'!$E71&gt;0,'Measured Data'!BF70,"")</f>
        <v/>
      </c>
      <c r="BF77" s="247" t="str">
        <f>IF('Measured Data'!$E71&gt;0,'Measured Data'!BG70,"")</f>
        <v/>
      </c>
      <c r="BG77" s="247" t="str">
        <f>IF('Measured Data'!$E71&gt;0,'Measured Data'!BH70,"")</f>
        <v/>
      </c>
      <c r="BH77" s="247" t="str">
        <f>IF('Measured Data'!$E71&gt;0,'Measured Data'!BI70,"")</f>
        <v/>
      </c>
      <c r="BI77" s="247" t="str">
        <f>IF('Measured Data'!$E71&gt;0,'Measured Data'!BJ70,"")</f>
        <v/>
      </c>
      <c r="BJ77" s="247" t="str">
        <f>IF('Measured Data'!$E71&gt;0,'Measured Data'!BK70,"")</f>
        <v/>
      </c>
      <c r="BK77" s="247" t="str">
        <f>IF('Measured Data'!$E71&gt;0,'Measured Data'!BL70,"")</f>
        <v/>
      </c>
      <c r="BL77" s="247" t="str">
        <f>IF('Measured Data'!$E71&gt;0,'Measured Data'!BM70,"")</f>
        <v/>
      </c>
      <c r="BM77" s="247" t="str">
        <f>IF('Measured Data'!$E71&gt;0,'Measured Data'!BN70,"")</f>
        <v/>
      </c>
      <c r="BN77" s="247" t="str">
        <f>IF('Measured Data'!$E71&gt;0,'In Process Calc.'!B70,"")</f>
        <v/>
      </c>
      <c r="BO77" s="247" t="str">
        <f>IF('Measured Data'!$E71&gt;0,'In Process Calc.'!C70,"")</f>
        <v/>
      </c>
    </row>
    <row r="78" spans="1:67" x14ac:dyDescent="0.15">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Data'!AS71/'In Process Calc.'!$I72,"")</f>
        <v/>
      </c>
      <c r="U78" s="247" t="str">
        <f>IF('Measured Data'!$E72&gt;0,'Measured Data'!U71+'Measured Data'!$E72*'Measured Data'!AT71/'In Process Calc.'!$I72,"")</f>
        <v/>
      </c>
      <c r="V78" s="247" t="str">
        <f>IF('Measured Data'!$E72&gt;0,'Measured Data'!V71+'Measured Data'!$E72*'Measured Data'!AU71/'In Process Calc.'!$I72,"")</f>
        <v/>
      </c>
      <c r="W78" s="247" t="str">
        <f>IF('Measured Data'!$E72&gt;0,'Measured Data'!W71+'Measured Data'!$E72*'Measured Data'!AV71/'In Process Calc.'!$I72,"")</f>
        <v/>
      </c>
      <c r="X78" s="247" t="str">
        <f>IF('Measured Data'!$E72&gt;0,'Measured Data'!X71+'Measured Data'!$E72*'Measured Data'!AW71/'In Process Calc.'!$I72,"")</f>
        <v/>
      </c>
      <c r="Y78" s="247" t="str">
        <f>IF('Measured Data'!$E72&gt;0,'Measured Data'!Y71+'Measured Data'!$E72*'Measured Data'!AX71/'In Process Calc.'!$I72,"")</f>
        <v/>
      </c>
      <c r="Z78" s="247" t="str">
        <f>IF('Measured Data'!$E72&gt;0,'Measured Data'!Z71+'Measured Data'!$E72*'Measured Data'!AY71/'In Process Calc.'!$I72,"")</f>
        <v/>
      </c>
      <c r="AA78" s="247" t="str">
        <f>IF('Measured Data'!$E72&gt;0,'Measured Data'!AA71+'Measured Data'!$E72*'Measured Data'!AZ71/'In Process Calc.'!$I72,"")</f>
        <v/>
      </c>
      <c r="AB78" s="247" t="str">
        <f>IF('Measured Data'!$E72&gt;0,'Measured Data'!AB71+'Measured Data'!$E72*'Measured Data'!BA71/'In Process Calc.'!$I72,"")</f>
        <v/>
      </c>
      <c r="AC78" s="247" t="str">
        <f>IF('Measured Data'!$E72&gt;0,'Measured Data'!AC71+'Measured Data'!$E72*'Measured Data'!BB71/'In Process Calc.'!$I72,"")</f>
        <v/>
      </c>
      <c r="AD78" s="247" t="str">
        <f>IF('Measured Data'!$E72&gt;0,'Measured Data'!AD71+'Measured Data'!$E72*'Measured Data'!BC71/'In Process Calc.'!$I72,"")</f>
        <v/>
      </c>
      <c r="AE78" s="247" t="str">
        <f>IF('Measured Data'!$E72&gt;0,'Measured Data'!AE71+'Measured Data'!$E72*'Measured Data'!BD71/'In Process Calc.'!$I72,"")</f>
        <v/>
      </c>
      <c r="AF78" s="247" t="str">
        <f>IF('Measured Data'!$E72&gt;0,'Measured Data'!AF71+'Measured Data'!$E72*'Measured Data'!BE71/'In Process Calc.'!$I72,"")</f>
        <v/>
      </c>
      <c r="AG78" s="247" t="str">
        <f>IF('Measured Data'!$E72&gt;0,'Measured Data'!AG71+'Measured Data'!$E72*'Measured Data'!BF71/'In Process Calc.'!$I72,"")</f>
        <v/>
      </c>
      <c r="AH78" s="247" t="str">
        <f>IF('Measured Data'!$E72&gt;0,'Measured Data'!AH71+'Measured Data'!$E72*'Measured Data'!BG71/'In Process Calc.'!$I72,"")</f>
        <v/>
      </c>
      <c r="AI78" s="247" t="str">
        <f>IF('Measured Data'!$E72&gt;0,'Measured Data'!AI71+'Measured Data'!$E72*'Measured Data'!BH71/'In Process Calc.'!$I72,"")</f>
        <v/>
      </c>
      <c r="AJ78" s="247" t="str">
        <f>IF('Measured Data'!$E72&gt;0,'Measured Data'!AJ71+'Measured Data'!$E72*'Measured Data'!BI71/'In Process Calc.'!$I72,"")</f>
        <v/>
      </c>
      <c r="AK78" s="247" t="str">
        <f>IF('Measured Data'!$E72&gt;0,'Measured Data'!AK71+'Measured Data'!$E72*'Measured Data'!BJ71/'In Process Calc.'!$I72,"")</f>
        <v/>
      </c>
      <c r="AL78" s="247" t="str">
        <f>IF('Measured Data'!$E72&gt;0,'Measured Data'!AL71+'Measured Data'!$E72*'Measured Data'!BK71/'In Process Calc.'!$I72,"")</f>
        <v/>
      </c>
      <c r="AM78" s="247" t="str">
        <f>IF('Measured Data'!$E72&gt;0,'Measured Data'!AM71+'Measured Data'!$E72*'Measured Data'!BL71/'In Process Calc.'!$I72,"")</f>
        <v/>
      </c>
      <c r="AN78" s="247" t="str">
        <f>IF('Measured Data'!$E72&gt;0,'Measured Data'!AN71+'Measured Data'!$E72*'Measured Data'!BM71/'In Process Calc.'!$I72,"")</f>
        <v/>
      </c>
      <c r="AO78" s="247" t="str">
        <f>IF('Measured Data'!$E72&gt;0,'Measured Data'!AO71+'Measured Data'!$E72*'Measured Data'!BN71/'In Process Calc.'!$I72,"")</f>
        <v/>
      </c>
      <c r="AP78" s="247" t="str">
        <f>IF('Measured Data'!$E72&gt;0,'Measured Data'!AP71+'Measured Data'!$E72*'Measured Data'!BO71/'In Process Calc.'!$I72,"")</f>
        <v/>
      </c>
      <c r="AQ78" s="247" t="str">
        <f>IF('Measured Data'!$E72&gt;0,'Measured Data'!AR71+'Measured Data'!$E72*'Measured Data'!BP71/'In Process Calc.'!$I72,"")</f>
        <v/>
      </c>
      <c r="AR78" s="247" t="str">
        <f>IF('Measured Data'!$E72&gt;0,'Measured Data'!AS71,"")</f>
        <v/>
      </c>
      <c r="AS78" s="247" t="str">
        <f>IF('Measured Data'!$E72&gt;0,'Measured Data'!AT71,"")</f>
        <v/>
      </c>
      <c r="AT78" s="247" t="str">
        <f>IF('Measured Data'!$E72&gt;0,'Measured Data'!AU71,"")</f>
        <v/>
      </c>
      <c r="AU78" s="247" t="str">
        <f>IF('Measured Data'!$E72&gt;0,'Measured Data'!AV71,"")</f>
        <v/>
      </c>
      <c r="AV78" s="247" t="str">
        <f>IF('Measured Data'!$E72&gt;0,'Measured Data'!AW71,"")</f>
        <v/>
      </c>
      <c r="AW78" s="247" t="str">
        <f>IF('Measured Data'!$E72&gt;0,'Measured Data'!AX71,"")</f>
        <v/>
      </c>
      <c r="AX78" s="247" t="str">
        <f>IF('Measured Data'!$E72&gt;0,'Measured Data'!AY71,"")</f>
        <v/>
      </c>
      <c r="AY78" s="247" t="str">
        <f>IF('Measured Data'!$E72&gt;0,'Measured Data'!AZ71,"")</f>
        <v/>
      </c>
      <c r="AZ78" s="247" t="str">
        <f>IF('Measured Data'!$E72&gt;0,'Measured Data'!BA71,"")</f>
        <v/>
      </c>
      <c r="BA78" s="247" t="str">
        <f>IF('Measured Data'!$E72&gt;0,'Measured Data'!BB71,"")</f>
        <v/>
      </c>
      <c r="BB78" s="247" t="str">
        <f>IF('Measured Data'!$E72&gt;0,'Measured Data'!BC71,"")</f>
        <v/>
      </c>
      <c r="BC78" s="247" t="str">
        <f>IF('Measured Data'!$E72&gt;0,'Measured Data'!BD71,"")</f>
        <v/>
      </c>
      <c r="BD78" s="247" t="str">
        <f>IF('Measured Data'!$E72&gt;0,'Measured Data'!BE71,"")</f>
        <v/>
      </c>
      <c r="BE78" s="247" t="str">
        <f>IF('Measured Data'!$E72&gt;0,'Measured Data'!BF71,"")</f>
        <v/>
      </c>
      <c r="BF78" s="247" t="str">
        <f>IF('Measured Data'!$E72&gt;0,'Measured Data'!BG71,"")</f>
        <v/>
      </c>
      <c r="BG78" s="247" t="str">
        <f>IF('Measured Data'!$E72&gt;0,'Measured Data'!BH71,"")</f>
        <v/>
      </c>
      <c r="BH78" s="247" t="str">
        <f>IF('Measured Data'!$E72&gt;0,'Measured Data'!BI71,"")</f>
        <v/>
      </c>
      <c r="BI78" s="247" t="str">
        <f>IF('Measured Data'!$E72&gt;0,'Measured Data'!BJ71,"")</f>
        <v/>
      </c>
      <c r="BJ78" s="247" t="str">
        <f>IF('Measured Data'!$E72&gt;0,'Measured Data'!BK71,"")</f>
        <v/>
      </c>
      <c r="BK78" s="247" t="str">
        <f>IF('Measured Data'!$E72&gt;0,'Measured Data'!BL71,"")</f>
        <v/>
      </c>
      <c r="BL78" s="247" t="str">
        <f>IF('Measured Data'!$E72&gt;0,'Measured Data'!BM71,"")</f>
        <v/>
      </c>
      <c r="BM78" s="247" t="str">
        <f>IF('Measured Data'!$E72&gt;0,'Measured Data'!BN71,"")</f>
        <v/>
      </c>
      <c r="BN78" s="247" t="str">
        <f>IF('Measured Data'!$E72&gt;0,'In Process Calc.'!B71,"")</f>
        <v/>
      </c>
      <c r="BO78" s="247" t="str">
        <f>IF('Measured Data'!$E72&gt;0,'In Process Calc.'!C71,"")</f>
        <v/>
      </c>
    </row>
    <row r="79" spans="1:67" x14ac:dyDescent="0.15">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Data'!AS72/'In Process Calc.'!$I73,"")</f>
        <v/>
      </c>
      <c r="U79" s="247" t="str">
        <f>IF('Measured Data'!$E73&gt;0,'Measured Data'!U72+'Measured Data'!$E73*'Measured Data'!AT72/'In Process Calc.'!$I73,"")</f>
        <v/>
      </c>
      <c r="V79" s="247" t="str">
        <f>IF('Measured Data'!$E73&gt;0,'Measured Data'!V72+'Measured Data'!$E73*'Measured Data'!AU72/'In Process Calc.'!$I73,"")</f>
        <v/>
      </c>
      <c r="W79" s="247" t="str">
        <f>IF('Measured Data'!$E73&gt;0,'Measured Data'!W72+'Measured Data'!$E73*'Measured Data'!AV72/'In Process Calc.'!$I73,"")</f>
        <v/>
      </c>
      <c r="X79" s="247" t="str">
        <f>IF('Measured Data'!$E73&gt;0,'Measured Data'!X72+'Measured Data'!$E73*'Measured Data'!AW72/'In Process Calc.'!$I73,"")</f>
        <v/>
      </c>
      <c r="Y79" s="247" t="str">
        <f>IF('Measured Data'!$E73&gt;0,'Measured Data'!Y72+'Measured Data'!$E73*'Measured Data'!AX72/'In Process Calc.'!$I73,"")</f>
        <v/>
      </c>
      <c r="Z79" s="247" t="str">
        <f>IF('Measured Data'!$E73&gt;0,'Measured Data'!Z72+'Measured Data'!$E73*'Measured Data'!AY72/'In Process Calc.'!$I73,"")</f>
        <v/>
      </c>
      <c r="AA79" s="247" t="str">
        <f>IF('Measured Data'!$E73&gt;0,'Measured Data'!AA72+'Measured Data'!$E73*'Measured Data'!AZ72/'In Process Calc.'!$I73,"")</f>
        <v/>
      </c>
      <c r="AB79" s="247" t="str">
        <f>IF('Measured Data'!$E73&gt;0,'Measured Data'!AB72+'Measured Data'!$E73*'Measured Data'!BA72/'In Process Calc.'!$I73,"")</f>
        <v/>
      </c>
      <c r="AC79" s="247" t="str">
        <f>IF('Measured Data'!$E73&gt;0,'Measured Data'!AC72+'Measured Data'!$E73*'Measured Data'!BB72/'In Process Calc.'!$I73,"")</f>
        <v/>
      </c>
      <c r="AD79" s="247" t="str">
        <f>IF('Measured Data'!$E73&gt;0,'Measured Data'!AD72+'Measured Data'!$E73*'Measured Data'!BC72/'In Process Calc.'!$I73,"")</f>
        <v/>
      </c>
      <c r="AE79" s="247" t="str">
        <f>IF('Measured Data'!$E73&gt;0,'Measured Data'!AE72+'Measured Data'!$E73*'Measured Data'!BD72/'In Process Calc.'!$I73,"")</f>
        <v/>
      </c>
      <c r="AF79" s="247" t="str">
        <f>IF('Measured Data'!$E73&gt;0,'Measured Data'!AF72+'Measured Data'!$E73*'Measured Data'!BE72/'In Process Calc.'!$I73,"")</f>
        <v/>
      </c>
      <c r="AG79" s="247" t="str">
        <f>IF('Measured Data'!$E73&gt;0,'Measured Data'!AG72+'Measured Data'!$E73*'Measured Data'!BF72/'In Process Calc.'!$I73,"")</f>
        <v/>
      </c>
      <c r="AH79" s="247" t="str">
        <f>IF('Measured Data'!$E73&gt;0,'Measured Data'!AH72+'Measured Data'!$E73*'Measured Data'!BG72/'In Process Calc.'!$I73,"")</f>
        <v/>
      </c>
      <c r="AI79" s="247" t="str">
        <f>IF('Measured Data'!$E73&gt;0,'Measured Data'!AI72+'Measured Data'!$E73*'Measured Data'!BH72/'In Process Calc.'!$I73,"")</f>
        <v/>
      </c>
      <c r="AJ79" s="247" t="str">
        <f>IF('Measured Data'!$E73&gt;0,'Measured Data'!AJ72+'Measured Data'!$E73*'Measured Data'!BI72/'In Process Calc.'!$I73,"")</f>
        <v/>
      </c>
      <c r="AK79" s="247" t="str">
        <f>IF('Measured Data'!$E73&gt;0,'Measured Data'!AK72+'Measured Data'!$E73*'Measured Data'!BJ72/'In Process Calc.'!$I73,"")</f>
        <v/>
      </c>
      <c r="AL79" s="247" t="str">
        <f>IF('Measured Data'!$E73&gt;0,'Measured Data'!AL72+'Measured Data'!$E73*'Measured Data'!BK72/'In Process Calc.'!$I73,"")</f>
        <v/>
      </c>
      <c r="AM79" s="247" t="str">
        <f>IF('Measured Data'!$E73&gt;0,'Measured Data'!AM72+'Measured Data'!$E73*'Measured Data'!BL72/'In Process Calc.'!$I73,"")</f>
        <v/>
      </c>
      <c r="AN79" s="247" t="str">
        <f>IF('Measured Data'!$E73&gt;0,'Measured Data'!AN72+'Measured Data'!$E73*'Measured Data'!BM72/'In Process Calc.'!$I73,"")</f>
        <v/>
      </c>
      <c r="AO79" s="247" t="str">
        <f>IF('Measured Data'!$E73&gt;0,'Measured Data'!AO72+'Measured Data'!$E73*'Measured Data'!BN72/'In Process Calc.'!$I73,"")</f>
        <v/>
      </c>
      <c r="AP79" s="247" t="str">
        <f>IF('Measured Data'!$E73&gt;0,'Measured Data'!AP72+'Measured Data'!$E73*'Measured Data'!BO72/'In Process Calc.'!$I73,"")</f>
        <v/>
      </c>
      <c r="AQ79" s="247" t="str">
        <f>IF('Measured Data'!$E73&gt;0,'Measured Data'!AR72+'Measured Data'!$E73*'Measured Data'!BP72/'In Process Calc.'!$I73,"")</f>
        <v/>
      </c>
      <c r="AR79" s="247" t="str">
        <f>IF('Measured Data'!$E73&gt;0,'Measured Data'!AS72,"")</f>
        <v/>
      </c>
      <c r="AS79" s="247" t="str">
        <f>IF('Measured Data'!$E73&gt;0,'Measured Data'!AT72,"")</f>
        <v/>
      </c>
      <c r="AT79" s="247" t="str">
        <f>IF('Measured Data'!$E73&gt;0,'Measured Data'!AU72,"")</f>
        <v/>
      </c>
      <c r="AU79" s="247" t="str">
        <f>IF('Measured Data'!$E73&gt;0,'Measured Data'!AV72,"")</f>
        <v/>
      </c>
      <c r="AV79" s="247" t="str">
        <f>IF('Measured Data'!$E73&gt;0,'Measured Data'!AW72,"")</f>
        <v/>
      </c>
      <c r="AW79" s="247" t="str">
        <f>IF('Measured Data'!$E73&gt;0,'Measured Data'!AX72,"")</f>
        <v/>
      </c>
      <c r="AX79" s="247" t="str">
        <f>IF('Measured Data'!$E73&gt;0,'Measured Data'!AY72,"")</f>
        <v/>
      </c>
      <c r="AY79" s="247" t="str">
        <f>IF('Measured Data'!$E73&gt;0,'Measured Data'!AZ72,"")</f>
        <v/>
      </c>
      <c r="AZ79" s="247" t="str">
        <f>IF('Measured Data'!$E73&gt;0,'Measured Data'!BA72,"")</f>
        <v/>
      </c>
      <c r="BA79" s="247" t="str">
        <f>IF('Measured Data'!$E73&gt;0,'Measured Data'!BB72,"")</f>
        <v/>
      </c>
      <c r="BB79" s="247" t="str">
        <f>IF('Measured Data'!$E73&gt;0,'Measured Data'!BC72,"")</f>
        <v/>
      </c>
      <c r="BC79" s="247" t="str">
        <f>IF('Measured Data'!$E73&gt;0,'Measured Data'!BD72,"")</f>
        <v/>
      </c>
      <c r="BD79" s="247" t="str">
        <f>IF('Measured Data'!$E73&gt;0,'Measured Data'!BE72,"")</f>
        <v/>
      </c>
      <c r="BE79" s="247" t="str">
        <f>IF('Measured Data'!$E73&gt;0,'Measured Data'!BF72,"")</f>
        <v/>
      </c>
      <c r="BF79" s="247" t="str">
        <f>IF('Measured Data'!$E73&gt;0,'Measured Data'!BG72,"")</f>
        <v/>
      </c>
      <c r="BG79" s="247" t="str">
        <f>IF('Measured Data'!$E73&gt;0,'Measured Data'!BH72,"")</f>
        <v/>
      </c>
      <c r="BH79" s="247" t="str">
        <f>IF('Measured Data'!$E73&gt;0,'Measured Data'!BI72,"")</f>
        <v/>
      </c>
      <c r="BI79" s="247" t="str">
        <f>IF('Measured Data'!$E73&gt;0,'Measured Data'!BJ72,"")</f>
        <v/>
      </c>
      <c r="BJ79" s="247" t="str">
        <f>IF('Measured Data'!$E73&gt;0,'Measured Data'!BK72,"")</f>
        <v/>
      </c>
      <c r="BK79" s="247" t="str">
        <f>IF('Measured Data'!$E73&gt;0,'Measured Data'!BL72,"")</f>
        <v/>
      </c>
      <c r="BL79" s="247" t="str">
        <f>IF('Measured Data'!$E73&gt;0,'Measured Data'!BM72,"")</f>
        <v/>
      </c>
      <c r="BM79" s="247" t="str">
        <f>IF('Measured Data'!$E73&gt;0,'Measured Data'!BN72,"")</f>
        <v/>
      </c>
      <c r="BN79" s="247" t="str">
        <f>IF('Measured Data'!$E73&gt;0,'In Process Calc.'!B72,"")</f>
        <v/>
      </c>
      <c r="BO79" s="247" t="str">
        <f>IF('Measured Data'!$E73&gt;0,'In Process Calc.'!C72,"")</f>
        <v/>
      </c>
    </row>
    <row r="80" spans="1:67" x14ac:dyDescent="0.15">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Data'!AS73/'In Process Calc.'!$I74,"")</f>
        <v/>
      </c>
      <c r="U80" s="247" t="str">
        <f>IF('Measured Data'!$E74&gt;0,'Measured Data'!U73+'Measured Data'!$E74*'Measured Data'!AT73/'In Process Calc.'!$I74,"")</f>
        <v/>
      </c>
      <c r="V80" s="247" t="str">
        <f>IF('Measured Data'!$E74&gt;0,'Measured Data'!V73+'Measured Data'!$E74*'Measured Data'!AU73/'In Process Calc.'!$I74,"")</f>
        <v/>
      </c>
      <c r="W80" s="247" t="str">
        <f>IF('Measured Data'!$E74&gt;0,'Measured Data'!W73+'Measured Data'!$E74*'Measured Data'!AV73/'In Process Calc.'!$I74,"")</f>
        <v/>
      </c>
      <c r="X80" s="247" t="str">
        <f>IF('Measured Data'!$E74&gt;0,'Measured Data'!X73+'Measured Data'!$E74*'Measured Data'!AW73/'In Process Calc.'!$I74,"")</f>
        <v/>
      </c>
      <c r="Y80" s="247" t="str">
        <f>IF('Measured Data'!$E74&gt;0,'Measured Data'!Y73+'Measured Data'!$E74*'Measured Data'!AX73/'In Process Calc.'!$I74,"")</f>
        <v/>
      </c>
      <c r="Z80" s="247" t="str">
        <f>IF('Measured Data'!$E74&gt;0,'Measured Data'!Z73+'Measured Data'!$E74*'Measured Data'!AY73/'In Process Calc.'!$I74,"")</f>
        <v/>
      </c>
      <c r="AA80" s="247" t="str">
        <f>IF('Measured Data'!$E74&gt;0,'Measured Data'!AA73+'Measured Data'!$E74*'Measured Data'!AZ73/'In Process Calc.'!$I74,"")</f>
        <v/>
      </c>
      <c r="AB80" s="247" t="str">
        <f>IF('Measured Data'!$E74&gt;0,'Measured Data'!AB73+'Measured Data'!$E74*'Measured Data'!BA73/'In Process Calc.'!$I74,"")</f>
        <v/>
      </c>
      <c r="AC80" s="247" t="str">
        <f>IF('Measured Data'!$E74&gt;0,'Measured Data'!AC73+'Measured Data'!$E74*'Measured Data'!BB73/'In Process Calc.'!$I74,"")</f>
        <v/>
      </c>
      <c r="AD80" s="247" t="str">
        <f>IF('Measured Data'!$E74&gt;0,'Measured Data'!AD73+'Measured Data'!$E74*'Measured Data'!BC73/'In Process Calc.'!$I74,"")</f>
        <v/>
      </c>
      <c r="AE80" s="247" t="str">
        <f>IF('Measured Data'!$E74&gt;0,'Measured Data'!AE73+'Measured Data'!$E74*'Measured Data'!BD73/'In Process Calc.'!$I74,"")</f>
        <v/>
      </c>
      <c r="AF80" s="247" t="str">
        <f>IF('Measured Data'!$E74&gt;0,'Measured Data'!AF73+'Measured Data'!$E74*'Measured Data'!BE73/'In Process Calc.'!$I74,"")</f>
        <v/>
      </c>
      <c r="AG80" s="247" t="str">
        <f>IF('Measured Data'!$E74&gt;0,'Measured Data'!AG73+'Measured Data'!$E74*'Measured Data'!BF73/'In Process Calc.'!$I74,"")</f>
        <v/>
      </c>
      <c r="AH80" s="247" t="str">
        <f>IF('Measured Data'!$E74&gt;0,'Measured Data'!AH73+'Measured Data'!$E74*'Measured Data'!BG73/'In Process Calc.'!$I74,"")</f>
        <v/>
      </c>
      <c r="AI80" s="247" t="str">
        <f>IF('Measured Data'!$E74&gt;0,'Measured Data'!AI73+'Measured Data'!$E74*'Measured Data'!BH73/'In Process Calc.'!$I74,"")</f>
        <v/>
      </c>
      <c r="AJ80" s="247" t="str">
        <f>IF('Measured Data'!$E74&gt;0,'Measured Data'!AJ73+'Measured Data'!$E74*'Measured Data'!BI73/'In Process Calc.'!$I74,"")</f>
        <v/>
      </c>
      <c r="AK80" s="247" t="str">
        <f>IF('Measured Data'!$E74&gt;0,'Measured Data'!AK73+'Measured Data'!$E74*'Measured Data'!BJ73/'In Process Calc.'!$I74,"")</f>
        <v/>
      </c>
      <c r="AL80" s="247" t="str">
        <f>IF('Measured Data'!$E74&gt;0,'Measured Data'!AL73+'Measured Data'!$E74*'Measured Data'!BK73/'In Process Calc.'!$I74,"")</f>
        <v/>
      </c>
      <c r="AM80" s="247" t="str">
        <f>IF('Measured Data'!$E74&gt;0,'Measured Data'!AM73+'Measured Data'!$E74*'Measured Data'!BL73/'In Process Calc.'!$I74,"")</f>
        <v/>
      </c>
      <c r="AN80" s="247" t="str">
        <f>IF('Measured Data'!$E74&gt;0,'Measured Data'!AN73+'Measured Data'!$E74*'Measured Data'!BM73/'In Process Calc.'!$I74,"")</f>
        <v/>
      </c>
      <c r="AO80" s="247" t="str">
        <f>IF('Measured Data'!$E74&gt;0,'Measured Data'!AO73+'Measured Data'!$E74*'Measured Data'!BN73/'In Process Calc.'!$I74,"")</f>
        <v/>
      </c>
      <c r="AP80" s="247" t="str">
        <f>IF('Measured Data'!$E74&gt;0,'Measured Data'!AP73+'Measured Data'!$E74*'Measured Data'!BO73/'In Process Calc.'!$I74,"")</f>
        <v/>
      </c>
      <c r="AQ80" s="247" t="str">
        <f>IF('Measured Data'!$E74&gt;0,'Measured Data'!AR73+'Measured Data'!$E74*'Measured Data'!BP73/'In Process Calc.'!$I74,"")</f>
        <v/>
      </c>
      <c r="AR80" s="247" t="str">
        <f>IF('Measured Data'!$E74&gt;0,'Measured Data'!AS73,"")</f>
        <v/>
      </c>
      <c r="AS80" s="247" t="str">
        <f>IF('Measured Data'!$E74&gt;0,'Measured Data'!AT73,"")</f>
        <v/>
      </c>
      <c r="AT80" s="247" t="str">
        <f>IF('Measured Data'!$E74&gt;0,'Measured Data'!AU73,"")</f>
        <v/>
      </c>
      <c r="AU80" s="247" t="str">
        <f>IF('Measured Data'!$E74&gt;0,'Measured Data'!AV73,"")</f>
        <v/>
      </c>
      <c r="AV80" s="247" t="str">
        <f>IF('Measured Data'!$E74&gt;0,'Measured Data'!AW73,"")</f>
        <v/>
      </c>
      <c r="AW80" s="247" t="str">
        <f>IF('Measured Data'!$E74&gt;0,'Measured Data'!AX73,"")</f>
        <v/>
      </c>
      <c r="AX80" s="247" t="str">
        <f>IF('Measured Data'!$E74&gt;0,'Measured Data'!AY73,"")</f>
        <v/>
      </c>
      <c r="AY80" s="247" t="str">
        <f>IF('Measured Data'!$E74&gt;0,'Measured Data'!AZ73,"")</f>
        <v/>
      </c>
      <c r="AZ80" s="247" t="str">
        <f>IF('Measured Data'!$E74&gt;0,'Measured Data'!BA73,"")</f>
        <v/>
      </c>
      <c r="BA80" s="247" t="str">
        <f>IF('Measured Data'!$E74&gt;0,'Measured Data'!BB73,"")</f>
        <v/>
      </c>
      <c r="BB80" s="247" t="str">
        <f>IF('Measured Data'!$E74&gt;0,'Measured Data'!BC73,"")</f>
        <v/>
      </c>
      <c r="BC80" s="247" t="str">
        <f>IF('Measured Data'!$E74&gt;0,'Measured Data'!BD73,"")</f>
        <v/>
      </c>
      <c r="BD80" s="247" t="str">
        <f>IF('Measured Data'!$E74&gt;0,'Measured Data'!BE73,"")</f>
        <v/>
      </c>
      <c r="BE80" s="247" t="str">
        <f>IF('Measured Data'!$E74&gt;0,'Measured Data'!BF73,"")</f>
        <v/>
      </c>
      <c r="BF80" s="247" t="str">
        <f>IF('Measured Data'!$E74&gt;0,'Measured Data'!BG73,"")</f>
        <v/>
      </c>
      <c r="BG80" s="247" t="str">
        <f>IF('Measured Data'!$E74&gt;0,'Measured Data'!BH73,"")</f>
        <v/>
      </c>
      <c r="BH80" s="247" t="str">
        <f>IF('Measured Data'!$E74&gt;0,'Measured Data'!BI73,"")</f>
        <v/>
      </c>
      <c r="BI80" s="247" t="str">
        <f>IF('Measured Data'!$E74&gt;0,'Measured Data'!BJ73,"")</f>
        <v/>
      </c>
      <c r="BJ80" s="247" t="str">
        <f>IF('Measured Data'!$E74&gt;0,'Measured Data'!BK73,"")</f>
        <v/>
      </c>
      <c r="BK80" s="247" t="str">
        <f>IF('Measured Data'!$E74&gt;0,'Measured Data'!BL73,"")</f>
        <v/>
      </c>
      <c r="BL80" s="247" t="str">
        <f>IF('Measured Data'!$E74&gt;0,'Measured Data'!BM73,"")</f>
        <v/>
      </c>
      <c r="BM80" s="247" t="str">
        <f>IF('Measured Data'!$E74&gt;0,'Measured Data'!BN73,"")</f>
        <v/>
      </c>
      <c r="BN80" s="247" t="str">
        <f>IF('Measured Data'!$E74&gt;0,'In Process Calc.'!B73,"")</f>
        <v/>
      </c>
      <c r="BO80" s="247" t="str">
        <f>IF('Measured Data'!$E74&gt;0,'In Process Calc.'!C73,"")</f>
        <v/>
      </c>
    </row>
    <row r="81" spans="1:67" x14ac:dyDescent="0.15">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Data'!AS74/'In Process Calc.'!$I75,"")</f>
        <v/>
      </c>
      <c r="U81" s="247" t="str">
        <f>IF('Measured Data'!$E75&gt;0,'Measured Data'!U74+'Measured Data'!$E75*'Measured Data'!AT74/'In Process Calc.'!$I75,"")</f>
        <v/>
      </c>
      <c r="V81" s="247" t="str">
        <f>IF('Measured Data'!$E75&gt;0,'Measured Data'!V74+'Measured Data'!$E75*'Measured Data'!AU74/'In Process Calc.'!$I75,"")</f>
        <v/>
      </c>
      <c r="W81" s="247" t="str">
        <f>IF('Measured Data'!$E75&gt;0,'Measured Data'!W74+'Measured Data'!$E75*'Measured Data'!AV74/'In Process Calc.'!$I75,"")</f>
        <v/>
      </c>
      <c r="X81" s="247" t="str">
        <f>IF('Measured Data'!$E75&gt;0,'Measured Data'!X74+'Measured Data'!$E75*'Measured Data'!AW74/'In Process Calc.'!$I75,"")</f>
        <v/>
      </c>
      <c r="Y81" s="247" t="str">
        <f>IF('Measured Data'!$E75&gt;0,'Measured Data'!Y74+'Measured Data'!$E75*'Measured Data'!AX74/'In Process Calc.'!$I75,"")</f>
        <v/>
      </c>
      <c r="Z81" s="247" t="str">
        <f>IF('Measured Data'!$E75&gt;0,'Measured Data'!Z74+'Measured Data'!$E75*'Measured Data'!AY74/'In Process Calc.'!$I75,"")</f>
        <v/>
      </c>
      <c r="AA81" s="247" t="str">
        <f>IF('Measured Data'!$E75&gt;0,'Measured Data'!AA74+'Measured Data'!$E75*'Measured Data'!AZ74/'In Process Calc.'!$I75,"")</f>
        <v/>
      </c>
      <c r="AB81" s="247" t="str">
        <f>IF('Measured Data'!$E75&gt;0,'Measured Data'!AB74+'Measured Data'!$E75*'Measured Data'!BA74/'In Process Calc.'!$I75,"")</f>
        <v/>
      </c>
      <c r="AC81" s="247" t="str">
        <f>IF('Measured Data'!$E75&gt;0,'Measured Data'!AC74+'Measured Data'!$E75*'Measured Data'!BB74/'In Process Calc.'!$I75,"")</f>
        <v/>
      </c>
      <c r="AD81" s="247" t="str">
        <f>IF('Measured Data'!$E75&gt;0,'Measured Data'!AD74+'Measured Data'!$E75*'Measured Data'!BC74/'In Process Calc.'!$I75,"")</f>
        <v/>
      </c>
      <c r="AE81" s="247" t="str">
        <f>IF('Measured Data'!$E75&gt;0,'Measured Data'!AE74+'Measured Data'!$E75*'Measured Data'!BD74/'In Process Calc.'!$I75,"")</f>
        <v/>
      </c>
      <c r="AF81" s="247" t="str">
        <f>IF('Measured Data'!$E75&gt;0,'Measured Data'!AF74+'Measured Data'!$E75*'Measured Data'!BE74/'In Process Calc.'!$I75,"")</f>
        <v/>
      </c>
      <c r="AG81" s="247" t="str">
        <f>IF('Measured Data'!$E75&gt;0,'Measured Data'!AG74+'Measured Data'!$E75*'Measured Data'!BF74/'In Process Calc.'!$I75,"")</f>
        <v/>
      </c>
      <c r="AH81" s="247" t="str">
        <f>IF('Measured Data'!$E75&gt;0,'Measured Data'!AH74+'Measured Data'!$E75*'Measured Data'!BG74/'In Process Calc.'!$I75,"")</f>
        <v/>
      </c>
      <c r="AI81" s="247" t="str">
        <f>IF('Measured Data'!$E75&gt;0,'Measured Data'!AI74+'Measured Data'!$E75*'Measured Data'!BH74/'In Process Calc.'!$I75,"")</f>
        <v/>
      </c>
      <c r="AJ81" s="247" t="str">
        <f>IF('Measured Data'!$E75&gt;0,'Measured Data'!AJ74+'Measured Data'!$E75*'Measured Data'!BI74/'In Process Calc.'!$I75,"")</f>
        <v/>
      </c>
      <c r="AK81" s="247" t="str">
        <f>IF('Measured Data'!$E75&gt;0,'Measured Data'!AK74+'Measured Data'!$E75*'Measured Data'!BJ74/'In Process Calc.'!$I75,"")</f>
        <v/>
      </c>
      <c r="AL81" s="247" t="str">
        <f>IF('Measured Data'!$E75&gt;0,'Measured Data'!AL74+'Measured Data'!$E75*'Measured Data'!BK74/'In Process Calc.'!$I75,"")</f>
        <v/>
      </c>
      <c r="AM81" s="247" t="str">
        <f>IF('Measured Data'!$E75&gt;0,'Measured Data'!AM74+'Measured Data'!$E75*'Measured Data'!BL74/'In Process Calc.'!$I75,"")</f>
        <v/>
      </c>
      <c r="AN81" s="247" t="str">
        <f>IF('Measured Data'!$E75&gt;0,'Measured Data'!AN74+'Measured Data'!$E75*'Measured Data'!BM74/'In Process Calc.'!$I75,"")</f>
        <v/>
      </c>
      <c r="AO81" s="247" t="str">
        <f>IF('Measured Data'!$E75&gt;0,'Measured Data'!AO74+'Measured Data'!$E75*'Measured Data'!BN74/'In Process Calc.'!$I75,"")</f>
        <v/>
      </c>
      <c r="AP81" s="247" t="str">
        <f>IF('Measured Data'!$E75&gt;0,'Measured Data'!AP74+'Measured Data'!$E75*'Measured Data'!BO74/'In Process Calc.'!$I75,"")</f>
        <v/>
      </c>
      <c r="AQ81" s="247" t="str">
        <f>IF('Measured Data'!$E75&gt;0,'Measured Data'!AR74+'Measured Data'!$E75*'Measured Data'!BP74/'In Process Calc.'!$I75,"")</f>
        <v/>
      </c>
      <c r="AR81" s="247" t="str">
        <f>IF('Measured Data'!$E75&gt;0,'Measured Data'!AS74,"")</f>
        <v/>
      </c>
      <c r="AS81" s="247" t="str">
        <f>IF('Measured Data'!$E75&gt;0,'Measured Data'!AT74,"")</f>
        <v/>
      </c>
      <c r="AT81" s="247" t="str">
        <f>IF('Measured Data'!$E75&gt;0,'Measured Data'!AU74,"")</f>
        <v/>
      </c>
      <c r="AU81" s="247" t="str">
        <f>IF('Measured Data'!$E75&gt;0,'Measured Data'!AV74,"")</f>
        <v/>
      </c>
      <c r="AV81" s="247" t="str">
        <f>IF('Measured Data'!$E75&gt;0,'Measured Data'!AW74,"")</f>
        <v/>
      </c>
      <c r="AW81" s="247" t="str">
        <f>IF('Measured Data'!$E75&gt;0,'Measured Data'!AX74,"")</f>
        <v/>
      </c>
      <c r="AX81" s="247" t="str">
        <f>IF('Measured Data'!$E75&gt;0,'Measured Data'!AY74,"")</f>
        <v/>
      </c>
      <c r="AY81" s="247" t="str">
        <f>IF('Measured Data'!$E75&gt;0,'Measured Data'!AZ74,"")</f>
        <v/>
      </c>
      <c r="AZ81" s="247" t="str">
        <f>IF('Measured Data'!$E75&gt;0,'Measured Data'!BA74,"")</f>
        <v/>
      </c>
      <c r="BA81" s="247" t="str">
        <f>IF('Measured Data'!$E75&gt;0,'Measured Data'!BB74,"")</f>
        <v/>
      </c>
      <c r="BB81" s="247" t="str">
        <f>IF('Measured Data'!$E75&gt;0,'Measured Data'!BC74,"")</f>
        <v/>
      </c>
      <c r="BC81" s="247" t="str">
        <f>IF('Measured Data'!$E75&gt;0,'Measured Data'!BD74,"")</f>
        <v/>
      </c>
      <c r="BD81" s="247" t="str">
        <f>IF('Measured Data'!$E75&gt;0,'Measured Data'!BE74,"")</f>
        <v/>
      </c>
      <c r="BE81" s="247" t="str">
        <f>IF('Measured Data'!$E75&gt;0,'Measured Data'!BF74,"")</f>
        <v/>
      </c>
      <c r="BF81" s="247" t="str">
        <f>IF('Measured Data'!$E75&gt;0,'Measured Data'!BG74,"")</f>
        <v/>
      </c>
      <c r="BG81" s="247" t="str">
        <f>IF('Measured Data'!$E75&gt;0,'Measured Data'!BH74,"")</f>
        <v/>
      </c>
      <c r="BH81" s="247" t="str">
        <f>IF('Measured Data'!$E75&gt;0,'Measured Data'!BI74,"")</f>
        <v/>
      </c>
      <c r="BI81" s="247" t="str">
        <f>IF('Measured Data'!$E75&gt;0,'Measured Data'!BJ74,"")</f>
        <v/>
      </c>
      <c r="BJ81" s="247" t="str">
        <f>IF('Measured Data'!$E75&gt;0,'Measured Data'!BK74,"")</f>
        <v/>
      </c>
      <c r="BK81" s="247" t="str">
        <f>IF('Measured Data'!$E75&gt;0,'Measured Data'!BL74,"")</f>
        <v/>
      </c>
      <c r="BL81" s="247" t="str">
        <f>IF('Measured Data'!$E75&gt;0,'Measured Data'!BM74,"")</f>
        <v/>
      </c>
      <c r="BM81" s="247" t="str">
        <f>IF('Measured Data'!$E75&gt;0,'Measured Data'!BN74,"")</f>
        <v/>
      </c>
      <c r="BN81" s="247" t="str">
        <f>IF('Measured Data'!$E75&gt;0,'In Process Calc.'!B74,"")</f>
        <v/>
      </c>
      <c r="BO81" s="247" t="str">
        <f>IF('Measured Data'!$E75&gt;0,'In Process Calc.'!C74,"")</f>
        <v/>
      </c>
    </row>
    <row r="82" spans="1:67" x14ac:dyDescent="0.15">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Data'!AS75/'In Process Calc.'!$I76,"")</f>
        <v/>
      </c>
      <c r="U82" s="247" t="str">
        <f>IF('Measured Data'!$E76&gt;0,'Measured Data'!U75+'Measured Data'!$E76*'Measured Data'!AT75/'In Process Calc.'!$I76,"")</f>
        <v/>
      </c>
      <c r="V82" s="247" t="str">
        <f>IF('Measured Data'!$E76&gt;0,'Measured Data'!V75+'Measured Data'!$E76*'Measured Data'!AU75/'In Process Calc.'!$I76,"")</f>
        <v/>
      </c>
      <c r="W82" s="247" t="str">
        <f>IF('Measured Data'!$E76&gt;0,'Measured Data'!W75+'Measured Data'!$E76*'Measured Data'!AV75/'In Process Calc.'!$I76,"")</f>
        <v/>
      </c>
      <c r="X82" s="247" t="str">
        <f>IF('Measured Data'!$E76&gt;0,'Measured Data'!X75+'Measured Data'!$E76*'Measured Data'!AW75/'In Process Calc.'!$I76,"")</f>
        <v/>
      </c>
      <c r="Y82" s="247" t="str">
        <f>IF('Measured Data'!$E76&gt;0,'Measured Data'!Y75+'Measured Data'!$E76*'Measured Data'!AX75/'In Process Calc.'!$I76,"")</f>
        <v/>
      </c>
      <c r="Z82" s="247" t="str">
        <f>IF('Measured Data'!$E76&gt;0,'Measured Data'!Z75+'Measured Data'!$E76*'Measured Data'!AY75/'In Process Calc.'!$I76,"")</f>
        <v/>
      </c>
      <c r="AA82" s="247" t="str">
        <f>IF('Measured Data'!$E76&gt;0,'Measured Data'!AA75+'Measured Data'!$E76*'Measured Data'!AZ75/'In Process Calc.'!$I76,"")</f>
        <v/>
      </c>
      <c r="AB82" s="247" t="str">
        <f>IF('Measured Data'!$E76&gt;0,'Measured Data'!AB75+'Measured Data'!$E76*'Measured Data'!BA75/'In Process Calc.'!$I76,"")</f>
        <v/>
      </c>
      <c r="AC82" s="247" t="str">
        <f>IF('Measured Data'!$E76&gt;0,'Measured Data'!AC75+'Measured Data'!$E76*'Measured Data'!BB75/'In Process Calc.'!$I76,"")</f>
        <v/>
      </c>
      <c r="AD82" s="247" t="str">
        <f>IF('Measured Data'!$E76&gt;0,'Measured Data'!AD75+'Measured Data'!$E76*'Measured Data'!BC75/'In Process Calc.'!$I76,"")</f>
        <v/>
      </c>
      <c r="AE82" s="247" t="str">
        <f>IF('Measured Data'!$E76&gt;0,'Measured Data'!AE75+'Measured Data'!$E76*'Measured Data'!BD75/'In Process Calc.'!$I76,"")</f>
        <v/>
      </c>
      <c r="AF82" s="247" t="str">
        <f>IF('Measured Data'!$E76&gt;0,'Measured Data'!AF75+'Measured Data'!$E76*'Measured Data'!BE75/'In Process Calc.'!$I76,"")</f>
        <v/>
      </c>
      <c r="AG82" s="247" t="str">
        <f>IF('Measured Data'!$E76&gt;0,'Measured Data'!AG75+'Measured Data'!$E76*'Measured Data'!BF75/'In Process Calc.'!$I76,"")</f>
        <v/>
      </c>
      <c r="AH82" s="247" t="str">
        <f>IF('Measured Data'!$E76&gt;0,'Measured Data'!AH75+'Measured Data'!$E76*'Measured Data'!BG75/'In Process Calc.'!$I76,"")</f>
        <v/>
      </c>
      <c r="AI82" s="247" t="str">
        <f>IF('Measured Data'!$E76&gt;0,'Measured Data'!AI75+'Measured Data'!$E76*'Measured Data'!BH75/'In Process Calc.'!$I76,"")</f>
        <v/>
      </c>
      <c r="AJ82" s="247" t="str">
        <f>IF('Measured Data'!$E76&gt;0,'Measured Data'!AJ75+'Measured Data'!$E76*'Measured Data'!BI75/'In Process Calc.'!$I76,"")</f>
        <v/>
      </c>
      <c r="AK82" s="247" t="str">
        <f>IF('Measured Data'!$E76&gt;0,'Measured Data'!AK75+'Measured Data'!$E76*'Measured Data'!BJ75/'In Process Calc.'!$I76,"")</f>
        <v/>
      </c>
      <c r="AL82" s="247" t="str">
        <f>IF('Measured Data'!$E76&gt;0,'Measured Data'!AL75+'Measured Data'!$E76*'Measured Data'!BK75/'In Process Calc.'!$I76,"")</f>
        <v/>
      </c>
      <c r="AM82" s="247" t="str">
        <f>IF('Measured Data'!$E76&gt;0,'Measured Data'!AM75+'Measured Data'!$E76*'Measured Data'!BL75/'In Process Calc.'!$I76,"")</f>
        <v/>
      </c>
      <c r="AN82" s="247" t="str">
        <f>IF('Measured Data'!$E76&gt;0,'Measured Data'!AN75+'Measured Data'!$E76*'Measured Data'!BM75/'In Process Calc.'!$I76,"")</f>
        <v/>
      </c>
      <c r="AO82" s="247" t="str">
        <f>IF('Measured Data'!$E76&gt;0,'Measured Data'!AO75+'Measured Data'!$E76*'Measured Data'!BN75/'In Process Calc.'!$I76,"")</f>
        <v/>
      </c>
      <c r="AP82" s="247" t="str">
        <f>IF('Measured Data'!$E76&gt;0,'Measured Data'!AP75+'Measured Data'!$E76*'Measured Data'!BO75/'In Process Calc.'!$I76,"")</f>
        <v/>
      </c>
      <c r="AQ82" s="247" t="str">
        <f>IF('Measured Data'!$E76&gt;0,'Measured Data'!AR75+'Measured Data'!$E76*'Measured Data'!BP75/'In Process Calc.'!$I76,"")</f>
        <v/>
      </c>
      <c r="AR82" s="247" t="str">
        <f>IF('Measured Data'!$E76&gt;0,'Measured Data'!AS75,"")</f>
        <v/>
      </c>
      <c r="AS82" s="247" t="str">
        <f>IF('Measured Data'!$E76&gt;0,'Measured Data'!AT75,"")</f>
        <v/>
      </c>
      <c r="AT82" s="247" t="str">
        <f>IF('Measured Data'!$E76&gt;0,'Measured Data'!AU75,"")</f>
        <v/>
      </c>
      <c r="AU82" s="247" t="str">
        <f>IF('Measured Data'!$E76&gt;0,'Measured Data'!AV75,"")</f>
        <v/>
      </c>
      <c r="AV82" s="247" t="str">
        <f>IF('Measured Data'!$E76&gt;0,'Measured Data'!AW75,"")</f>
        <v/>
      </c>
      <c r="AW82" s="247" t="str">
        <f>IF('Measured Data'!$E76&gt;0,'Measured Data'!AX75,"")</f>
        <v/>
      </c>
      <c r="AX82" s="247" t="str">
        <f>IF('Measured Data'!$E76&gt;0,'Measured Data'!AY75,"")</f>
        <v/>
      </c>
      <c r="AY82" s="247" t="str">
        <f>IF('Measured Data'!$E76&gt;0,'Measured Data'!AZ75,"")</f>
        <v/>
      </c>
      <c r="AZ82" s="247" t="str">
        <f>IF('Measured Data'!$E76&gt;0,'Measured Data'!BA75,"")</f>
        <v/>
      </c>
      <c r="BA82" s="247" t="str">
        <f>IF('Measured Data'!$E76&gt;0,'Measured Data'!BB75,"")</f>
        <v/>
      </c>
      <c r="BB82" s="247" t="str">
        <f>IF('Measured Data'!$E76&gt;0,'Measured Data'!BC75,"")</f>
        <v/>
      </c>
      <c r="BC82" s="247" t="str">
        <f>IF('Measured Data'!$E76&gt;0,'Measured Data'!BD75,"")</f>
        <v/>
      </c>
      <c r="BD82" s="247" t="str">
        <f>IF('Measured Data'!$E76&gt;0,'Measured Data'!BE75,"")</f>
        <v/>
      </c>
      <c r="BE82" s="247" t="str">
        <f>IF('Measured Data'!$E76&gt;0,'Measured Data'!BF75,"")</f>
        <v/>
      </c>
      <c r="BF82" s="247" t="str">
        <f>IF('Measured Data'!$E76&gt;0,'Measured Data'!BG75,"")</f>
        <v/>
      </c>
      <c r="BG82" s="247" t="str">
        <f>IF('Measured Data'!$E76&gt;0,'Measured Data'!BH75,"")</f>
        <v/>
      </c>
      <c r="BH82" s="247" t="str">
        <f>IF('Measured Data'!$E76&gt;0,'Measured Data'!BI75,"")</f>
        <v/>
      </c>
      <c r="BI82" s="247" t="str">
        <f>IF('Measured Data'!$E76&gt;0,'Measured Data'!BJ75,"")</f>
        <v/>
      </c>
      <c r="BJ82" s="247" t="str">
        <f>IF('Measured Data'!$E76&gt;0,'Measured Data'!BK75,"")</f>
        <v/>
      </c>
      <c r="BK82" s="247" t="str">
        <f>IF('Measured Data'!$E76&gt;0,'Measured Data'!BL75,"")</f>
        <v/>
      </c>
      <c r="BL82" s="247" t="str">
        <f>IF('Measured Data'!$E76&gt;0,'Measured Data'!BM75,"")</f>
        <v/>
      </c>
      <c r="BM82" s="247" t="str">
        <f>IF('Measured Data'!$E76&gt;0,'Measured Data'!BN75,"")</f>
        <v/>
      </c>
      <c r="BN82" s="247" t="str">
        <f>IF('Measured Data'!$E76&gt;0,'In Process Calc.'!B75,"")</f>
        <v/>
      </c>
      <c r="BO82" s="247" t="str">
        <f>IF('Measured Data'!$E76&gt;0,'In Process Calc.'!C75,"")</f>
        <v/>
      </c>
    </row>
    <row r="83" spans="1:67" x14ac:dyDescent="0.15">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Data'!AS76/'In Process Calc.'!$I77,"")</f>
        <v/>
      </c>
      <c r="U83" s="247" t="str">
        <f>IF('Measured Data'!$E77&gt;0,'Measured Data'!U76+'Measured Data'!$E77*'Measured Data'!AT76/'In Process Calc.'!$I77,"")</f>
        <v/>
      </c>
      <c r="V83" s="247" t="str">
        <f>IF('Measured Data'!$E77&gt;0,'Measured Data'!V76+'Measured Data'!$E77*'Measured Data'!AU76/'In Process Calc.'!$I77,"")</f>
        <v/>
      </c>
      <c r="W83" s="247" t="str">
        <f>IF('Measured Data'!$E77&gt;0,'Measured Data'!W76+'Measured Data'!$E77*'Measured Data'!AV76/'In Process Calc.'!$I77,"")</f>
        <v/>
      </c>
      <c r="X83" s="247" t="str">
        <f>IF('Measured Data'!$E77&gt;0,'Measured Data'!X76+'Measured Data'!$E77*'Measured Data'!AW76/'In Process Calc.'!$I77,"")</f>
        <v/>
      </c>
      <c r="Y83" s="247" t="str">
        <f>IF('Measured Data'!$E77&gt;0,'Measured Data'!Y76+'Measured Data'!$E77*'Measured Data'!AX76/'In Process Calc.'!$I77,"")</f>
        <v/>
      </c>
      <c r="Z83" s="247" t="str">
        <f>IF('Measured Data'!$E77&gt;0,'Measured Data'!Z76+'Measured Data'!$E77*'Measured Data'!AY76/'In Process Calc.'!$I77,"")</f>
        <v/>
      </c>
      <c r="AA83" s="247" t="str">
        <f>IF('Measured Data'!$E77&gt;0,'Measured Data'!AA76+'Measured Data'!$E77*'Measured Data'!AZ76/'In Process Calc.'!$I77,"")</f>
        <v/>
      </c>
      <c r="AB83" s="247" t="str">
        <f>IF('Measured Data'!$E77&gt;0,'Measured Data'!AB76+'Measured Data'!$E77*'Measured Data'!BA76/'In Process Calc.'!$I77,"")</f>
        <v/>
      </c>
      <c r="AC83" s="247" t="str">
        <f>IF('Measured Data'!$E77&gt;0,'Measured Data'!AC76+'Measured Data'!$E77*'Measured Data'!BB76/'In Process Calc.'!$I77,"")</f>
        <v/>
      </c>
      <c r="AD83" s="247" t="str">
        <f>IF('Measured Data'!$E77&gt;0,'Measured Data'!AD76+'Measured Data'!$E77*'Measured Data'!BC76/'In Process Calc.'!$I77,"")</f>
        <v/>
      </c>
      <c r="AE83" s="247" t="str">
        <f>IF('Measured Data'!$E77&gt;0,'Measured Data'!AE76+'Measured Data'!$E77*'Measured Data'!BD76/'In Process Calc.'!$I77,"")</f>
        <v/>
      </c>
      <c r="AF83" s="247" t="str">
        <f>IF('Measured Data'!$E77&gt;0,'Measured Data'!AF76+'Measured Data'!$E77*'Measured Data'!BE76/'In Process Calc.'!$I77,"")</f>
        <v/>
      </c>
      <c r="AG83" s="247" t="str">
        <f>IF('Measured Data'!$E77&gt;0,'Measured Data'!AG76+'Measured Data'!$E77*'Measured Data'!BF76/'In Process Calc.'!$I77,"")</f>
        <v/>
      </c>
      <c r="AH83" s="247" t="str">
        <f>IF('Measured Data'!$E77&gt;0,'Measured Data'!AH76+'Measured Data'!$E77*'Measured Data'!BG76/'In Process Calc.'!$I77,"")</f>
        <v/>
      </c>
      <c r="AI83" s="247" t="str">
        <f>IF('Measured Data'!$E77&gt;0,'Measured Data'!AI76+'Measured Data'!$E77*'Measured Data'!BH76/'In Process Calc.'!$I77,"")</f>
        <v/>
      </c>
      <c r="AJ83" s="247" t="str">
        <f>IF('Measured Data'!$E77&gt;0,'Measured Data'!AJ76+'Measured Data'!$E77*'Measured Data'!BI76/'In Process Calc.'!$I77,"")</f>
        <v/>
      </c>
      <c r="AK83" s="247" t="str">
        <f>IF('Measured Data'!$E77&gt;0,'Measured Data'!AK76+'Measured Data'!$E77*'Measured Data'!BJ76/'In Process Calc.'!$I77,"")</f>
        <v/>
      </c>
      <c r="AL83" s="247" t="str">
        <f>IF('Measured Data'!$E77&gt;0,'Measured Data'!AL76+'Measured Data'!$E77*'Measured Data'!BK76/'In Process Calc.'!$I77,"")</f>
        <v/>
      </c>
      <c r="AM83" s="247" t="str">
        <f>IF('Measured Data'!$E77&gt;0,'Measured Data'!AM76+'Measured Data'!$E77*'Measured Data'!BL76/'In Process Calc.'!$I77,"")</f>
        <v/>
      </c>
      <c r="AN83" s="247" t="str">
        <f>IF('Measured Data'!$E77&gt;0,'Measured Data'!AN76+'Measured Data'!$E77*'Measured Data'!BM76/'In Process Calc.'!$I77,"")</f>
        <v/>
      </c>
      <c r="AO83" s="247" t="str">
        <f>IF('Measured Data'!$E77&gt;0,'Measured Data'!AO76+'Measured Data'!$E77*'Measured Data'!BN76/'In Process Calc.'!$I77,"")</f>
        <v/>
      </c>
      <c r="AP83" s="247" t="str">
        <f>IF('Measured Data'!$E77&gt;0,'Measured Data'!AP76+'Measured Data'!$E77*'Measured Data'!BO76/'In Process Calc.'!$I77,"")</f>
        <v/>
      </c>
      <c r="AQ83" s="247" t="str">
        <f>IF('Measured Data'!$E77&gt;0,'Measured Data'!AR76+'Measured Data'!$E77*'Measured Data'!BP76/'In Process Calc.'!$I77,"")</f>
        <v/>
      </c>
      <c r="AR83" s="247" t="str">
        <f>IF('Measured Data'!$E77&gt;0,'Measured Data'!AS76,"")</f>
        <v/>
      </c>
      <c r="AS83" s="247" t="str">
        <f>IF('Measured Data'!$E77&gt;0,'Measured Data'!AT76,"")</f>
        <v/>
      </c>
      <c r="AT83" s="247" t="str">
        <f>IF('Measured Data'!$E77&gt;0,'Measured Data'!AU76,"")</f>
        <v/>
      </c>
      <c r="AU83" s="247" t="str">
        <f>IF('Measured Data'!$E77&gt;0,'Measured Data'!AV76,"")</f>
        <v/>
      </c>
      <c r="AV83" s="247" t="str">
        <f>IF('Measured Data'!$E77&gt;0,'Measured Data'!AW76,"")</f>
        <v/>
      </c>
      <c r="AW83" s="247" t="str">
        <f>IF('Measured Data'!$E77&gt;0,'Measured Data'!AX76,"")</f>
        <v/>
      </c>
      <c r="AX83" s="247" t="str">
        <f>IF('Measured Data'!$E77&gt;0,'Measured Data'!AY76,"")</f>
        <v/>
      </c>
      <c r="AY83" s="247" t="str">
        <f>IF('Measured Data'!$E77&gt;0,'Measured Data'!AZ76,"")</f>
        <v/>
      </c>
      <c r="AZ83" s="247" t="str">
        <f>IF('Measured Data'!$E77&gt;0,'Measured Data'!BA76,"")</f>
        <v/>
      </c>
      <c r="BA83" s="247" t="str">
        <f>IF('Measured Data'!$E77&gt;0,'Measured Data'!BB76,"")</f>
        <v/>
      </c>
      <c r="BB83" s="247" t="str">
        <f>IF('Measured Data'!$E77&gt;0,'Measured Data'!BC76,"")</f>
        <v/>
      </c>
      <c r="BC83" s="247" t="str">
        <f>IF('Measured Data'!$E77&gt;0,'Measured Data'!BD76,"")</f>
        <v/>
      </c>
      <c r="BD83" s="247" t="str">
        <f>IF('Measured Data'!$E77&gt;0,'Measured Data'!BE76,"")</f>
        <v/>
      </c>
      <c r="BE83" s="247" t="str">
        <f>IF('Measured Data'!$E77&gt;0,'Measured Data'!BF76,"")</f>
        <v/>
      </c>
      <c r="BF83" s="247" t="str">
        <f>IF('Measured Data'!$E77&gt;0,'Measured Data'!BG76,"")</f>
        <v/>
      </c>
      <c r="BG83" s="247" t="str">
        <f>IF('Measured Data'!$E77&gt;0,'Measured Data'!BH76,"")</f>
        <v/>
      </c>
      <c r="BH83" s="247" t="str">
        <f>IF('Measured Data'!$E77&gt;0,'Measured Data'!BI76,"")</f>
        <v/>
      </c>
      <c r="BI83" s="247" t="str">
        <f>IF('Measured Data'!$E77&gt;0,'Measured Data'!BJ76,"")</f>
        <v/>
      </c>
      <c r="BJ83" s="247" t="str">
        <f>IF('Measured Data'!$E77&gt;0,'Measured Data'!BK76,"")</f>
        <v/>
      </c>
      <c r="BK83" s="247" t="str">
        <f>IF('Measured Data'!$E77&gt;0,'Measured Data'!BL76,"")</f>
        <v/>
      </c>
      <c r="BL83" s="247" t="str">
        <f>IF('Measured Data'!$E77&gt;0,'Measured Data'!BM76,"")</f>
        <v/>
      </c>
      <c r="BM83" s="247" t="str">
        <f>IF('Measured Data'!$E77&gt;0,'Measured Data'!BN76,"")</f>
        <v/>
      </c>
      <c r="BN83" s="247" t="str">
        <f>IF('Measured Data'!$E77&gt;0,'In Process Calc.'!B76,"")</f>
        <v/>
      </c>
      <c r="BO83" s="247" t="str">
        <f>IF('Measured Data'!$E77&gt;0,'In Process Calc.'!C76,"")</f>
        <v/>
      </c>
    </row>
    <row r="84" spans="1:67" x14ac:dyDescent="0.15">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Data'!AS77/'In Process Calc.'!$I78,"")</f>
        <v/>
      </c>
      <c r="U84" s="247" t="str">
        <f>IF('Measured Data'!$E78&gt;0,'Measured Data'!U77+'Measured Data'!$E78*'Measured Data'!AT77/'In Process Calc.'!$I78,"")</f>
        <v/>
      </c>
      <c r="V84" s="247" t="str">
        <f>IF('Measured Data'!$E78&gt;0,'Measured Data'!V77+'Measured Data'!$E78*'Measured Data'!AU77/'In Process Calc.'!$I78,"")</f>
        <v/>
      </c>
      <c r="W84" s="247" t="str">
        <f>IF('Measured Data'!$E78&gt;0,'Measured Data'!W77+'Measured Data'!$E78*'Measured Data'!AV77/'In Process Calc.'!$I78,"")</f>
        <v/>
      </c>
      <c r="X84" s="247" t="str">
        <f>IF('Measured Data'!$E78&gt;0,'Measured Data'!X77+'Measured Data'!$E78*'Measured Data'!AW77/'In Process Calc.'!$I78,"")</f>
        <v/>
      </c>
      <c r="Y84" s="247" t="str">
        <f>IF('Measured Data'!$E78&gt;0,'Measured Data'!Y77+'Measured Data'!$E78*'Measured Data'!AX77/'In Process Calc.'!$I78,"")</f>
        <v/>
      </c>
      <c r="Z84" s="247" t="str">
        <f>IF('Measured Data'!$E78&gt;0,'Measured Data'!Z77+'Measured Data'!$E78*'Measured Data'!AY77/'In Process Calc.'!$I78,"")</f>
        <v/>
      </c>
      <c r="AA84" s="247" t="str">
        <f>IF('Measured Data'!$E78&gt;0,'Measured Data'!AA77+'Measured Data'!$E78*'Measured Data'!AZ77/'In Process Calc.'!$I78,"")</f>
        <v/>
      </c>
      <c r="AB84" s="247" t="str">
        <f>IF('Measured Data'!$E78&gt;0,'Measured Data'!AB77+'Measured Data'!$E78*'Measured Data'!BA77/'In Process Calc.'!$I78,"")</f>
        <v/>
      </c>
      <c r="AC84" s="247" t="str">
        <f>IF('Measured Data'!$E78&gt;0,'Measured Data'!AC77+'Measured Data'!$E78*'Measured Data'!BB77/'In Process Calc.'!$I78,"")</f>
        <v/>
      </c>
      <c r="AD84" s="247" t="str">
        <f>IF('Measured Data'!$E78&gt;0,'Measured Data'!AD77+'Measured Data'!$E78*'Measured Data'!BC77/'In Process Calc.'!$I78,"")</f>
        <v/>
      </c>
      <c r="AE84" s="247" t="str">
        <f>IF('Measured Data'!$E78&gt;0,'Measured Data'!AE77+'Measured Data'!$E78*'Measured Data'!BD77/'In Process Calc.'!$I78,"")</f>
        <v/>
      </c>
      <c r="AF84" s="247" t="str">
        <f>IF('Measured Data'!$E78&gt;0,'Measured Data'!AF77+'Measured Data'!$E78*'Measured Data'!BE77/'In Process Calc.'!$I78,"")</f>
        <v/>
      </c>
      <c r="AG84" s="247" t="str">
        <f>IF('Measured Data'!$E78&gt;0,'Measured Data'!AG77+'Measured Data'!$E78*'Measured Data'!BF77/'In Process Calc.'!$I78,"")</f>
        <v/>
      </c>
      <c r="AH84" s="247" t="str">
        <f>IF('Measured Data'!$E78&gt;0,'Measured Data'!AH77+'Measured Data'!$E78*'Measured Data'!BG77/'In Process Calc.'!$I78,"")</f>
        <v/>
      </c>
      <c r="AI84" s="247" t="str">
        <f>IF('Measured Data'!$E78&gt;0,'Measured Data'!AI77+'Measured Data'!$E78*'Measured Data'!BH77/'In Process Calc.'!$I78,"")</f>
        <v/>
      </c>
      <c r="AJ84" s="247" t="str">
        <f>IF('Measured Data'!$E78&gt;0,'Measured Data'!AJ77+'Measured Data'!$E78*'Measured Data'!BI77/'In Process Calc.'!$I78,"")</f>
        <v/>
      </c>
      <c r="AK84" s="247" t="str">
        <f>IF('Measured Data'!$E78&gt;0,'Measured Data'!AK77+'Measured Data'!$E78*'Measured Data'!BJ77/'In Process Calc.'!$I78,"")</f>
        <v/>
      </c>
      <c r="AL84" s="247" t="str">
        <f>IF('Measured Data'!$E78&gt;0,'Measured Data'!AL77+'Measured Data'!$E78*'Measured Data'!BK77/'In Process Calc.'!$I78,"")</f>
        <v/>
      </c>
      <c r="AM84" s="247" t="str">
        <f>IF('Measured Data'!$E78&gt;0,'Measured Data'!AM77+'Measured Data'!$E78*'Measured Data'!BL77/'In Process Calc.'!$I78,"")</f>
        <v/>
      </c>
      <c r="AN84" s="247" t="str">
        <f>IF('Measured Data'!$E78&gt;0,'Measured Data'!AN77+'Measured Data'!$E78*'Measured Data'!BM77/'In Process Calc.'!$I78,"")</f>
        <v/>
      </c>
      <c r="AO84" s="247" t="str">
        <f>IF('Measured Data'!$E78&gt;0,'Measured Data'!AO77+'Measured Data'!$E78*'Measured Data'!BN77/'In Process Calc.'!$I78,"")</f>
        <v/>
      </c>
      <c r="AP84" s="247" t="str">
        <f>IF('Measured Data'!$E78&gt;0,'Measured Data'!AP77+'Measured Data'!$E78*'Measured Data'!BO77/'In Process Calc.'!$I78,"")</f>
        <v/>
      </c>
      <c r="AQ84" s="247" t="str">
        <f>IF('Measured Data'!$E78&gt;0,'Measured Data'!AR77+'Measured Data'!$E78*'Measured Data'!BP77/'In Process Calc.'!$I78,"")</f>
        <v/>
      </c>
      <c r="AR84" s="247" t="str">
        <f>IF('Measured Data'!$E78&gt;0,'Measured Data'!AS77,"")</f>
        <v/>
      </c>
      <c r="AS84" s="247" t="str">
        <f>IF('Measured Data'!$E78&gt;0,'Measured Data'!AT77,"")</f>
        <v/>
      </c>
      <c r="AT84" s="247" t="str">
        <f>IF('Measured Data'!$E78&gt;0,'Measured Data'!AU77,"")</f>
        <v/>
      </c>
      <c r="AU84" s="247" t="str">
        <f>IF('Measured Data'!$E78&gt;0,'Measured Data'!AV77,"")</f>
        <v/>
      </c>
      <c r="AV84" s="247" t="str">
        <f>IF('Measured Data'!$E78&gt;0,'Measured Data'!AW77,"")</f>
        <v/>
      </c>
      <c r="AW84" s="247" t="str">
        <f>IF('Measured Data'!$E78&gt;0,'Measured Data'!AX77,"")</f>
        <v/>
      </c>
      <c r="AX84" s="247" t="str">
        <f>IF('Measured Data'!$E78&gt;0,'Measured Data'!AY77,"")</f>
        <v/>
      </c>
      <c r="AY84" s="247" t="str">
        <f>IF('Measured Data'!$E78&gt;0,'Measured Data'!AZ77,"")</f>
        <v/>
      </c>
      <c r="AZ84" s="247" t="str">
        <f>IF('Measured Data'!$E78&gt;0,'Measured Data'!BA77,"")</f>
        <v/>
      </c>
      <c r="BA84" s="247" t="str">
        <f>IF('Measured Data'!$E78&gt;0,'Measured Data'!BB77,"")</f>
        <v/>
      </c>
      <c r="BB84" s="247" t="str">
        <f>IF('Measured Data'!$E78&gt;0,'Measured Data'!BC77,"")</f>
        <v/>
      </c>
      <c r="BC84" s="247" t="str">
        <f>IF('Measured Data'!$E78&gt;0,'Measured Data'!BD77,"")</f>
        <v/>
      </c>
      <c r="BD84" s="247" t="str">
        <f>IF('Measured Data'!$E78&gt;0,'Measured Data'!BE77,"")</f>
        <v/>
      </c>
      <c r="BE84" s="247" t="str">
        <f>IF('Measured Data'!$E78&gt;0,'Measured Data'!BF77,"")</f>
        <v/>
      </c>
      <c r="BF84" s="247" t="str">
        <f>IF('Measured Data'!$E78&gt;0,'Measured Data'!BG77,"")</f>
        <v/>
      </c>
      <c r="BG84" s="247" t="str">
        <f>IF('Measured Data'!$E78&gt;0,'Measured Data'!BH77,"")</f>
        <v/>
      </c>
      <c r="BH84" s="247" t="str">
        <f>IF('Measured Data'!$E78&gt;0,'Measured Data'!BI77,"")</f>
        <v/>
      </c>
      <c r="BI84" s="247" t="str">
        <f>IF('Measured Data'!$E78&gt;0,'Measured Data'!BJ77,"")</f>
        <v/>
      </c>
      <c r="BJ84" s="247" t="str">
        <f>IF('Measured Data'!$E78&gt;0,'Measured Data'!BK77,"")</f>
        <v/>
      </c>
      <c r="BK84" s="247" t="str">
        <f>IF('Measured Data'!$E78&gt;0,'Measured Data'!BL77,"")</f>
        <v/>
      </c>
      <c r="BL84" s="247" t="str">
        <f>IF('Measured Data'!$E78&gt;0,'Measured Data'!BM77,"")</f>
        <v/>
      </c>
      <c r="BM84" s="247" t="str">
        <f>IF('Measured Data'!$E78&gt;0,'Measured Data'!BN77,"")</f>
        <v/>
      </c>
      <c r="BN84" s="247" t="str">
        <f>IF('Measured Data'!$E78&gt;0,'In Process Calc.'!B77,"")</f>
        <v/>
      </c>
      <c r="BO84" s="247" t="str">
        <f>IF('Measured Data'!$E78&gt;0,'In Process Calc.'!C77,"")</f>
        <v/>
      </c>
    </row>
    <row r="85" spans="1:67" x14ac:dyDescent="0.15">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Data'!AS78/'In Process Calc.'!$I79,"")</f>
        <v/>
      </c>
      <c r="U85" s="247" t="str">
        <f>IF('Measured Data'!$E79&gt;0,'Measured Data'!U78+'Measured Data'!$E79*'Measured Data'!AT78/'In Process Calc.'!$I79,"")</f>
        <v/>
      </c>
      <c r="V85" s="247" t="str">
        <f>IF('Measured Data'!$E79&gt;0,'Measured Data'!V78+'Measured Data'!$E79*'Measured Data'!AU78/'In Process Calc.'!$I79,"")</f>
        <v/>
      </c>
      <c r="W85" s="247" t="str">
        <f>IF('Measured Data'!$E79&gt;0,'Measured Data'!W78+'Measured Data'!$E79*'Measured Data'!AV78/'In Process Calc.'!$I79,"")</f>
        <v/>
      </c>
      <c r="X85" s="247" t="str">
        <f>IF('Measured Data'!$E79&gt;0,'Measured Data'!X78+'Measured Data'!$E79*'Measured Data'!AW78/'In Process Calc.'!$I79,"")</f>
        <v/>
      </c>
      <c r="Y85" s="247" t="str">
        <f>IF('Measured Data'!$E79&gt;0,'Measured Data'!Y78+'Measured Data'!$E79*'Measured Data'!AX78/'In Process Calc.'!$I79,"")</f>
        <v/>
      </c>
      <c r="Z85" s="247" t="str">
        <f>IF('Measured Data'!$E79&gt;0,'Measured Data'!Z78+'Measured Data'!$E79*'Measured Data'!AY78/'In Process Calc.'!$I79,"")</f>
        <v/>
      </c>
      <c r="AA85" s="247" t="str">
        <f>IF('Measured Data'!$E79&gt;0,'Measured Data'!AA78+'Measured Data'!$E79*'Measured Data'!AZ78/'In Process Calc.'!$I79,"")</f>
        <v/>
      </c>
      <c r="AB85" s="247" t="str">
        <f>IF('Measured Data'!$E79&gt;0,'Measured Data'!AB78+'Measured Data'!$E79*'Measured Data'!BA78/'In Process Calc.'!$I79,"")</f>
        <v/>
      </c>
      <c r="AC85" s="247" t="str">
        <f>IF('Measured Data'!$E79&gt;0,'Measured Data'!AC78+'Measured Data'!$E79*'Measured Data'!BB78/'In Process Calc.'!$I79,"")</f>
        <v/>
      </c>
      <c r="AD85" s="247" t="str">
        <f>IF('Measured Data'!$E79&gt;0,'Measured Data'!AD78+'Measured Data'!$E79*'Measured Data'!BC78/'In Process Calc.'!$I79,"")</f>
        <v/>
      </c>
      <c r="AE85" s="247" t="str">
        <f>IF('Measured Data'!$E79&gt;0,'Measured Data'!AE78+'Measured Data'!$E79*'Measured Data'!BD78/'In Process Calc.'!$I79,"")</f>
        <v/>
      </c>
      <c r="AF85" s="247" t="str">
        <f>IF('Measured Data'!$E79&gt;0,'Measured Data'!AF78+'Measured Data'!$E79*'Measured Data'!BE78/'In Process Calc.'!$I79,"")</f>
        <v/>
      </c>
      <c r="AG85" s="247" t="str">
        <f>IF('Measured Data'!$E79&gt;0,'Measured Data'!AG78+'Measured Data'!$E79*'Measured Data'!BF78/'In Process Calc.'!$I79,"")</f>
        <v/>
      </c>
      <c r="AH85" s="247" t="str">
        <f>IF('Measured Data'!$E79&gt;0,'Measured Data'!AH78+'Measured Data'!$E79*'Measured Data'!BG78/'In Process Calc.'!$I79,"")</f>
        <v/>
      </c>
      <c r="AI85" s="247" t="str">
        <f>IF('Measured Data'!$E79&gt;0,'Measured Data'!AI78+'Measured Data'!$E79*'Measured Data'!BH78/'In Process Calc.'!$I79,"")</f>
        <v/>
      </c>
      <c r="AJ85" s="247" t="str">
        <f>IF('Measured Data'!$E79&gt;0,'Measured Data'!AJ78+'Measured Data'!$E79*'Measured Data'!BI78/'In Process Calc.'!$I79,"")</f>
        <v/>
      </c>
      <c r="AK85" s="247" t="str">
        <f>IF('Measured Data'!$E79&gt;0,'Measured Data'!AK78+'Measured Data'!$E79*'Measured Data'!BJ78/'In Process Calc.'!$I79,"")</f>
        <v/>
      </c>
      <c r="AL85" s="247" t="str">
        <f>IF('Measured Data'!$E79&gt;0,'Measured Data'!AL78+'Measured Data'!$E79*'Measured Data'!BK78/'In Process Calc.'!$I79,"")</f>
        <v/>
      </c>
      <c r="AM85" s="247" t="str">
        <f>IF('Measured Data'!$E79&gt;0,'Measured Data'!AM78+'Measured Data'!$E79*'Measured Data'!BL78/'In Process Calc.'!$I79,"")</f>
        <v/>
      </c>
      <c r="AN85" s="247" t="str">
        <f>IF('Measured Data'!$E79&gt;0,'Measured Data'!AN78+'Measured Data'!$E79*'Measured Data'!BM78/'In Process Calc.'!$I79,"")</f>
        <v/>
      </c>
      <c r="AO85" s="247" t="str">
        <f>IF('Measured Data'!$E79&gt;0,'Measured Data'!AO78+'Measured Data'!$E79*'Measured Data'!BN78/'In Process Calc.'!$I79,"")</f>
        <v/>
      </c>
      <c r="AP85" s="247" t="str">
        <f>IF('Measured Data'!$E79&gt;0,'Measured Data'!AP78+'Measured Data'!$E79*'Measured Data'!BO78/'In Process Calc.'!$I79,"")</f>
        <v/>
      </c>
      <c r="AQ85" s="247" t="str">
        <f>IF('Measured Data'!$E79&gt;0,'Measured Data'!AR78+'Measured Data'!$E79*'Measured Data'!BP78/'In Process Calc.'!$I79,"")</f>
        <v/>
      </c>
      <c r="AR85" s="247" t="str">
        <f>IF('Measured Data'!$E79&gt;0,'Measured Data'!AS78,"")</f>
        <v/>
      </c>
      <c r="AS85" s="247" t="str">
        <f>IF('Measured Data'!$E79&gt;0,'Measured Data'!AT78,"")</f>
        <v/>
      </c>
      <c r="AT85" s="247" t="str">
        <f>IF('Measured Data'!$E79&gt;0,'Measured Data'!AU78,"")</f>
        <v/>
      </c>
      <c r="AU85" s="247" t="str">
        <f>IF('Measured Data'!$E79&gt;0,'Measured Data'!AV78,"")</f>
        <v/>
      </c>
      <c r="AV85" s="247" t="str">
        <f>IF('Measured Data'!$E79&gt;0,'Measured Data'!AW78,"")</f>
        <v/>
      </c>
      <c r="AW85" s="247" t="str">
        <f>IF('Measured Data'!$E79&gt;0,'Measured Data'!AX78,"")</f>
        <v/>
      </c>
      <c r="AX85" s="247" t="str">
        <f>IF('Measured Data'!$E79&gt;0,'Measured Data'!AY78,"")</f>
        <v/>
      </c>
      <c r="AY85" s="247" t="str">
        <f>IF('Measured Data'!$E79&gt;0,'Measured Data'!AZ78,"")</f>
        <v/>
      </c>
      <c r="AZ85" s="247" t="str">
        <f>IF('Measured Data'!$E79&gt;0,'Measured Data'!BA78,"")</f>
        <v/>
      </c>
      <c r="BA85" s="247" t="str">
        <f>IF('Measured Data'!$E79&gt;0,'Measured Data'!BB78,"")</f>
        <v/>
      </c>
      <c r="BB85" s="247" t="str">
        <f>IF('Measured Data'!$E79&gt;0,'Measured Data'!BC78,"")</f>
        <v/>
      </c>
      <c r="BC85" s="247" t="str">
        <f>IF('Measured Data'!$E79&gt;0,'Measured Data'!BD78,"")</f>
        <v/>
      </c>
      <c r="BD85" s="247" t="str">
        <f>IF('Measured Data'!$E79&gt;0,'Measured Data'!BE78,"")</f>
        <v/>
      </c>
      <c r="BE85" s="247" t="str">
        <f>IF('Measured Data'!$E79&gt;0,'Measured Data'!BF78,"")</f>
        <v/>
      </c>
      <c r="BF85" s="247" t="str">
        <f>IF('Measured Data'!$E79&gt;0,'Measured Data'!BG78,"")</f>
        <v/>
      </c>
      <c r="BG85" s="247" t="str">
        <f>IF('Measured Data'!$E79&gt;0,'Measured Data'!BH78,"")</f>
        <v/>
      </c>
      <c r="BH85" s="247" t="str">
        <f>IF('Measured Data'!$E79&gt;0,'Measured Data'!BI78,"")</f>
        <v/>
      </c>
      <c r="BI85" s="247" t="str">
        <f>IF('Measured Data'!$E79&gt;0,'Measured Data'!BJ78,"")</f>
        <v/>
      </c>
      <c r="BJ85" s="247" t="str">
        <f>IF('Measured Data'!$E79&gt;0,'Measured Data'!BK78,"")</f>
        <v/>
      </c>
      <c r="BK85" s="247" t="str">
        <f>IF('Measured Data'!$E79&gt;0,'Measured Data'!BL78,"")</f>
        <v/>
      </c>
      <c r="BL85" s="247" t="str">
        <f>IF('Measured Data'!$E79&gt;0,'Measured Data'!BM78,"")</f>
        <v/>
      </c>
      <c r="BM85" s="247" t="str">
        <f>IF('Measured Data'!$E79&gt;0,'Measured Data'!BN78,"")</f>
        <v/>
      </c>
      <c r="BN85" s="247" t="str">
        <f>IF('Measured Data'!$E79&gt;0,'In Process Calc.'!B78,"")</f>
        <v/>
      </c>
      <c r="BO85" s="247" t="str">
        <f>IF('Measured Data'!$E79&gt;0,'In Process Calc.'!C78,"")</f>
        <v/>
      </c>
    </row>
    <row r="86" spans="1:67" x14ac:dyDescent="0.15">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Data'!AS79/'In Process Calc.'!$I80,"")</f>
        <v/>
      </c>
      <c r="U86" s="247" t="str">
        <f>IF('Measured Data'!$E80&gt;0,'Measured Data'!U79+'Measured Data'!$E80*'Measured Data'!AT79/'In Process Calc.'!$I80,"")</f>
        <v/>
      </c>
      <c r="V86" s="247" t="str">
        <f>IF('Measured Data'!$E80&gt;0,'Measured Data'!V79+'Measured Data'!$E80*'Measured Data'!AU79/'In Process Calc.'!$I80,"")</f>
        <v/>
      </c>
      <c r="W86" s="247" t="str">
        <f>IF('Measured Data'!$E80&gt;0,'Measured Data'!W79+'Measured Data'!$E80*'Measured Data'!AV79/'In Process Calc.'!$I80,"")</f>
        <v/>
      </c>
      <c r="X86" s="247" t="str">
        <f>IF('Measured Data'!$E80&gt;0,'Measured Data'!X79+'Measured Data'!$E80*'Measured Data'!AW79/'In Process Calc.'!$I80,"")</f>
        <v/>
      </c>
      <c r="Y86" s="247" t="str">
        <f>IF('Measured Data'!$E80&gt;0,'Measured Data'!Y79+'Measured Data'!$E80*'Measured Data'!AX79/'In Process Calc.'!$I80,"")</f>
        <v/>
      </c>
      <c r="Z86" s="247" t="str">
        <f>IF('Measured Data'!$E80&gt;0,'Measured Data'!Z79+'Measured Data'!$E80*'Measured Data'!AY79/'In Process Calc.'!$I80,"")</f>
        <v/>
      </c>
      <c r="AA86" s="247" t="str">
        <f>IF('Measured Data'!$E80&gt;0,'Measured Data'!AA79+'Measured Data'!$E80*'Measured Data'!AZ79/'In Process Calc.'!$I80,"")</f>
        <v/>
      </c>
      <c r="AB86" s="247" t="str">
        <f>IF('Measured Data'!$E80&gt;0,'Measured Data'!AB79+'Measured Data'!$E80*'Measured Data'!BA79/'In Process Calc.'!$I80,"")</f>
        <v/>
      </c>
      <c r="AC86" s="247" t="str">
        <f>IF('Measured Data'!$E80&gt;0,'Measured Data'!AC79+'Measured Data'!$E80*'Measured Data'!BB79/'In Process Calc.'!$I80,"")</f>
        <v/>
      </c>
      <c r="AD86" s="247" t="str">
        <f>IF('Measured Data'!$E80&gt;0,'Measured Data'!AD79+'Measured Data'!$E80*'Measured Data'!BC79/'In Process Calc.'!$I80,"")</f>
        <v/>
      </c>
      <c r="AE86" s="247" t="str">
        <f>IF('Measured Data'!$E80&gt;0,'Measured Data'!AE79+'Measured Data'!$E80*'Measured Data'!BD79/'In Process Calc.'!$I80,"")</f>
        <v/>
      </c>
      <c r="AF86" s="247" t="str">
        <f>IF('Measured Data'!$E80&gt;0,'Measured Data'!AF79+'Measured Data'!$E80*'Measured Data'!BE79/'In Process Calc.'!$I80,"")</f>
        <v/>
      </c>
      <c r="AG86" s="247" t="str">
        <f>IF('Measured Data'!$E80&gt;0,'Measured Data'!AG79+'Measured Data'!$E80*'Measured Data'!BF79/'In Process Calc.'!$I80,"")</f>
        <v/>
      </c>
      <c r="AH86" s="247" t="str">
        <f>IF('Measured Data'!$E80&gt;0,'Measured Data'!AH79+'Measured Data'!$E80*'Measured Data'!BG79/'In Process Calc.'!$I80,"")</f>
        <v/>
      </c>
      <c r="AI86" s="247" t="str">
        <f>IF('Measured Data'!$E80&gt;0,'Measured Data'!AI79+'Measured Data'!$E80*'Measured Data'!BH79/'In Process Calc.'!$I80,"")</f>
        <v/>
      </c>
      <c r="AJ86" s="247" t="str">
        <f>IF('Measured Data'!$E80&gt;0,'Measured Data'!AJ79+'Measured Data'!$E80*'Measured Data'!BI79/'In Process Calc.'!$I80,"")</f>
        <v/>
      </c>
      <c r="AK86" s="247" t="str">
        <f>IF('Measured Data'!$E80&gt;0,'Measured Data'!AK79+'Measured Data'!$E80*'Measured Data'!BJ79/'In Process Calc.'!$I80,"")</f>
        <v/>
      </c>
      <c r="AL86" s="247" t="str">
        <f>IF('Measured Data'!$E80&gt;0,'Measured Data'!AL79+'Measured Data'!$E80*'Measured Data'!BK79/'In Process Calc.'!$I80,"")</f>
        <v/>
      </c>
      <c r="AM86" s="247" t="str">
        <f>IF('Measured Data'!$E80&gt;0,'Measured Data'!AM79+'Measured Data'!$E80*'Measured Data'!BL79/'In Process Calc.'!$I80,"")</f>
        <v/>
      </c>
      <c r="AN86" s="247" t="str">
        <f>IF('Measured Data'!$E80&gt;0,'Measured Data'!AN79+'Measured Data'!$E80*'Measured Data'!BM79/'In Process Calc.'!$I80,"")</f>
        <v/>
      </c>
      <c r="AO86" s="247" t="str">
        <f>IF('Measured Data'!$E80&gt;0,'Measured Data'!AO79+'Measured Data'!$E80*'Measured Data'!BN79/'In Process Calc.'!$I80,"")</f>
        <v/>
      </c>
      <c r="AP86" s="247" t="str">
        <f>IF('Measured Data'!$E80&gt;0,'Measured Data'!AP79+'Measured Data'!$E80*'Measured Data'!BO79/'In Process Calc.'!$I80,"")</f>
        <v/>
      </c>
      <c r="AQ86" s="247" t="str">
        <f>IF('Measured Data'!$E80&gt;0,'Measured Data'!AR79+'Measured Data'!$E80*'Measured Data'!BP79/'In Process Calc.'!$I80,"")</f>
        <v/>
      </c>
      <c r="AR86" s="247" t="str">
        <f>IF('Measured Data'!$E80&gt;0,'Measured Data'!AS79,"")</f>
        <v/>
      </c>
      <c r="AS86" s="247" t="str">
        <f>IF('Measured Data'!$E80&gt;0,'Measured Data'!AT79,"")</f>
        <v/>
      </c>
      <c r="AT86" s="247" t="str">
        <f>IF('Measured Data'!$E80&gt;0,'Measured Data'!AU79,"")</f>
        <v/>
      </c>
      <c r="AU86" s="247" t="str">
        <f>IF('Measured Data'!$E80&gt;0,'Measured Data'!AV79,"")</f>
        <v/>
      </c>
      <c r="AV86" s="247" t="str">
        <f>IF('Measured Data'!$E80&gt;0,'Measured Data'!AW79,"")</f>
        <v/>
      </c>
      <c r="AW86" s="247" t="str">
        <f>IF('Measured Data'!$E80&gt;0,'Measured Data'!AX79,"")</f>
        <v/>
      </c>
      <c r="AX86" s="247" t="str">
        <f>IF('Measured Data'!$E80&gt;0,'Measured Data'!AY79,"")</f>
        <v/>
      </c>
      <c r="AY86" s="247" t="str">
        <f>IF('Measured Data'!$E80&gt;0,'Measured Data'!AZ79,"")</f>
        <v/>
      </c>
      <c r="AZ86" s="247" t="str">
        <f>IF('Measured Data'!$E80&gt;0,'Measured Data'!BA79,"")</f>
        <v/>
      </c>
      <c r="BA86" s="247" t="str">
        <f>IF('Measured Data'!$E80&gt;0,'Measured Data'!BB79,"")</f>
        <v/>
      </c>
      <c r="BB86" s="247" t="str">
        <f>IF('Measured Data'!$E80&gt;0,'Measured Data'!BC79,"")</f>
        <v/>
      </c>
      <c r="BC86" s="247" t="str">
        <f>IF('Measured Data'!$E80&gt;0,'Measured Data'!BD79,"")</f>
        <v/>
      </c>
      <c r="BD86" s="247" t="str">
        <f>IF('Measured Data'!$E80&gt;0,'Measured Data'!BE79,"")</f>
        <v/>
      </c>
      <c r="BE86" s="247" t="str">
        <f>IF('Measured Data'!$E80&gt;0,'Measured Data'!BF79,"")</f>
        <v/>
      </c>
      <c r="BF86" s="247" t="str">
        <f>IF('Measured Data'!$E80&gt;0,'Measured Data'!BG79,"")</f>
        <v/>
      </c>
      <c r="BG86" s="247" t="str">
        <f>IF('Measured Data'!$E80&gt;0,'Measured Data'!BH79,"")</f>
        <v/>
      </c>
      <c r="BH86" s="247" t="str">
        <f>IF('Measured Data'!$E80&gt;0,'Measured Data'!BI79,"")</f>
        <v/>
      </c>
      <c r="BI86" s="247" t="str">
        <f>IF('Measured Data'!$E80&gt;0,'Measured Data'!BJ79,"")</f>
        <v/>
      </c>
      <c r="BJ86" s="247" t="str">
        <f>IF('Measured Data'!$E80&gt;0,'Measured Data'!BK79,"")</f>
        <v/>
      </c>
      <c r="BK86" s="247" t="str">
        <f>IF('Measured Data'!$E80&gt;0,'Measured Data'!BL79,"")</f>
        <v/>
      </c>
      <c r="BL86" s="247" t="str">
        <f>IF('Measured Data'!$E80&gt;0,'Measured Data'!BM79,"")</f>
        <v/>
      </c>
      <c r="BM86" s="247" t="str">
        <f>IF('Measured Data'!$E80&gt;0,'Measured Data'!BN79,"")</f>
        <v/>
      </c>
      <c r="BN86" s="247" t="str">
        <f>IF('Measured Data'!$E80&gt;0,'In Process Calc.'!B79,"")</f>
        <v/>
      </c>
      <c r="BO86" s="247" t="str">
        <f>IF('Measured Data'!$E80&gt;0,'In Process Calc.'!C79,"")</f>
        <v/>
      </c>
    </row>
    <row r="87" spans="1:67" x14ac:dyDescent="0.15">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Data'!AS80/'In Process Calc.'!$I81,"")</f>
        <v/>
      </c>
      <c r="U87" s="247" t="str">
        <f>IF('Measured Data'!$E81&gt;0,'Measured Data'!U80+'Measured Data'!$E81*'Measured Data'!AT80/'In Process Calc.'!$I81,"")</f>
        <v/>
      </c>
      <c r="V87" s="247" t="str">
        <f>IF('Measured Data'!$E81&gt;0,'Measured Data'!V80+'Measured Data'!$E81*'Measured Data'!AU80/'In Process Calc.'!$I81,"")</f>
        <v/>
      </c>
      <c r="W87" s="247" t="str">
        <f>IF('Measured Data'!$E81&gt;0,'Measured Data'!W80+'Measured Data'!$E81*'Measured Data'!AV80/'In Process Calc.'!$I81,"")</f>
        <v/>
      </c>
      <c r="X87" s="247" t="str">
        <f>IF('Measured Data'!$E81&gt;0,'Measured Data'!X80+'Measured Data'!$E81*'Measured Data'!AW80/'In Process Calc.'!$I81,"")</f>
        <v/>
      </c>
      <c r="Y87" s="247" t="str">
        <f>IF('Measured Data'!$E81&gt;0,'Measured Data'!Y80+'Measured Data'!$E81*'Measured Data'!AX80/'In Process Calc.'!$I81,"")</f>
        <v/>
      </c>
      <c r="Z87" s="247" t="str">
        <f>IF('Measured Data'!$E81&gt;0,'Measured Data'!Z80+'Measured Data'!$E81*'Measured Data'!AY80/'In Process Calc.'!$I81,"")</f>
        <v/>
      </c>
      <c r="AA87" s="247" t="str">
        <f>IF('Measured Data'!$E81&gt;0,'Measured Data'!AA80+'Measured Data'!$E81*'Measured Data'!AZ80/'In Process Calc.'!$I81,"")</f>
        <v/>
      </c>
      <c r="AB87" s="247" t="str">
        <f>IF('Measured Data'!$E81&gt;0,'Measured Data'!AB80+'Measured Data'!$E81*'Measured Data'!BA80/'In Process Calc.'!$I81,"")</f>
        <v/>
      </c>
      <c r="AC87" s="247" t="str">
        <f>IF('Measured Data'!$E81&gt;0,'Measured Data'!AC80+'Measured Data'!$E81*'Measured Data'!BB80/'In Process Calc.'!$I81,"")</f>
        <v/>
      </c>
      <c r="AD87" s="247" t="str">
        <f>IF('Measured Data'!$E81&gt;0,'Measured Data'!AD80+'Measured Data'!$E81*'Measured Data'!BC80/'In Process Calc.'!$I81,"")</f>
        <v/>
      </c>
      <c r="AE87" s="247" t="str">
        <f>IF('Measured Data'!$E81&gt;0,'Measured Data'!AE80+'Measured Data'!$E81*'Measured Data'!BD80/'In Process Calc.'!$I81,"")</f>
        <v/>
      </c>
      <c r="AF87" s="247" t="str">
        <f>IF('Measured Data'!$E81&gt;0,'Measured Data'!AF80+'Measured Data'!$E81*'Measured Data'!BE80/'In Process Calc.'!$I81,"")</f>
        <v/>
      </c>
      <c r="AG87" s="247" t="str">
        <f>IF('Measured Data'!$E81&gt;0,'Measured Data'!AG80+'Measured Data'!$E81*'Measured Data'!BF80/'In Process Calc.'!$I81,"")</f>
        <v/>
      </c>
      <c r="AH87" s="247" t="str">
        <f>IF('Measured Data'!$E81&gt;0,'Measured Data'!AH80+'Measured Data'!$E81*'Measured Data'!BG80/'In Process Calc.'!$I81,"")</f>
        <v/>
      </c>
      <c r="AI87" s="247" t="str">
        <f>IF('Measured Data'!$E81&gt;0,'Measured Data'!AI80+'Measured Data'!$E81*'Measured Data'!BH80/'In Process Calc.'!$I81,"")</f>
        <v/>
      </c>
      <c r="AJ87" s="247" t="str">
        <f>IF('Measured Data'!$E81&gt;0,'Measured Data'!AJ80+'Measured Data'!$E81*'Measured Data'!BI80/'In Process Calc.'!$I81,"")</f>
        <v/>
      </c>
      <c r="AK87" s="247" t="str">
        <f>IF('Measured Data'!$E81&gt;0,'Measured Data'!AK80+'Measured Data'!$E81*'Measured Data'!BJ80/'In Process Calc.'!$I81,"")</f>
        <v/>
      </c>
      <c r="AL87" s="247" t="str">
        <f>IF('Measured Data'!$E81&gt;0,'Measured Data'!AL80+'Measured Data'!$E81*'Measured Data'!BK80/'In Process Calc.'!$I81,"")</f>
        <v/>
      </c>
      <c r="AM87" s="247" t="str">
        <f>IF('Measured Data'!$E81&gt;0,'Measured Data'!AM80+'Measured Data'!$E81*'Measured Data'!BL80/'In Process Calc.'!$I81,"")</f>
        <v/>
      </c>
      <c r="AN87" s="247" t="str">
        <f>IF('Measured Data'!$E81&gt;0,'Measured Data'!AN80+'Measured Data'!$E81*'Measured Data'!BM80/'In Process Calc.'!$I81,"")</f>
        <v/>
      </c>
      <c r="AO87" s="247" t="str">
        <f>IF('Measured Data'!$E81&gt;0,'Measured Data'!AO80+'Measured Data'!$E81*'Measured Data'!BN80/'In Process Calc.'!$I81,"")</f>
        <v/>
      </c>
      <c r="AP87" s="247" t="str">
        <f>IF('Measured Data'!$E81&gt;0,'Measured Data'!AP80+'Measured Data'!$E81*'Measured Data'!BO80/'In Process Calc.'!$I81,"")</f>
        <v/>
      </c>
      <c r="AQ87" s="247" t="str">
        <f>IF('Measured Data'!$E81&gt;0,'Measured Data'!AR80+'Measured Data'!$E81*'Measured Data'!BP80/'In Process Calc.'!$I81,"")</f>
        <v/>
      </c>
      <c r="AR87" s="247" t="str">
        <f>IF('Measured Data'!$E81&gt;0,'Measured Data'!AS80,"")</f>
        <v/>
      </c>
      <c r="AS87" s="247" t="str">
        <f>IF('Measured Data'!$E81&gt;0,'Measured Data'!AT80,"")</f>
        <v/>
      </c>
      <c r="AT87" s="247" t="str">
        <f>IF('Measured Data'!$E81&gt;0,'Measured Data'!AU80,"")</f>
        <v/>
      </c>
      <c r="AU87" s="247" t="str">
        <f>IF('Measured Data'!$E81&gt;0,'Measured Data'!AV80,"")</f>
        <v/>
      </c>
      <c r="AV87" s="247" t="str">
        <f>IF('Measured Data'!$E81&gt;0,'Measured Data'!AW80,"")</f>
        <v/>
      </c>
      <c r="AW87" s="247" t="str">
        <f>IF('Measured Data'!$E81&gt;0,'Measured Data'!AX80,"")</f>
        <v/>
      </c>
      <c r="AX87" s="247" t="str">
        <f>IF('Measured Data'!$E81&gt;0,'Measured Data'!AY80,"")</f>
        <v/>
      </c>
      <c r="AY87" s="247" t="str">
        <f>IF('Measured Data'!$E81&gt;0,'Measured Data'!AZ80,"")</f>
        <v/>
      </c>
      <c r="AZ87" s="247" t="str">
        <f>IF('Measured Data'!$E81&gt;0,'Measured Data'!BA80,"")</f>
        <v/>
      </c>
      <c r="BA87" s="247" t="str">
        <f>IF('Measured Data'!$E81&gt;0,'Measured Data'!BB80,"")</f>
        <v/>
      </c>
      <c r="BB87" s="247" t="str">
        <f>IF('Measured Data'!$E81&gt;0,'Measured Data'!BC80,"")</f>
        <v/>
      </c>
      <c r="BC87" s="247" t="str">
        <f>IF('Measured Data'!$E81&gt;0,'Measured Data'!BD80,"")</f>
        <v/>
      </c>
      <c r="BD87" s="247" t="str">
        <f>IF('Measured Data'!$E81&gt;0,'Measured Data'!BE80,"")</f>
        <v/>
      </c>
      <c r="BE87" s="247" t="str">
        <f>IF('Measured Data'!$E81&gt;0,'Measured Data'!BF80,"")</f>
        <v/>
      </c>
      <c r="BF87" s="247" t="str">
        <f>IF('Measured Data'!$E81&gt;0,'Measured Data'!BG80,"")</f>
        <v/>
      </c>
      <c r="BG87" s="247" t="str">
        <f>IF('Measured Data'!$E81&gt;0,'Measured Data'!BH80,"")</f>
        <v/>
      </c>
      <c r="BH87" s="247" t="str">
        <f>IF('Measured Data'!$E81&gt;0,'Measured Data'!BI80,"")</f>
        <v/>
      </c>
      <c r="BI87" s="247" t="str">
        <f>IF('Measured Data'!$E81&gt;0,'Measured Data'!BJ80,"")</f>
        <v/>
      </c>
      <c r="BJ87" s="247" t="str">
        <f>IF('Measured Data'!$E81&gt;0,'Measured Data'!BK80,"")</f>
        <v/>
      </c>
      <c r="BK87" s="247" t="str">
        <f>IF('Measured Data'!$E81&gt;0,'Measured Data'!BL80,"")</f>
        <v/>
      </c>
      <c r="BL87" s="247" t="str">
        <f>IF('Measured Data'!$E81&gt;0,'Measured Data'!BM80,"")</f>
        <v/>
      </c>
      <c r="BM87" s="247" t="str">
        <f>IF('Measured Data'!$E81&gt;0,'Measured Data'!BN80,"")</f>
        <v/>
      </c>
      <c r="BN87" s="247" t="str">
        <f>IF('Measured Data'!$E81&gt;0,'In Process Calc.'!B80,"")</f>
        <v/>
      </c>
      <c r="BO87" s="247" t="str">
        <f>IF('Measured Data'!$E81&gt;0,'In Process Calc.'!C80,"")</f>
        <v/>
      </c>
    </row>
    <row r="88" spans="1:67" x14ac:dyDescent="0.15">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Data'!AS81/'In Process Calc.'!$I82,"")</f>
        <v/>
      </c>
      <c r="U88" s="247" t="str">
        <f>IF('Measured Data'!$E82&gt;0,'Measured Data'!U81+'Measured Data'!$E82*'Measured Data'!AT81/'In Process Calc.'!$I82,"")</f>
        <v/>
      </c>
      <c r="V88" s="247" t="str">
        <f>IF('Measured Data'!$E82&gt;0,'Measured Data'!V81+'Measured Data'!$E82*'Measured Data'!AU81/'In Process Calc.'!$I82,"")</f>
        <v/>
      </c>
      <c r="W88" s="247" t="str">
        <f>IF('Measured Data'!$E82&gt;0,'Measured Data'!W81+'Measured Data'!$E82*'Measured Data'!AV81/'In Process Calc.'!$I82,"")</f>
        <v/>
      </c>
      <c r="X88" s="247" t="str">
        <f>IF('Measured Data'!$E82&gt;0,'Measured Data'!X81+'Measured Data'!$E82*'Measured Data'!AW81/'In Process Calc.'!$I82,"")</f>
        <v/>
      </c>
      <c r="Y88" s="247" t="str">
        <f>IF('Measured Data'!$E82&gt;0,'Measured Data'!Y81+'Measured Data'!$E82*'Measured Data'!AX81/'In Process Calc.'!$I82,"")</f>
        <v/>
      </c>
      <c r="Z88" s="247" t="str">
        <f>IF('Measured Data'!$E82&gt;0,'Measured Data'!Z81+'Measured Data'!$E82*'Measured Data'!AY81/'In Process Calc.'!$I82,"")</f>
        <v/>
      </c>
      <c r="AA88" s="247" t="str">
        <f>IF('Measured Data'!$E82&gt;0,'Measured Data'!AA81+'Measured Data'!$E82*'Measured Data'!AZ81/'In Process Calc.'!$I82,"")</f>
        <v/>
      </c>
      <c r="AB88" s="247" t="str">
        <f>IF('Measured Data'!$E82&gt;0,'Measured Data'!AB81+'Measured Data'!$E82*'Measured Data'!BA81/'In Process Calc.'!$I82,"")</f>
        <v/>
      </c>
      <c r="AC88" s="247" t="str">
        <f>IF('Measured Data'!$E82&gt;0,'Measured Data'!AC81+'Measured Data'!$E82*'Measured Data'!BB81/'In Process Calc.'!$I82,"")</f>
        <v/>
      </c>
      <c r="AD88" s="247" t="str">
        <f>IF('Measured Data'!$E82&gt;0,'Measured Data'!AD81+'Measured Data'!$E82*'Measured Data'!BC81/'In Process Calc.'!$I82,"")</f>
        <v/>
      </c>
      <c r="AE88" s="247" t="str">
        <f>IF('Measured Data'!$E82&gt;0,'Measured Data'!AE81+'Measured Data'!$E82*'Measured Data'!BD81/'In Process Calc.'!$I82,"")</f>
        <v/>
      </c>
      <c r="AF88" s="247" t="str">
        <f>IF('Measured Data'!$E82&gt;0,'Measured Data'!AF81+'Measured Data'!$E82*'Measured Data'!BE81/'In Process Calc.'!$I82,"")</f>
        <v/>
      </c>
      <c r="AG88" s="247" t="str">
        <f>IF('Measured Data'!$E82&gt;0,'Measured Data'!AG81+'Measured Data'!$E82*'Measured Data'!BF81/'In Process Calc.'!$I82,"")</f>
        <v/>
      </c>
      <c r="AH88" s="247" t="str">
        <f>IF('Measured Data'!$E82&gt;0,'Measured Data'!AH81+'Measured Data'!$E82*'Measured Data'!BG81/'In Process Calc.'!$I82,"")</f>
        <v/>
      </c>
      <c r="AI88" s="247" t="str">
        <f>IF('Measured Data'!$E82&gt;0,'Measured Data'!AI81+'Measured Data'!$E82*'Measured Data'!BH81/'In Process Calc.'!$I82,"")</f>
        <v/>
      </c>
      <c r="AJ88" s="247" t="str">
        <f>IF('Measured Data'!$E82&gt;0,'Measured Data'!AJ81+'Measured Data'!$E82*'Measured Data'!BI81/'In Process Calc.'!$I82,"")</f>
        <v/>
      </c>
      <c r="AK88" s="247" t="str">
        <f>IF('Measured Data'!$E82&gt;0,'Measured Data'!AK81+'Measured Data'!$E82*'Measured Data'!BJ81/'In Process Calc.'!$I82,"")</f>
        <v/>
      </c>
      <c r="AL88" s="247" t="str">
        <f>IF('Measured Data'!$E82&gt;0,'Measured Data'!AL81+'Measured Data'!$E82*'Measured Data'!BK81/'In Process Calc.'!$I82,"")</f>
        <v/>
      </c>
      <c r="AM88" s="247" t="str">
        <f>IF('Measured Data'!$E82&gt;0,'Measured Data'!AM81+'Measured Data'!$E82*'Measured Data'!BL81/'In Process Calc.'!$I82,"")</f>
        <v/>
      </c>
      <c r="AN88" s="247" t="str">
        <f>IF('Measured Data'!$E82&gt;0,'Measured Data'!AN81+'Measured Data'!$E82*'Measured Data'!BM81/'In Process Calc.'!$I82,"")</f>
        <v/>
      </c>
      <c r="AO88" s="247" t="str">
        <f>IF('Measured Data'!$E82&gt;0,'Measured Data'!AO81+'Measured Data'!$E82*'Measured Data'!BN81/'In Process Calc.'!$I82,"")</f>
        <v/>
      </c>
      <c r="AP88" s="247" t="str">
        <f>IF('Measured Data'!$E82&gt;0,'Measured Data'!AP81+'Measured Data'!$E82*'Measured Data'!BO81/'In Process Calc.'!$I82,"")</f>
        <v/>
      </c>
      <c r="AQ88" s="247" t="str">
        <f>IF('Measured Data'!$E82&gt;0,'Measured Data'!AR81+'Measured Data'!$E82*'Measured Data'!BP81/'In Process Calc.'!$I82,"")</f>
        <v/>
      </c>
      <c r="AR88" s="247" t="str">
        <f>IF('Measured Data'!$E82&gt;0,'Measured Data'!AS81,"")</f>
        <v/>
      </c>
      <c r="AS88" s="247" t="str">
        <f>IF('Measured Data'!$E82&gt;0,'Measured Data'!AT81,"")</f>
        <v/>
      </c>
      <c r="AT88" s="247" t="str">
        <f>IF('Measured Data'!$E82&gt;0,'Measured Data'!AU81,"")</f>
        <v/>
      </c>
      <c r="AU88" s="247" t="str">
        <f>IF('Measured Data'!$E82&gt;0,'Measured Data'!AV81,"")</f>
        <v/>
      </c>
      <c r="AV88" s="247" t="str">
        <f>IF('Measured Data'!$E82&gt;0,'Measured Data'!AW81,"")</f>
        <v/>
      </c>
      <c r="AW88" s="247" t="str">
        <f>IF('Measured Data'!$E82&gt;0,'Measured Data'!AX81,"")</f>
        <v/>
      </c>
      <c r="AX88" s="247" t="str">
        <f>IF('Measured Data'!$E82&gt;0,'Measured Data'!AY81,"")</f>
        <v/>
      </c>
      <c r="AY88" s="247" t="str">
        <f>IF('Measured Data'!$E82&gt;0,'Measured Data'!AZ81,"")</f>
        <v/>
      </c>
      <c r="AZ88" s="247" t="str">
        <f>IF('Measured Data'!$E82&gt;0,'Measured Data'!BA81,"")</f>
        <v/>
      </c>
      <c r="BA88" s="247" t="str">
        <f>IF('Measured Data'!$E82&gt;0,'Measured Data'!BB81,"")</f>
        <v/>
      </c>
      <c r="BB88" s="247" t="str">
        <f>IF('Measured Data'!$E82&gt;0,'Measured Data'!BC81,"")</f>
        <v/>
      </c>
      <c r="BC88" s="247" t="str">
        <f>IF('Measured Data'!$E82&gt;0,'Measured Data'!BD81,"")</f>
        <v/>
      </c>
      <c r="BD88" s="247" t="str">
        <f>IF('Measured Data'!$E82&gt;0,'Measured Data'!BE81,"")</f>
        <v/>
      </c>
      <c r="BE88" s="247" t="str">
        <f>IF('Measured Data'!$E82&gt;0,'Measured Data'!BF81,"")</f>
        <v/>
      </c>
      <c r="BF88" s="247" t="str">
        <f>IF('Measured Data'!$E82&gt;0,'Measured Data'!BG81,"")</f>
        <v/>
      </c>
      <c r="BG88" s="247" t="str">
        <f>IF('Measured Data'!$E82&gt;0,'Measured Data'!BH81,"")</f>
        <v/>
      </c>
      <c r="BH88" s="247" t="str">
        <f>IF('Measured Data'!$E82&gt;0,'Measured Data'!BI81,"")</f>
        <v/>
      </c>
      <c r="BI88" s="247" t="str">
        <f>IF('Measured Data'!$E82&gt;0,'Measured Data'!BJ81,"")</f>
        <v/>
      </c>
      <c r="BJ88" s="247" t="str">
        <f>IF('Measured Data'!$E82&gt;0,'Measured Data'!BK81,"")</f>
        <v/>
      </c>
      <c r="BK88" s="247" t="str">
        <f>IF('Measured Data'!$E82&gt;0,'Measured Data'!BL81,"")</f>
        <v/>
      </c>
      <c r="BL88" s="247" t="str">
        <f>IF('Measured Data'!$E82&gt;0,'Measured Data'!BM81,"")</f>
        <v/>
      </c>
      <c r="BM88" s="247" t="str">
        <f>IF('Measured Data'!$E82&gt;0,'Measured Data'!BN81,"")</f>
        <v/>
      </c>
      <c r="BN88" s="247" t="str">
        <f>IF('Measured Data'!$E82&gt;0,'In Process Calc.'!B81,"")</f>
        <v/>
      </c>
      <c r="BO88" s="247" t="str">
        <f>IF('Measured Data'!$E82&gt;0,'In Process Calc.'!C81,"")</f>
        <v/>
      </c>
    </row>
    <row r="89" spans="1:67" x14ac:dyDescent="0.15">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Data'!AS82/'In Process Calc.'!$I83,"")</f>
        <v/>
      </c>
      <c r="U89" s="247" t="str">
        <f>IF('Measured Data'!$E83&gt;0,'Measured Data'!U82+'Measured Data'!$E83*'Measured Data'!AT82/'In Process Calc.'!$I83,"")</f>
        <v/>
      </c>
      <c r="V89" s="247" t="str">
        <f>IF('Measured Data'!$E83&gt;0,'Measured Data'!V82+'Measured Data'!$E83*'Measured Data'!AU82/'In Process Calc.'!$I83,"")</f>
        <v/>
      </c>
      <c r="W89" s="247" t="str">
        <f>IF('Measured Data'!$E83&gt;0,'Measured Data'!W82+'Measured Data'!$E83*'Measured Data'!AV82/'In Process Calc.'!$I83,"")</f>
        <v/>
      </c>
      <c r="X89" s="247" t="str">
        <f>IF('Measured Data'!$E83&gt;0,'Measured Data'!X82+'Measured Data'!$E83*'Measured Data'!AW82/'In Process Calc.'!$I83,"")</f>
        <v/>
      </c>
      <c r="Y89" s="247" t="str">
        <f>IF('Measured Data'!$E83&gt;0,'Measured Data'!Y82+'Measured Data'!$E83*'Measured Data'!AX82/'In Process Calc.'!$I83,"")</f>
        <v/>
      </c>
      <c r="Z89" s="247" t="str">
        <f>IF('Measured Data'!$E83&gt;0,'Measured Data'!Z82+'Measured Data'!$E83*'Measured Data'!AY82/'In Process Calc.'!$I83,"")</f>
        <v/>
      </c>
      <c r="AA89" s="247" t="str">
        <f>IF('Measured Data'!$E83&gt;0,'Measured Data'!AA82+'Measured Data'!$E83*'Measured Data'!AZ82/'In Process Calc.'!$I83,"")</f>
        <v/>
      </c>
      <c r="AB89" s="247" t="str">
        <f>IF('Measured Data'!$E83&gt;0,'Measured Data'!AB82+'Measured Data'!$E83*'Measured Data'!BA82/'In Process Calc.'!$I83,"")</f>
        <v/>
      </c>
      <c r="AC89" s="247" t="str">
        <f>IF('Measured Data'!$E83&gt;0,'Measured Data'!AC82+'Measured Data'!$E83*'Measured Data'!BB82/'In Process Calc.'!$I83,"")</f>
        <v/>
      </c>
      <c r="AD89" s="247" t="str">
        <f>IF('Measured Data'!$E83&gt;0,'Measured Data'!AD82+'Measured Data'!$E83*'Measured Data'!BC82/'In Process Calc.'!$I83,"")</f>
        <v/>
      </c>
      <c r="AE89" s="247" t="str">
        <f>IF('Measured Data'!$E83&gt;0,'Measured Data'!AE82+'Measured Data'!$E83*'Measured Data'!BD82/'In Process Calc.'!$I83,"")</f>
        <v/>
      </c>
      <c r="AF89" s="247" t="str">
        <f>IF('Measured Data'!$E83&gt;0,'Measured Data'!AF82+'Measured Data'!$E83*'Measured Data'!BE82/'In Process Calc.'!$I83,"")</f>
        <v/>
      </c>
      <c r="AG89" s="247" t="str">
        <f>IF('Measured Data'!$E83&gt;0,'Measured Data'!AG82+'Measured Data'!$E83*'Measured Data'!BF82/'In Process Calc.'!$I83,"")</f>
        <v/>
      </c>
      <c r="AH89" s="247" t="str">
        <f>IF('Measured Data'!$E83&gt;0,'Measured Data'!AH82+'Measured Data'!$E83*'Measured Data'!BG82/'In Process Calc.'!$I83,"")</f>
        <v/>
      </c>
      <c r="AI89" s="247" t="str">
        <f>IF('Measured Data'!$E83&gt;0,'Measured Data'!AI82+'Measured Data'!$E83*'Measured Data'!BH82/'In Process Calc.'!$I83,"")</f>
        <v/>
      </c>
      <c r="AJ89" s="247" t="str">
        <f>IF('Measured Data'!$E83&gt;0,'Measured Data'!AJ82+'Measured Data'!$E83*'Measured Data'!BI82/'In Process Calc.'!$I83,"")</f>
        <v/>
      </c>
      <c r="AK89" s="247" t="str">
        <f>IF('Measured Data'!$E83&gt;0,'Measured Data'!AK82+'Measured Data'!$E83*'Measured Data'!BJ82/'In Process Calc.'!$I83,"")</f>
        <v/>
      </c>
      <c r="AL89" s="247" t="str">
        <f>IF('Measured Data'!$E83&gt;0,'Measured Data'!AL82+'Measured Data'!$E83*'Measured Data'!BK82/'In Process Calc.'!$I83,"")</f>
        <v/>
      </c>
      <c r="AM89" s="247" t="str">
        <f>IF('Measured Data'!$E83&gt;0,'Measured Data'!AM82+'Measured Data'!$E83*'Measured Data'!BL82/'In Process Calc.'!$I83,"")</f>
        <v/>
      </c>
      <c r="AN89" s="247" t="str">
        <f>IF('Measured Data'!$E83&gt;0,'Measured Data'!AN82+'Measured Data'!$E83*'Measured Data'!BM82/'In Process Calc.'!$I83,"")</f>
        <v/>
      </c>
      <c r="AO89" s="247" t="str">
        <f>IF('Measured Data'!$E83&gt;0,'Measured Data'!AO82+'Measured Data'!$E83*'Measured Data'!BN82/'In Process Calc.'!$I83,"")</f>
        <v/>
      </c>
      <c r="AP89" s="247" t="str">
        <f>IF('Measured Data'!$E83&gt;0,'Measured Data'!AP82+'Measured Data'!$E83*'Measured Data'!BO82/'In Process Calc.'!$I83,"")</f>
        <v/>
      </c>
      <c r="AQ89" s="247" t="str">
        <f>IF('Measured Data'!$E83&gt;0,'Measured Data'!AR82+'Measured Data'!$E83*'Measured Data'!BP82/'In Process Calc.'!$I83,"")</f>
        <v/>
      </c>
      <c r="AR89" s="247" t="str">
        <f>IF('Measured Data'!$E83&gt;0,'Measured Data'!AS82,"")</f>
        <v/>
      </c>
      <c r="AS89" s="247" t="str">
        <f>IF('Measured Data'!$E83&gt;0,'Measured Data'!AT82,"")</f>
        <v/>
      </c>
      <c r="AT89" s="247" t="str">
        <f>IF('Measured Data'!$E83&gt;0,'Measured Data'!AU82,"")</f>
        <v/>
      </c>
      <c r="AU89" s="247" t="str">
        <f>IF('Measured Data'!$E83&gt;0,'Measured Data'!AV82,"")</f>
        <v/>
      </c>
      <c r="AV89" s="247" t="str">
        <f>IF('Measured Data'!$E83&gt;0,'Measured Data'!AW82,"")</f>
        <v/>
      </c>
      <c r="AW89" s="247" t="str">
        <f>IF('Measured Data'!$E83&gt;0,'Measured Data'!AX82,"")</f>
        <v/>
      </c>
      <c r="AX89" s="247" t="str">
        <f>IF('Measured Data'!$E83&gt;0,'Measured Data'!AY82,"")</f>
        <v/>
      </c>
      <c r="AY89" s="247" t="str">
        <f>IF('Measured Data'!$E83&gt;0,'Measured Data'!AZ82,"")</f>
        <v/>
      </c>
      <c r="AZ89" s="247" t="str">
        <f>IF('Measured Data'!$E83&gt;0,'Measured Data'!BA82,"")</f>
        <v/>
      </c>
      <c r="BA89" s="247" t="str">
        <f>IF('Measured Data'!$E83&gt;0,'Measured Data'!BB82,"")</f>
        <v/>
      </c>
      <c r="BB89" s="247" t="str">
        <f>IF('Measured Data'!$E83&gt;0,'Measured Data'!BC82,"")</f>
        <v/>
      </c>
      <c r="BC89" s="247" t="str">
        <f>IF('Measured Data'!$E83&gt;0,'Measured Data'!BD82,"")</f>
        <v/>
      </c>
      <c r="BD89" s="247" t="str">
        <f>IF('Measured Data'!$E83&gt;0,'Measured Data'!BE82,"")</f>
        <v/>
      </c>
      <c r="BE89" s="247" t="str">
        <f>IF('Measured Data'!$E83&gt;0,'Measured Data'!BF82,"")</f>
        <v/>
      </c>
      <c r="BF89" s="247" t="str">
        <f>IF('Measured Data'!$E83&gt;0,'Measured Data'!BG82,"")</f>
        <v/>
      </c>
      <c r="BG89" s="247" t="str">
        <f>IF('Measured Data'!$E83&gt;0,'Measured Data'!BH82,"")</f>
        <v/>
      </c>
      <c r="BH89" s="247" t="str">
        <f>IF('Measured Data'!$E83&gt;0,'Measured Data'!BI82,"")</f>
        <v/>
      </c>
      <c r="BI89" s="247" t="str">
        <f>IF('Measured Data'!$E83&gt;0,'Measured Data'!BJ82,"")</f>
        <v/>
      </c>
      <c r="BJ89" s="247" t="str">
        <f>IF('Measured Data'!$E83&gt;0,'Measured Data'!BK82,"")</f>
        <v/>
      </c>
      <c r="BK89" s="247" t="str">
        <f>IF('Measured Data'!$E83&gt;0,'Measured Data'!BL82,"")</f>
        <v/>
      </c>
      <c r="BL89" s="247" t="str">
        <f>IF('Measured Data'!$E83&gt;0,'Measured Data'!BM82,"")</f>
        <v/>
      </c>
      <c r="BM89" s="247" t="str">
        <f>IF('Measured Data'!$E83&gt;0,'Measured Data'!BN82,"")</f>
        <v/>
      </c>
      <c r="BN89" s="247" t="str">
        <f>IF('Measured Data'!$E83&gt;0,'In Process Calc.'!B82,"")</f>
        <v/>
      </c>
      <c r="BO89" s="247" t="str">
        <f>IF('Measured Data'!$E83&gt;0,'In Process Calc.'!C82,"")</f>
        <v/>
      </c>
    </row>
    <row r="90" spans="1:67" x14ac:dyDescent="0.15">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Data'!AS83/'In Process Calc.'!$I84,"")</f>
        <v/>
      </c>
      <c r="U90" s="247" t="str">
        <f>IF('Measured Data'!$E84&gt;0,'Measured Data'!U83+'Measured Data'!$E84*'Measured Data'!AT83/'In Process Calc.'!$I84,"")</f>
        <v/>
      </c>
      <c r="V90" s="247" t="str">
        <f>IF('Measured Data'!$E84&gt;0,'Measured Data'!V83+'Measured Data'!$E84*'Measured Data'!AU83/'In Process Calc.'!$I84,"")</f>
        <v/>
      </c>
      <c r="W90" s="247" t="str">
        <f>IF('Measured Data'!$E84&gt;0,'Measured Data'!W83+'Measured Data'!$E84*'Measured Data'!AV83/'In Process Calc.'!$I84,"")</f>
        <v/>
      </c>
      <c r="X90" s="247" t="str">
        <f>IF('Measured Data'!$E84&gt;0,'Measured Data'!X83+'Measured Data'!$E84*'Measured Data'!AW83/'In Process Calc.'!$I84,"")</f>
        <v/>
      </c>
      <c r="Y90" s="247" t="str">
        <f>IF('Measured Data'!$E84&gt;0,'Measured Data'!Y83+'Measured Data'!$E84*'Measured Data'!AX83/'In Process Calc.'!$I84,"")</f>
        <v/>
      </c>
      <c r="Z90" s="247" t="str">
        <f>IF('Measured Data'!$E84&gt;0,'Measured Data'!Z83+'Measured Data'!$E84*'Measured Data'!AY83/'In Process Calc.'!$I84,"")</f>
        <v/>
      </c>
      <c r="AA90" s="247" t="str">
        <f>IF('Measured Data'!$E84&gt;0,'Measured Data'!AA83+'Measured Data'!$E84*'Measured Data'!AZ83/'In Process Calc.'!$I84,"")</f>
        <v/>
      </c>
      <c r="AB90" s="247" t="str">
        <f>IF('Measured Data'!$E84&gt;0,'Measured Data'!AB83+'Measured Data'!$E84*'Measured Data'!BA83/'In Process Calc.'!$I84,"")</f>
        <v/>
      </c>
      <c r="AC90" s="247" t="str">
        <f>IF('Measured Data'!$E84&gt;0,'Measured Data'!AC83+'Measured Data'!$E84*'Measured Data'!BB83/'In Process Calc.'!$I84,"")</f>
        <v/>
      </c>
      <c r="AD90" s="247" t="str">
        <f>IF('Measured Data'!$E84&gt;0,'Measured Data'!AD83+'Measured Data'!$E84*'Measured Data'!BC83/'In Process Calc.'!$I84,"")</f>
        <v/>
      </c>
      <c r="AE90" s="247" t="str">
        <f>IF('Measured Data'!$E84&gt;0,'Measured Data'!AE83+'Measured Data'!$E84*'Measured Data'!BD83/'In Process Calc.'!$I84,"")</f>
        <v/>
      </c>
      <c r="AF90" s="247" t="str">
        <f>IF('Measured Data'!$E84&gt;0,'Measured Data'!AF83+'Measured Data'!$E84*'Measured Data'!BE83/'In Process Calc.'!$I84,"")</f>
        <v/>
      </c>
      <c r="AG90" s="247" t="str">
        <f>IF('Measured Data'!$E84&gt;0,'Measured Data'!AG83+'Measured Data'!$E84*'Measured Data'!BF83/'In Process Calc.'!$I84,"")</f>
        <v/>
      </c>
      <c r="AH90" s="247" t="str">
        <f>IF('Measured Data'!$E84&gt;0,'Measured Data'!AH83+'Measured Data'!$E84*'Measured Data'!BG83/'In Process Calc.'!$I84,"")</f>
        <v/>
      </c>
      <c r="AI90" s="247" t="str">
        <f>IF('Measured Data'!$E84&gt;0,'Measured Data'!AI83+'Measured Data'!$E84*'Measured Data'!BH83/'In Process Calc.'!$I84,"")</f>
        <v/>
      </c>
      <c r="AJ90" s="247" t="str">
        <f>IF('Measured Data'!$E84&gt;0,'Measured Data'!AJ83+'Measured Data'!$E84*'Measured Data'!BI83/'In Process Calc.'!$I84,"")</f>
        <v/>
      </c>
      <c r="AK90" s="247" t="str">
        <f>IF('Measured Data'!$E84&gt;0,'Measured Data'!AK83+'Measured Data'!$E84*'Measured Data'!BJ83/'In Process Calc.'!$I84,"")</f>
        <v/>
      </c>
      <c r="AL90" s="247" t="str">
        <f>IF('Measured Data'!$E84&gt;0,'Measured Data'!AL83+'Measured Data'!$E84*'Measured Data'!BK83/'In Process Calc.'!$I84,"")</f>
        <v/>
      </c>
      <c r="AM90" s="247" t="str">
        <f>IF('Measured Data'!$E84&gt;0,'Measured Data'!AM83+'Measured Data'!$E84*'Measured Data'!BL83/'In Process Calc.'!$I84,"")</f>
        <v/>
      </c>
      <c r="AN90" s="247" t="str">
        <f>IF('Measured Data'!$E84&gt;0,'Measured Data'!AN83+'Measured Data'!$E84*'Measured Data'!BM83/'In Process Calc.'!$I84,"")</f>
        <v/>
      </c>
      <c r="AO90" s="247" t="str">
        <f>IF('Measured Data'!$E84&gt;0,'Measured Data'!AO83+'Measured Data'!$E84*'Measured Data'!BN83/'In Process Calc.'!$I84,"")</f>
        <v/>
      </c>
      <c r="AP90" s="247" t="str">
        <f>IF('Measured Data'!$E84&gt;0,'Measured Data'!AP83+'Measured Data'!$E84*'Measured Data'!BO83/'In Process Calc.'!$I84,"")</f>
        <v/>
      </c>
      <c r="AQ90" s="247" t="str">
        <f>IF('Measured Data'!$E84&gt;0,'Measured Data'!AR83+'Measured Data'!$E84*'Measured Data'!BP83/'In Process Calc.'!$I84,"")</f>
        <v/>
      </c>
      <c r="AR90" s="247" t="str">
        <f>IF('Measured Data'!$E84&gt;0,'Measured Data'!AS83,"")</f>
        <v/>
      </c>
      <c r="AS90" s="247" t="str">
        <f>IF('Measured Data'!$E84&gt;0,'Measured Data'!AT83,"")</f>
        <v/>
      </c>
      <c r="AT90" s="247" t="str">
        <f>IF('Measured Data'!$E84&gt;0,'Measured Data'!AU83,"")</f>
        <v/>
      </c>
      <c r="AU90" s="247" t="str">
        <f>IF('Measured Data'!$E84&gt;0,'Measured Data'!AV83,"")</f>
        <v/>
      </c>
      <c r="AV90" s="247" t="str">
        <f>IF('Measured Data'!$E84&gt;0,'Measured Data'!AW83,"")</f>
        <v/>
      </c>
      <c r="AW90" s="247" t="str">
        <f>IF('Measured Data'!$E84&gt;0,'Measured Data'!AX83,"")</f>
        <v/>
      </c>
      <c r="AX90" s="247" t="str">
        <f>IF('Measured Data'!$E84&gt;0,'Measured Data'!AY83,"")</f>
        <v/>
      </c>
      <c r="AY90" s="247" t="str">
        <f>IF('Measured Data'!$E84&gt;0,'Measured Data'!AZ83,"")</f>
        <v/>
      </c>
      <c r="AZ90" s="247" t="str">
        <f>IF('Measured Data'!$E84&gt;0,'Measured Data'!BA83,"")</f>
        <v/>
      </c>
      <c r="BA90" s="247" t="str">
        <f>IF('Measured Data'!$E84&gt;0,'Measured Data'!BB83,"")</f>
        <v/>
      </c>
      <c r="BB90" s="247" t="str">
        <f>IF('Measured Data'!$E84&gt;0,'Measured Data'!BC83,"")</f>
        <v/>
      </c>
      <c r="BC90" s="247" t="str">
        <f>IF('Measured Data'!$E84&gt;0,'Measured Data'!BD83,"")</f>
        <v/>
      </c>
      <c r="BD90" s="247" t="str">
        <f>IF('Measured Data'!$E84&gt;0,'Measured Data'!BE83,"")</f>
        <v/>
      </c>
      <c r="BE90" s="247" t="str">
        <f>IF('Measured Data'!$E84&gt;0,'Measured Data'!BF83,"")</f>
        <v/>
      </c>
      <c r="BF90" s="247" t="str">
        <f>IF('Measured Data'!$E84&gt;0,'Measured Data'!BG83,"")</f>
        <v/>
      </c>
      <c r="BG90" s="247" t="str">
        <f>IF('Measured Data'!$E84&gt;0,'Measured Data'!BH83,"")</f>
        <v/>
      </c>
      <c r="BH90" s="247" t="str">
        <f>IF('Measured Data'!$E84&gt;0,'Measured Data'!BI83,"")</f>
        <v/>
      </c>
      <c r="BI90" s="247" t="str">
        <f>IF('Measured Data'!$E84&gt;0,'Measured Data'!BJ83,"")</f>
        <v/>
      </c>
      <c r="BJ90" s="247" t="str">
        <f>IF('Measured Data'!$E84&gt;0,'Measured Data'!BK83,"")</f>
        <v/>
      </c>
      <c r="BK90" s="247" t="str">
        <f>IF('Measured Data'!$E84&gt;0,'Measured Data'!BL83,"")</f>
        <v/>
      </c>
      <c r="BL90" s="247" t="str">
        <f>IF('Measured Data'!$E84&gt;0,'Measured Data'!BM83,"")</f>
        <v/>
      </c>
      <c r="BM90" s="247" t="str">
        <f>IF('Measured Data'!$E84&gt;0,'Measured Data'!BN83,"")</f>
        <v/>
      </c>
      <c r="BN90" s="247" t="str">
        <f>IF('Measured Data'!$E84&gt;0,'In Process Calc.'!B83,"")</f>
        <v/>
      </c>
      <c r="BO90" s="247" t="str">
        <f>IF('Measured Data'!$E84&gt;0,'In Process Calc.'!C83,"")</f>
        <v/>
      </c>
    </row>
    <row r="91" spans="1:67" x14ac:dyDescent="0.15">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Data'!AS84/'In Process Calc.'!$I85,"")</f>
        <v/>
      </c>
      <c r="U91" s="247" t="str">
        <f>IF('Measured Data'!$E85&gt;0,'Measured Data'!U84+'Measured Data'!$E85*'Measured Data'!AT84/'In Process Calc.'!$I85,"")</f>
        <v/>
      </c>
      <c r="V91" s="247" t="str">
        <f>IF('Measured Data'!$E85&gt;0,'Measured Data'!V84+'Measured Data'!$E85*'Measured Data'!AU84/'In Process Calc.'!$I85,"")</f>
        <v/>
      </c>
      <c r="W91" s="247" t="str">
        <f>IF('Measured Data'!$E85&gt;0,'Measured Data'!W84+'Measured Data'!$E85*'Measured Data'!AV84/'In Process Calc.'!$I85,"")</f>
        <v/>
      </c>
      <c r="X91" s="247" t="str">
        <f>IF('Measured Data'!$E85&gt;0,'Measured Data'!X84+'Measured Data'!$E85*'Measured Data'!AW84/'In Process Calc.'!$I85,"")</f>
        <v/>
      </c>
      <c r="Y91" s="247" t="str">
        <f>IF('Measured Data'!$E85&gt;0,'Measured Data'!Y84+'Measured Data'!$E85*'Measured Data'!AX84/'In Process Calc.'!$I85,"")</f>
        <v/>
      </c>
      <c r="Z91" s="247" t="str">
        <f>IF('Measured Data'!$E85&gt;0,'Measured Data'!Z84+'Measured Data'!$E85*'Measured Data'!AY84/'In Process Calc.'!$I85,"")</f>
        <v/>
      </c>
      <c r="AA91" s="247" t="str">
        <f>IF('Measured Data'!$E85&gt;0,'Measured Data'!AA84+'Measured Data'!$E85*'Measured Data'!AZ84/'In Process Calc.'!$I85,"")</f>
        <v/>
      </c>
      <c r="AB91" s="247" t="str">
        <f>IF('Measured Data'!$E85&gt;0,'Measured Data'!AB84+'Measured Data'!$E85*'Measured Data'!BA84/'In Process Calc.'!$I85,"")</f>
        <v/>
      </c>
      <c r="AC91" s="247" t="str">
        <f>IF('Measured Data'!$E85&gt;0,'Measured Data'!AC84+'Measured Data'!$E85*'Measured Data'!BB84/'In Process Calc.'!$I85,"")</f>
        <v/>
      </c>
      <c r="AD91" s="247" t="str">
        <f>IF('Measured Data'!$E85&gt;0,'Measured Data'!AD84+'Measured Data'!$E85*'Measured Data'!BC84/'In Process Calc.'!$I85,"")</f>
        <v/>
      </c>
      <c r="AE91" s="247" t="str">
        <f>IF('Measured Data'!$E85&gt;0,'Measured Data'!AE84+'Measured Data'!$E85*'Measured Data'!BD84/'In Process Calc.'!$I85,"")</f>
        <v/>
      </c>
      <c r="AF91" s="247" t="str">
        <f>IF('Measured Data'!$E85&gt;0,'Measured Data'!AF84+'Measured Data'!$E85*'Measured Data'!BE84/'In Process Calc.'!$I85,"")</f>
        <v/>
      </c>
      <c r="AG91" s="247" t="str">
        <f>IF('Measured Data'!$E85&gt;0,'Measured Data'!AG84+'Measured Data'!$E85*'Measured Data'!BF84/'In Process Calc.'!$I85,"")</f>
        <v/>
      </c>
      <c r="AH91" s="247" t="str">
        <f>IF('Measured Data'!$E85&gt;0,'Measured Data'!AH84+'Measured Data'!$E85*'Measured Data'!BG84/'In Process Calc.'!$I85,"")</f>
        <v/>
      </c>
      <c r="AI91" s="247" t="str">
        <f>IF('Measured Data'!$E85&gt;0,'Measured Data'!AI84+'Measured Data'!$E85*'Measured Data'!BH84/'In Process Calc.'!$I85,"")</f>
        <v/>
      </c>
      <c r="AJ91" s="247" t="str">
        <f>IF('Measured Data'!$E85&gt;0,'Measured Data'!AJ84+'Measured Data'!$E85*'Measured Data'!BI84/'In Process Calc.'!$I85,"")</f>
        <v/>
      </c>
      <c r="AK91" s="247" t="str">
        <f>IF('Measured Data'!$E85&gt;0,'Measured Data'!AK84+'Measured Data'!$E85*'Measured Data'!BJ84/'In Process Calc.'!$I85,"")</f>
        <v/>
      </c>
      <c r="AL91" s="247" t="str">
        <f>IF('Measured Data'!$E85&gt;0,'Measured Data'!AL84+'Measured Data'!$E85*'Measured Data'!BK84/'In Process Calc.'!$I85,"")</f>
        <v/>
      </c>
      <c r="AM91" s="247" t="str">
        <f>IF('Measured Data'!$E85&gt;0,'Measured Data'!AM84+'Measured Data'!$E85*'Measured Data'!BL84/'In Process Calc.'!$I85,"")</f>
        <v/>
      </c>
      <c r="AN91" s="247" t="str">
        <f>IF('Measured Data'!$E85&gt;0,'Measured Data'!AN84+'Measured Data'!$E85*'Measured Data'!BM84/'In Process Calc.'!$I85,"")</f>
        <v/>
      </c>
      <c r="AO91" s="247" t="str">
        <f>IF('Measured Data'!$E85&gt;0,'Measured Data'!AO84+'Measured Data'!$E85*'Measured Data'!BN84/'In Process Calc.'!$I85,"")</f>
        <v/>
      </c>
      <c r="AP91" s="247" t="str">
        <f>IF('Measured Data'!$E85&gt;0,'Measured Data'!AP84+'Measured Data'!$E85*'Measured Data'!BO84/'In Process Calc.'!$I85,"")</f>
        <v/>
      </c>
      <c r="AQ91" s="247" t="str">
        <f>IF('Measured Data'!$E85&gt;0,'Measured Data'!AR84+'Measured Data'!$E85*'Measured Data'!BP84/'In Process Calc.'!$I85,"")</f>
        <v/>
      </c>
      <c r="AR91" s="247" t="str">
        <f>IF('Measured Data'!$E85&gt;0,'Measured Data'!AS84,"")</f>
        <v/>
      </c>
      <c r="AS91" s="247" t="str">
        <f>IF('Measured Data'!$E85&gt;0,'Measured Data'!AT84,"")</f>
        <v/>
      </c>
      <c r="AT91" s="247" t="str">
        <f>IF('Measured Data'!$E85&gt;0,'Measured Data'!AU84,"")</f>
        <v/>
      </c>
      <c r="AU91" s="247" t="str">
        <f>IF('Measured Data'!$E85&gt;0,'Measured Data'!AV84,"")</f>
        <v/>
      </c>
      <c r="AV91" s="247" t="str">
        <f>IF('Measured Data'!$E85&gt;0,'Measured Data'!AW84,"")</f>
        <v/>
      </c>
      <c r="AW91" s="247" t="str">
        <f>IF('Measured Data'!$E85&gt;0,'Measured Data'!AX84,"")</f>
        <v/>
      </c>
      <c r="AX91" s="247" t="str">
        <f>IF('Measured Data'!$E85&gt;0,'Measured Data'!AY84,"")</f>
        <v/>
      </c>
      <c r="AY91" s="247" t="str">
        <f>IF('Measured Data'!$E85&gt;0,'Measured Data'!AZ84,"")</f>
        <v/>
      </c>
      <c r="AZ91" s="247" t="str">
        <f>IF('Measured Data'!$E85&gt;0,'Measured Data'!BA84,"")</f>
        <v/>
      </c>
      <c r="BA91" s="247" t="str">
        <f>IF('Measured Data'!$E85&gt;0,'Measured Data'!BB84,"")</f>
        <v/>
      </c>
      <c r="BB91" s="247" t="str">
        <f>IF('Measured Data'!$E85&gt;0,'Measured Data'!BC84,"")</f>
        <v/>
      </c>
      <c r="BC91" s="247" t="str">
        <f>IF('Measured Data'!$E85&gt;0,'Measured Data'!BD84,"")</f>
        <v/>
      </c>
      <c r="BD91" s="247" t="str">
        <f>IF('Measured Data'!$E85&gt;0,'Measured Data'!BE84,"")</f>
        <v/>
      </c>
      <c r="BE91" s="247" t="str">
        <f>IF('Measured Data'!$E85&gt;0,'Measured Data'!BF84,"")</f>
        <v/>
      </c>
      <c r="BF91" s="247" t="str">
        <f>IF('Measured Data'!$E85&gt;0,'Measured Data'!BG84,"")</f>
        <v/>
      </c>
      <c r="BG91" s="247" t="str">
        <f>IF('Measured Data'!$E85&gt;0,'Measured Data'!BH84,"")</f>
        <v/>
      </c>
      <c r="BH91" s="247" t="str">
        <f>IF('Measured Data'!$E85&gt;0,'Measured Data'!BI84,"")</f>
        <v/>
      </c>
      <c r="BI91" s="247" t="str">
        <f>IF('Measured Data'!$E85&gt;0,'Measured Data'!BJ84,"")</f>
        <v/>
      </c>
      <c r="BJ91" s="247" t="str">
        <f>IF('Measured Data'!$E85&gt;0,'Measured Data'!BK84,"")</f>
        <v/>
      </c>
      <c r="BK91" s="247" t="str">
        <f>IF('Measured Data'!$E85&gt;0,'Measured Data'!BL84,"")</f>
        <v/>
      </c>
      <c r="BL91" s="247" t="str">
        <f>IF('Measured Data'!$E85&gt;0,'Measured Data'!BM84,"")</f>
        <v/>
      </c>
      <c r="BM91" s="247" t="str">
        <f>IF('Measured Data'!$E85&gt;0,'Measured Data'!BN84,"")</f>
        <v/>
      </c>
      <c r="BN91" s="247" t="str">
        <f>IF('Measured Data'!$E85&gt;0,'In Process Calc.'!B84,"")</f>
        <v/>
      </c>
      <c r="BO91" s="247" t="str">
        <f>IF('Measured Data'!$E85&gt;0,'In Process Calc.'!C84,"")</f>
        <v/>
      </c>
    </row>
    <row r="92" spans="1:67" x14ac:dyDescent="0.15">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Data'!AS85/'In Process Calc.'!$I86,"")</f>
        <v/>
      </c>
      <c r="U92" s="247" t="str">
        <f>IF('Measured Data'!$E86&gt;0,'Measured Data'!U85+'Measured Data'!$E86*'Measured Data'!AT85/'In Process Calc.'!$I86,"")</f>
        <v/>
      </c>
      <c r="V92" s="247" t="str">
        <f>IF('Measured Data'!$E86&gt;0,'Measured Data'!V85+'Measured Data'!$E86*'Measured Data'!AU85/'In Process Calc.'!$I86,"")</f>
        <v/>
      </c>
      <c r="W92" s="247" t="str">
        <f>IF('Measured Data'!$E86&gt;0,'Measured Data'!W85+'Measured Data'!$E86*'Measured Data'!AV85/'In Process Calc.'!$I86,"")</f>
        <v/>
      </c>
      <c r="X92" s="247" t="str">
        <f>IF('Measured Data'!$E86&gt;0,'Measured Data'!X85+'Measured Data'!$E86*'Measured Data'!AW85/'In Process Calc.'!$I86,"")</f>
        <v/>
      </c>
      <c r="Y92" s="247" t="str">
        <f>IF('Measured Data'!$E86&gt;0,'Measured Data'!Y85+'Measured Data'!$E86*'Measured Data'!AX85/'In Process Calc.'!$I86,"")</f>
        <v/>
      </c>
      <c r="Z92" s="247" t="str">
        <f>IF('Measured Data'!$E86&gt;0,'Measured Data'!Z85+'Measured Data'!$E86*'Measured Data'!AY85/'In Process Calc.'!$I86,"")</f>
        <v/>
      </c>
      <c r="AA92" s="247" t="str">
        <f>IF('Measured Data'!$E86&gt;0,'Measured Data'!AA85+'Measured Data'!$E86*'Measured Data'!AZ85/'In Process Calc.'!$I86,"")</f>
        <v/>
      </c>
      <c r="AB92" s="247" t="str">
        <f>IF('Measured Data'!$E86&gt;0,'Measured Data'!AB85+'Measured Data'!$E86*'Measured Data'!BA85/'In Process Calc.'!$I86,"")</f>
        <v/>
      </c>
      <c r="AC92" s="247" t="str">
        <f>IF('Measured Data'!$E86&gt;0,'Measured Data'!AC85+'Measured Data'!$E86*'Measured Data'!BB85/'In Process Calc.'!$I86,"")</f>
        <v/>
      </c>
      <c r="AD92" s="247" t="str">
        <f>IF('Measured Data'!$E86&gt;0,'Measured Data'!AD85+'Measured Data'!$E86*'Measured Data'!BC85/'In Process Calc.'!$I86,"")</f>
        <v/>
      </c>
      <c r="AE92" s="247" t="str">
        <f>IF('Measured Data'!$E86&gt;0,'Measured Data'!AE85+'Measured Data'!$E86*'Measured Data'!BD85/'In Process Calc.'!$I86,"")</f>
        <v/>
      </c>
      <c r="AF92" s="247" t="str">
        <f>IF('Measured Data'!$E86&gt;0,'Measured Data'!AF85+'Measured Data'!$E86*'Measured Data'!BE85/'In Process Calc.'!$I86,"")</f>
        <v/>
      </c>
      <c r="AG92" s="247" t="str">
        <f>IF('Measured Data'!$E86&gt;0,'Measured Data'!AG85+'Measured Data'!$E86*'Measured Data'!BF85/'In Process Calc.'!$I86,"")</f>
        <v/>
      </c>
      <c r="AH92" s="247" t="str">
        <f>IF('Measured Data'!$E86&gt;0,'Measured Data'!AH85+'Measured Data'!$E86*'Measured Data'!BG85/'In Process Calc.'!$I86,"")</f>
        <v/>
      </c>
      <c r="AI92" s="247" t="str">
        <f>IF('Measured Data'!$E86&gt;0,'Measured Data'!AI85+'Measured Data'!$E86*'Measured Data'!BH85/'In Process Calc.'!$I86,"")</f>
        <v/>
      </c>
      <c r="AJ92" s="247" t="str">
        <f>IF('Measured Data'!$E86&gt;0,'Measured Data'!AJ85+'Measured Data'!$E86*'Measured Data'!BI85/'In Process Calc.'!$I86,"")</f>
        <v/>
      </c>
      <c r="AK92" s="247" t="str">
        <f>IF('Measured Data'!$E86&gt;0,'Measured Data'!AK85+'Measured Data'!$E86*'Measured Data'!BJ85/'In Process Calc.'!$I86,"")</f>
        <v/>
      </c>
      <c r="AL92" s="247" t="str">
        <f>IF('Measured Data'!$E86&gt;0,'Measured Data'!AL85+'Measured Data'!$E86*'Measured Data'!BK85/'In Process Calc.'!$I86,"")</f>
        <v/>
      </c>
      <c r="AM92" s="247" t="str">
        <f>IF('Measured Data'!$E86&gt;0,'Measured Data'!AM85+'Measured Data'!$E86*'Measured Data'!BL85/'In Process Calc.'!$I86,"")</f>
        <v/>
      </c>
      <c r="AN92" s="247" t="str">
        <f>IF('Measured Data'!$E86&gt;0,'Measured Data'!AN85+'Measured Data'!$E86*'Measured Data'!BM85/'In Process Calc.'!$I86,"")</f>
        <v/>
      </c>
      <c r="AO92" s="247" t="str">
        <f>IF('Measured Data'!$E86&gt;0,'Measured Data'!AO85+'Measured Data'!$E86*'Measured Data'!BN85/'In Process Calc.'!$I86,"")</f>
        <v/>
      </c>
      <c r="AP92" s="247" t="str">
        <f>IF('Measured Data'!$E86&gt;0,'Measured Data'!AP85+'Measured Data'!$E86*'Measured Data'!BO85/'In Process Calc.'!$I86,"")</f>
        <v/>
      </c>
      <c r="AQ92" s="247" t="str">
        <f>IF('Measured Data'!$E86&gt;0,'Measured Data'!AR85+'Measured Data'!$E86*'Measured Data'!BP85/'In Process Calc.'!$I86,"")</f>
        <v/>
      </c>
      <c r="AR92" s="247" t="str">
        <f>IF('Measured Data'!$E86&gt;0,'Measured Data'!AS85,"")</f>
        <v/>
      </c>
      <c r="AS92" s="247" t="str">
        <f>IF('Measured Data'!$E86&gt;0,'Measured Data'!AT85,"")</f>
        <v/>
      </c>
      <c r="AT92" s="247" t="str">
        <f>IF('Measured Data'!$E86&gt;0,'Measured Data'!AU85,"")</f>
        <v/>
      </c>
      <c r="AU92" s="247" t="str">
        <f>IF('Measured Data'!$E86&gt;0,'Measured Data'!AV85,"")</f>
        <v/>
      </c>
      <c r="AV92" s="247" t="str">
        <f>IF('Measured Data'!$E86&gt;0,'Measured Data'!AW85,"")</f>
        <v/>
      </c>
      <c r="AW92" s="247" t="str">
        <f>IF('Measured Data'!$E86&gt;0,'Measured Data'!AX85,"")</f>
        <v/>
      </c>
      <c r="AX92" s="247" t="str">
        <f>IF('Measured Data'!$E86&gt;0,'Measured Data'!AY85,"")</f>
        <v/>
      </c>
      <c r="AY92" s="247" t="str">
        <f>IF('Measured Data'!$E86&gt;0,'Measured Data'!AZ85,"")</f>
        <v/>
      </c>
      <c r="AZ92" s="247" t="str">
        <f>IF('Measured Data'!$E86&gt;0,'Measured Data'!BA85,"")</f>
        <v/>
      </c>
      <c r="BA92" s="247" t="str">
        <f>IF('Measured Data'!$E86&gt;0,'Measured Data'!BB85,"")</f>
        <v/>
      </c>
      <c r="BB92" s="247" t="str">
        <f>IF('Measured Data'!$E86&gt;0,'Measured Data'!BC85,"")</f>
        <v/>
      </c>
      <c r="BC92" s="247" t="str">
        <f>IF('Measured Data'!$E86&gt;0,'Measured Data'!BD85,"")</f>
        <v/>
      </c>
      <c r="BD92" s="247" t="str">
        <f>IF('Measured Data'!$E86&gt;0,'Measured Data'!BE85,"")</f>
        <v/>
      </c>
      <c r="BE92" s="247" t="str">
        <f>IF('Measured Data'!$E86&gt;0,'Measured Data'!BF85,"")</f>
        <v/>
      </c>
      <c r="BF92" s="247" t="str">
        <f>IF('Measured Data'!$E86&gt;0,'Measured Data'!BG85,"")</f>
        <v/>
      </c>
      <c r="BG92" s="247" t="str">
        <f>IF('Measured Data'!$E86&gt;0,'Measured Data'!BH85,"")</f>
        <v/>
      </c>
      <c r="BH92" s="247" t="str">
        <f>IF('Measured Data'!$E86&gt;0,'Measured Data'!BI85,"")</f>
        <v/>
      </c>
      <c r="BI92" s="247" t="str">
        <f>IF('Measured Data'!$E86&gt;0,'Measured Data'!BJ85,"")</f>
        <v/>
      </c>
      <c r="BJ92" s="247" t="str">
        <f>IF('Measured Data'!$E86&gt;0,'Measured Data'!BK85,"")</f>
        <v/>
      </c>
      <c r="BK92" s="247" t="str">
        <f>IF('Measured Data'!$E86&gt;0,'Measured Data'!BL85,"")</f>
        <v/>
      </c>
      <c r="BL92" s="247" t="str">
        <f>IF('Measured Data'!$E86&gt;0,'Measured Data'!BM85,"")</f>
        <v/>
      </c>
      <c r="BM92" s="247" t="str">
        <f>IF('Measured Data'!$E86&gt;0,'Measured Data'!BN85,"")</f>
        <v/>
      </c>
      <c r="BN92" s="247" t="str">
        <f>IF('Measured Data'!$E86&gt;0,'In Process Calc.'!B85,"")</f>
        <v/>
      </c>
      <c r="BO92" s="247" t="str">
        <f>IF('Measured Data'!$E86&gt;0,'In Process Calc.'!C85,"")</f>
        <v/>
      </c>
    </row>
    <row r="93" spans="1:67" x14ac:dyDescent="0.15">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Data'!AS86/'In Process Calc.'!$I87,"")</f>
        <v/>
      </c>
      <c r="U93" s="247" t="str">
        <f>IF('Measured Data'!$E87&gt;0,'Measured Data'!U86+'Measured Data'!$E87*'Measured Data'!AT86/'In Process Calc.'!$I87,"")</f>
        <v/>
      </c>
      <c r="V93" s="247" t="str">
        <f>IF('Measured Data'!$E87&gt;0,'Measured Data'!V86+'Measured Data'!$E87*'Measured Data'!AU86/'In Process Calc.'!$I87,"")</f>
        <v/>
      </c>
      <c r="W93" s="247" t="str">
        <f>IF('Measured Data'!$E87&gt;0,'Measured Data'!W86+'Measured Data'!$E87*'Measured Data'!AV86/'In Process Calc.'!$I87,"")</f>
        <v/>
      </c>
      <c r="X93" s="247" t="str">
        <f>IF('Measured Data'!$E87&gt;0,'Measured Data'!X86+'Measured Data'!$E87*'Measured Data'!AW86/'In Process Calc.'!$I87,"")</f>
        <v/>
      </c>
      <c r="Y93" s="247" t="str">
        <f>IF('Measured Data'!$E87&gt;0,'Measured Data'!Y86+'Measured Data'!$E87*'Measured Data'!AX86/'In Process Calc.'!$I87,"")</f>
        <v/>
      </c>
      <c r="Z93" s="247" t="str">
        <f>IF('Measured Data'!$E87&gt;0,'Measured Data'!Z86+'Measured Data'!$E87*'Measured Data'!AY86/'In Process Calc.'!$I87,"")</f>
        <v/>
      </c>
      <c r="AA93" s="247" t="str">
        <f>IF('Measured Data'!$E87&gt;0,'Measured Data'!AA86+'Measured Data'!$E87*'Measured Data'!AZ86/'In Process Calc.'!$I87,"")</f>
        <v/>
      </c>
      <c r="AB93" s="247" t="str">
        <f>IF('Measured Data'!$E87&gt;0,'Measured Data'!AB86+'Measured Data'!$E87*'Measured Data'!BA86/'In Process Calc.'!$I87,"")</f>
        <v/>
      </c>
      <c r="AC93" s="247" t="str">
        <f>IF('Measured Data'!$E87&gt;0,'Measured Data'!AC86+'Measured Data'!$E87*'Measured Data'!BB86/'In Process Calc.'!$I87,"")</f>
        <v/>
      </c>
      <c r="AD93" s="247" t="str">
        <f>IF('Measured Data'!$E87&gt;0,'Measured Data'!AD86+'Measured Data'!$E87*'Measured Data'!BC86/'In Process Calc.'!$I87,"")</f>
        <v/>
      </c>
      <c r="AE93" s="247" t="str">
        <f>IF('Measured Data'!$E87&gt;0,'Measured Data'!AE86+'Measured Data'!$E87*'Measured Data'!BD86/'In Process Calc.'!$I87,"")</f>
        <v/>
      </c>
      <c r="AF93" s="247" t="str">
        <f>IF('Measured Data'!$E87&gt;0,'Measured Data'!AF86+'Measured Data'!$E87*'Measured Data'!BE86/'In Process Calc.'!$I87,"")</f>
        <v/>
      </c>
      <c r="AG93" s="247" t="str">
        <f>IF('Measured Data'!$E87&gt;0,'Measured Data'!AG86+'Measured Data'!$E87*'Measured Data'!BF86/'In Process Calc.'!$I87,"")</f>
        <v/>
      </c>
      <c r="AH93" s="247" t="str">
        <f>IF('Measured Data'!$E87&gt;0,'Measured Data'!AH86+'Measured Data'!$E87*'Measured Data'!BG86/'In Process Calc.'!$I87,"")</f>
        <v/>
      </c>
      <c r="AI93" s="247" t="str">
        <f>IF('Measured Data'!$E87&gt;0,'Measured Data'!AI86+'Measured Data'!$E87*'Measured Data'!BH86/'In Process Calc.'!$I87,"")</f>
        <v/>
      </c>
      <c r="AJ93" s="247" t="str">
        <f>IF('Measured Data'!$E87&gt;0,'Measured Data'!AJ86+'Measured Data'!$E87*'Measured Data'!BI86/'In Process Calc.'!$I87,"")</f>
        <v/>
      </c>
      <c r="AK93" s="247" t="str">
        <f>IF('Measured Data'!$E87&gt;0,'Measured Data'!AK86+'Measured Data'!$E87*'Measured Data'!BJ86/'In Process Calc.'!$I87,"")</f>
        <v/>
      </c>
      <c r="AL93" s="247" t="str">
        <f>IF('Measured Data'!$E87&gt;0,'Measured Data'!AL86+'Measured Data'!$E87*'Measured Data'!BK86/'In Process Calc.'!$I87,"")</f>
        <v/>
      </c>
      <c r="AM93" s="247" t="str">
        <f>IF('Measured Data'!$E87&gt;0,'Measured Data'!AM86+'Measured Data'!$E87*'Measured Data'!BL86/'In Process Calc.'!$I87,"")</f>
        <v/>
      </c>
      <c r="AN93" s="247" t="str">
        <f>IF('Measured Data'!$E87&gt;0,'Measured Data'!AN86+'Measured Data'!$E87*'Measured Data'!BM86/'In Process Calc.'!$I87,"")</f>
        <v/>
      </c>
      <c r="AO93" s="247" t="str">
        <f>IF('Measured Data'!$E87&gt;0,'Measured Data'!AO86+'Measured Data'!$E87*'Measured Data'!BN86/'In Process Calc.'!$I87,"")</f>
        <v/>
      </c>
      <c r="AP93" s="247" t="str">
        <f>IF('Measured Data'!$E87&gt;0,'Measured Data'!AP86+'Measured Data'!$E87*'Measured Data'!BO86/'In Process Calc.'!$I87,"")</f>
        <v/>
      </c>
      <c r="AQ93" s="247" t="str">
        <f>IF('Measured Data'!$E87&gt;0,'Measured Data'!AR86+'Measured Data'!$E87*'Measured Data'!BP86/'In Process Calc.'!$I87,"")</f>
        <v/>
      </c>
      <c r="AR93" s="247" t="str">
        <f>IF('Measured Data'!$E87&gt;0,'Measured Data'!AS86,"")</f>
        <v/>
      </c>
      <c r="AS93" s="247" t="str">
        <f>IF('Measured Data'!$E87&gt;0,'Measured Data'!AT86,"")</f>
        <v/>
      </c>
      <c r="AT93" s="247" t="str">
        <f>IF('Measured Data'!$E87&gt;0,'Measured Data'!AU86,"")</f>
        <v/>
      </c>
      <c r="AU93" s="247" t="str">
        <f>IF('Measured Data'!$E87&gt;0,'Measured Data'!AV86,"")</f>
        <v/>
      </c>
      <c r="AV93" s="247" t="str">
        <f>IF('Measured Data'!$E87&gt;0,'Measured Data'!AW86,"")</f>
        <v/>
      </c>
      <c r="AW93" s="247" t="str">
        <f>IF('Measured Data'!$E87&gt;0,'Measured Data'!AX86,"")</f>
        <v/>
      </c>
      <c r="AX93" s="247" t="str">
        <f>IF('Measured Data'!$E87&gt;0,'Measured Data'!AY86,"")</f>
        <v/>
      </c>
      <c r="AY93" s="247" t="str">
        <f>IF('Measured Data'!$E87&gt;0,'Measured Data'!AZ86,"")</f>
        <v/>
      </c>
      <c r="AZ93" s="247" t="str">
        <f>IF('Measured Data'!$E87&gt;0,'Measured Data'!BA86,"")</f>
        <v/>
      </c>
      <c r="BA93" s="247" t="str">
        <f>IF('Measured Data'!$E87&gt;0,'Measured Data'!BB86,"")</f>
        <v/>
      </c>
      <c r="BB93" s="247" t="str">
        <f>IF('Measured Data'!$E87&gt;0,'Measured Data'!BC86,"")</f>
        <v/>
      </c>
      <c r="BC93" s="247" t="str">
        <f>IF('Measured Data'!$E87&gt;0,'Measured Data'!BD86,"")</f>
        <v/>
      </c>
      <c r="BD93" s="247" t="str">
        <f>IF('Measured Data'!$E87&gt;0,'Measured Data'!BE86,"")</f>
        <v/>
      </c>
      <c r="BE93" s="247" t="str">
        <f>IF('Measured Data'!$E87&gt;0,'Measured Data'!BF86,"")</f>
        <v/>
      </c>
      <c r="BF93" s="247" t="str">
        <f>IF('Measured Data'!$E87&gt;0,'Measured Data'!BG86,"")</f>
        <v/>
      </c>
      <c r="BG93" s="247" t="str">
        <f>IF('Measured Data'!$E87&gt;0,'Measured Data'!BH86,"")</f>
        <v/>
      </c>
      <c r="BH93" s="247" t="str">
        <f>IF('Measured Data'!$E87&gt;0,'Measured Data'!BI86,"")</f>
        <v/>
      </c>
      <c r="BI93" s="247" t="str">
        <f>IF('Measured Data'!$E87&gt;0,'Measured Data'!BJ86,"")</f>
        <v/>
      </c>
      <c r="BJ93" s="247" t="str">
        <f>IF('Measured Data'!$E87&gt;0,'Measured Data'!BK86,"")</f>
        <v/>
      </c>
      <c r="BK93" s="247" t="str">
        <f>IF('Measured Data'!$E87&gt;0,'Measured Data'!BL86,"")</f>
        <v/>
      </c>
      <c r="BL93" s="247" t="str">
        <f>IF('Measured Data'!$E87&gt;0,'Measured Data'!BM86,"")</f>
        <v/>
      </c>
      <c r="BM93" s="247" t="str">
        <f>IF('Measured Data'!$E87&gt;0,'Measured Data'!BN86,"")</f>
        <v/>
      </c>
      <c r="BN93" s="247" t="str">
        <f>IF('Measured Data'!$E87&gt;0,'In Process Calc.'!B86,"")</f>
        <v/>
      </c>
      <c r="BO93" s="247" t="str">
        <f>IF('Measured Data'!$E87&gt;0,'In Process Calc.'!C86,"")</f>
        <v/>
      </c>
    </row>
    <row r="94" spans="1:67" x14ac:dyDescent="0.15">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Data'!AS87/'In Process Calc.'!$I88,"")</f>
        <v/>
      </c>
      <c r="U94" s="247" t="str">
        <f>IF('Measured Data'!$E88&gt;0,'Measured Data'!U87+'Measured Data'!$E88*'Measured Data'!AT87/'In Process Calc.'!$I88,"")</f>
        <v/>
      </c>
      <c r="V94" s="247" t="str">
        <f>IF('Measured Data'!$E88&gt;0,'Measured Data'!V87+'Measured Data'!$E88*'Measured Data'!AU87/'In Process Calc.'!$I88,"")</f>
        <v/>
      </c>
      <c r="W94" s="247" t="str">
        <f>IF('Measured Data'!$E88&gt;0,'Measured Data'!W87+'Measured Data'!$E88*'Measured Data'!AV87/'In Process Calc.'!$I88,"")</f>
        <v/>
      </c>
      <c r="X94" s="247" t="str">
        <f>IF('Measured Data'!$E88&gt;0,'Measured Data'!X87+'Measured Data'!$E88*'Measured Data'!AW87/'In Process Calc.'!$I88,"")</f>
        <v/>
      </c>
      <c r="Y94" s="247" t="str">
        <f>IF('Measured Data'!$E88&gt;0,'Measured Data'!Y87+'Measured Data'!$E88*'Measured Data'!AX87/'In Process Calc.'!$I88,"")</f>
        <v/>
      </c>
      <c r="Z94" s="247" t="str">
        <f>IF('Measured Data'!$E88&gt;0,'Measured Data'!Z87+'Measured Data'!$E88*'Measured Data'!AY87/'In Process Calc.'!$I88,"")</f>
        <v/>
      </c>
      <c r="AA94" s="247" t="str">
        <f>IF('Measured Data'!$E88&gt;0,'Measured Data'!AA87+'Measured Data'!$E88*'Measured Data'!AZ87/'In Process Calc.'!$I88,"")</f>
        <v/>
      </c>
      <c r="AB94" s="247" t="str">
        <f>IF('Measured Data'!$E88&gt;0,'Measured Data'!AB87+'Measured Data'!$E88*'Measured Data'!BA87/'In Process Calc.'!$I88,"")</f>
        <v/>
      </c>
      <c r="AC94" s="247" t="str">
        <f>IF('Measured Data'!$E88&gt;0,'Measured Data'!AC87+'Measured Data'!$E88*'Measured Data'!BB87/'In Process Calc.'!$I88,"")</f>
        <v/>
      </c>
      <c r="AD94" s="247" t="str">
        <f>IF('Measured Data'!$E88&gt;0,'Measured Data'!AD87+'Measured Data'!$E88*'Measured Data'!BC87/'In Process Calc.'!$I88,"")</f>
        <v/>
      </c>
      <c r="AE94" s="247" t="str">
        <f>IF('Measured Data'!$E88&gt;0,'Measured Data'!AE87+'Measured Data'!$E88*'Measured Data'!BD87/'In Process Calc.'!$I88,"")</f>
        <v/>
      </c>
      <c r="AF94" s="247" t="str">
        <f>IF('Measured Data'!$E88&gt;0,'Measured Data'!AF87+'Measured Data'!$E88*'Measured Data'!BE87/'In Process Calc.'!$I88,"")</f>
        <v/>
      </c>
      <c r="AG94" s="247" t="str">
        <f>IF('Measured Data'!$E88&gt;0,'Measured Data'!AG87+'Measured Data'!$E88*'Measured Data'!BF87/'In Process Calc.'!$I88,"")</f>
        <v/>
      </c>
      <c r="AH94" s="247" t="str">
        <f>IF('Measured Data'!$E88&gt;0,'Measured Data'!AH87+'Measured Data'!$E88*'Measured Data'!BG87/'In Process Calc.'!$I88,"")</f>
        <v/>
      </c>
      <c r="AI94" s="247" t="str">
        <f>IF('Measured Data'!$E88&gt;0,'Measured Data'!AI87+'Measured Data'!$E88*'Measured Data'!BH87/'In Process Calc.'!$I88,"")</f>
        <v/>
      </c>
      <c r="AJ94" s="247" t="str">
        <f>IF('Measured Data'!$E88&gt;0,'Measured Data'!AJ87+'Measured Data'!$E88*'Measured Data'!BI87/'In Process Calc.'!$I88,"")</f>
        <v/>
      </c>
      <c r="AK94" s="247" t="str">
        <f>IF('Measured Data'!$E88&gt;0,'Measured Data'!AK87+'Measured Data'!$E88*'Measured Data'!BJ87/'In Process Calc.'!$I88,"")</f>
        <v/>
      </c>
      <c r="AL94" s="247" t="str">
        <f>IF('Measured Data'!$E88&gt;0,'Measured Data'!AL87+'Measured Data'!$E88*'Measured Data'!BK87/'In Process Calc.'!$I88,"")</f>
        <v/>
      </c>
      <c r="AM94" s="247" t="str">
        <f>IF('Measured Data'!$E88&gt;0,'Measured Data'!AM87+'Measured Data'!$E88*'Measured Data'!BL87/'In Process Calc.'!$I88,"")</f>
        <v/>
      </c>
      <c r="AN94" s="247" t="str">
        <f>IF('Measured Data'!$E88&gt;0,'Measured Data'!AN87+'Measured Data'!$E88*'Measured Data'!BM87/'In Process Calc.'!$I88,"")</f>
        <v/>
      </c>
      <c r="AO94" s="247" t="str">
        <f>IF('Measured Data'!$E88&gt;0,'Measured Data'!AO87+'Measured Data'!$E88*'Measured Data'!BN87/'In Process Calc.'!$I88,"")</f>
        <v/>
      </c>
      <c r="AP94" s="247" t="str">
        <f>IF('Measured Data'!$E88&gt;0,'Measured Data'!AP87+'Measured Data'!$E88*'Measured Data'!BO87/'In Process Calc.'!$I88,"")</f>
        <v/>
      </c>
      <c r="AQ94" s="247" t="str">
        <f>IF('Measured Data'!$E88&gt;0,'Measured Data'!AR87+'Measured Data'!$E88*'Measured Data'!BP87/'In Process Calc.'!$I88,"")</f>
        <v/>
      </c>
      <c r="AR94" s="247" t="str">
        <f>IF('Measured Data'!$E88&gt;0,'Measured Data'!AS87,"")</f>
        <v/>
      </c>
      <c r="AS94" s="247" t="str">
        <f>IF('Measured Data'!$E88&gt;0,'Measured Data'!AT87,"")</f>
        <v/>
      </c>
      <c r="AT94" s="247" t="str">
        <f>IF('Measured Data'!$E88&gt;0,'Measured Data'!AU87,"")</f>
        <v/>
      </c>
      <c r="AU94" s="247" t="str">
        <f>IF('Measured Data'!$E88&gt;0,'Measured Data'!AV87,"")</f>
        <v/>
      </c>
      <c r="AV94" s="247" t="str">
        <f>IF('Measured Data'!$E88&gt;0,'Measured Data'!AW87,"")</f>
        <v/>
      </c>
      <c r="AW94" s="247" t="str">
        <f>IF('Measured Data'!$E88&gt;0,'Measured Data'!AX87,"")</f>
        <v/>
      </c>
      <c r="AX94" s="247" t="str">
        <f>IF('Measured Data'!$E88&gt;0,'Measured Data'!AY87,"")</f>
        <v/>
      </c>
      <c r="AY94" s="247" t="str">
        <f>IF('Measured Data'!$E88&gt;0,'Measured Data'!AZ87,"")</f>
        <v/>
      </c>
      <c r="AZ94" s="247" t="str">
        <f>IF('Measured Data'!$E88&gt;0,'Measured Data'!BA87,"")</f>
        <v/>
      </c>
      <c r="BA94" s="247" t="str">
        <f>IF('Measured Data'!$E88&gt;0,'Measured Data'!BB87,"")</f>
        <v/>
      </c>
      <c r="BB94" s="247" t="str">
        <f>IF('Measured Data'!$E88&gt;0,'Measured Data'!BC87,"")</f>
        <v/>
      </c>
      <c r="BC94" s="247" t="str">
        <f>IF('Measured Data'!$E88&gt;0,'Measured Data'!BD87,"")</f>
        <v/>
      </c>
      <c r="BD94" s="247" t="str">
        <f>IF('Measured Data'!$E88&gt;0,'Measured Data'!BE87,"")</f>
        <v/>
      </c>
      <c r="BE94" s="247" t="str">
        <f>IF('Measured Data'!$E88&gt;0,'Measured Data'!BF87,"")</f>
        <v/>
      </c>
      <c r="BF94" s="247" t="str">
        <f>IF('Measured Data'!$E88&gt;0,'Measured Data'!BG87,"")</f>
        <v/>
      </c>
      <c r="BG94" s="247" t="str">
        <f>IF('Measured Data'!$E88&gt;0,'Measured Data'!BH87,"")</f>
        <v/>
      </c>
      <c r="BH94" s="247" t="str">
        <f>IF('Measured Data'!$E88&gt;0,'Measured Data'!BI87,"")</f>
        <v/>
      </c>
      <c r="BI94" s="247" t="str">
        <f>IF('Measured Data'!$E88&gt;0,'Measured Data'!BJ87,"")</f>
        <v/>
      </c>
      <c r="BJ94" s="247" t="str">
        <f>IF('Measured Data'!$E88&gt;0,'Measured Data'!BK87,"")</f>
        <v/>
      </c>
      <c r="BK94" s="247" t="str">
        <f>IF('Measured Data'!$E88&gt;0,'Measured Data'!BL87,"")</f>
        <v/>
      </c>
      <c r="BL94" s="247" t="str">
        <f>IF('Measured Data'!$E88&gt;0,'Measured Data'!BM87,"")</f>
        <v/>
      </c>
      <c r="BM94" s="247" t="str">
        <f>IF('Measured Data'!$E88&gt;0,'Measured Data'!BN87,"")</f>
        <v/>
      </c>
      <c r="BN94" s="247" t="str">
        <f>IF('Measured Data'!$E88&gt;0,'In Process Calc.'!B87,"")</f>
        <v/>
      </c>
      <c r="BO94" s="247" t="str">
        <f>IF('Measured Data'!$E88&gt;0,'In Process Calc.'!C87,"")</f>
        <v/>
      </c>
    </row>
    <row r="95" spans="1:67" x14ac:dyDescent="0.15">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Data'!AS88/'In Process Calc.'!$I89,"")</f>
        <v/>
      </c>
      <c r="U95" s="247" t="str">
        <f>IF('Measured Data'!$E89&gt;0,'Measured Data'!U88+'Measured Data'!$E89*'Measured Data'!AT88/'In Process Calc.'!$I89,"")</f>
        <v/>
      </c>
      <c r="V95" s="247" t="str">
        <f>IF('Measured Data'!$E89&gt;0,'Measured Data'!V88+'Measured Data'!$E89*'Measured Data'!AU88/'In Process Calc.'!$I89,"")</f>
        <v/>
      </c>
      <c r="W95" s="247" t="str">
        <f>IF('Measured Data'!$E89&gt;0,'Measured Data'!W88+'Measured Data'!$E89*'Measured Data'!AV88/'In Process Calc.'!$I89,"")</f>
        <v/>
      </c>
      <c r="X95" s="247" t="str">
        <f>IF('Measured Data'!$E89&gt;0,'Measured Data'!X88+'Measured Data'!$E89*'Measured Data'!AW88/'In Process Calc.'!$I89,"")</f>
        <v/>
      </c>
      <c r="Y95" s="247" t="str">
        <f>IF('Measured Data'!$E89&gt;0,'Measured Data'!Y88+'Measured Data'!$E89*'Measured Data'!AX88/'In Process Calc.'!$I89,"")</f>
        <v/>
      </c>
      <c r="Z95" s="247" t="str">
        <f>IF('Measured Data'!$E89&gt;0,'Measured Data'!Z88+'Measured Data'!$E89*'Measured Data'!AY88/'In Process Calc.'!$I89,"")</f>
        <v/>
      </c>
      <c r="AA95" s="247" t="str">
        <f>IF('Measured Data'!$E89&gt;0,'Measured Data'!AA88+'Measured Data'!$E89*'Measured Data'!AZ88/'In Process Calc.'!$I89,"")</f>
        <v/>
      </c>
      <c r="AB95" s="247" t="str">
        <f>IF('Measured Data'!$E89&gt;0,'Measured Data'!AB88+'Measured Data'!$E89*'Measured Data'!BA88/'In Process Calc.'!$I89,"")</f>
        <v/>
      </c>
      <c r="AC95" s="247" t="str">
        <f>IF('Measured Data'!$E89&gt;0,'Measured Data'!AC88+'Measured Data'!$E89*'Measured Data'!BB88/'In Process Calc.'!$I89,"")</f>
        <v/>
      </c>
      <c r="AD95" s="247" t="str">
        <f>IF('Measured Data'!$E89&gt;0,'Measured Data'!AD88+'Measured Data'!$E89*'Measured Data'!BC88/'In Process Calc.'!$I89,"")</f>
        <v/>
      </c>
      <c r="AE95" s="247" t="str">
        <f>IF('Measured Data'!$E89&gt;0,'Measured Data'!AE88+'Measured Data'!$E89*'Measured Data'!BD88/'In Process Calc.'!$I89,"")</f>
        <v/>
      </c>
      <c r="AF95" s="247" t="str">
        <f>IF('Measured Data'!$E89&gt;0,'Measured Data'!AF88+'Measured Data'!$E89*'Measured Data'!BE88/'In Process Calc.'!$I89,"")</f>
        <v/>
      </c>
      <c r="AG95" s="247" t="str">
        <f>IF('Measured Data'!$E89&gt;0,'Measured Data'!AG88+'Measured Data'!$E89*'Measured Data'!BF88/'In Process Calc.'!$I89,"")</f>
        <v/>
      </c>
      <c r="AH95" s="247" t="str">
        <f>IF('Measured Data'!$E89&gt;0,'Measured Data'!AH88+'Measured Data'!$E89*'Measured Data'!BG88/'In Process Calc.'!$I89,"")</f>
        <v/>
      </c>
      <c r="AI95" s="247" t="str">
        <f>IF('Measured Data'!$E89&gt;0,'Measured Data'!AI88+'Measured Data'!$E89*'Measured Data'!BH88/'In Process Calc.'!$I89,"")</f>
        <v/>
      </c>
      <c r="AJ95" s="247" t="str">
        <f>IF('Measured Data'!$E89&gt;0,'Measured Data'!AJ88+'Measured Data'!$E89*'Measured Data'!BI88/'In Process Calc.'!$I89,"")</f>
        <v/>
      </c>
      <c r="AK95" s="247" t="str">
        <f>IF('Measured Data'!$E89&gt;0,'Measured Data'!AK88+'Measured Data'!$E89*'Measured Data'!BJ88/'In Process Calc.'!$I89,"")</f>
        <v/>
      </c>
      <c r="AL95" s="247" t="str">
        <f>IF('Measured Data'!$E89&gt;0,'Measured Data'!AL88+'Measured Data'!$E89*'Measured Data'!BK88/'In Process Calc.'!$I89,"")</f>
        <v/>
      </c>
      <c r="AM95" s="247" t="str">
        <f>IF('Measured Data'!$E89&gt;0,'Measured Data'!AM88+'Measured Data'!$E89*'Measured Data'!BL88/'In Process Calc.'!$I89,"")</f>
        <v/>
      </c>
      <c r="AN95" s="247" t="str">
        <f>IF('Measured Data'!$E89&gt;0,'Measured Data'!AN88+'Measured Data'!$E89*'Measured Data'!BM88/'In Process Calc.'!$I89,"")</f>
        <v/>
      </c>
      <c r="AO95" s="247" t="str">
        <f>IF('Measured Data'!$E89&gt;0,'Measured Data'!AO88+'Measured Data'!$E89*'Measured Data'!BN88/'In Process Calc.'!$I89,"")</f>
        <v/>
      </c>
      <c r="AP95" s="247" t="str">
        <f>IF('Measured Data'!$E89&gt;0,'Measured Data'!AP88+'Measured Data'!$E89*'Measured Data'!BO88/'In Process Calc.'!$I89,"")</f>
        <v/>
      </c>
      <c r="AQ95" s="247" t="str">
        <f>IF('Measured Data'!$E89&gt;0,'Measured Data'!AR88+'Measured Data'!$E89*'Measured Data'!BP88/'In Process Calc.'!$I89,"")</f>
        <v/>
      </c>
      <c r="AR95" s="247" t="str">
        <f>IF('Measured Data'!$E89&gt;0,'Measured Data'!AS88,"")</f>
        <v/>
      </c>
      <c r="AS95" s="247" t="str">
        <f>IF('Measured Data'!$E89&gt;0,'Measured Data'!AT88,"")</f>
        <v/>
      </c>
      <c r="AT95" s="247" t="str">
        <f>IF('Measured Data'!$E89&gt;0,'Measured Data'!AU88,"")</f>
        <v/>
      </c>
      <c r="AU95" s="247" t="str">
        <f>IF('Measured Data'!$E89&gt;0,'Measured Data'!AV88,"")</f>
        <v/>
      </c>
      <c r="AV95" s="247" t="str">
        <f>IF('Measured Data'!$E89&gt;0,'Measured Data'!AW88,"")</f>
        <v/>
      </c>
      <c r="AW95" s="247" t="str">
        <f>IF('Measured Data'!$E89&gt;0,'Measured Data'!AX88,"")</f>
        <v/>
      </c>
      <c r="AX95" s="247" t="str">
        <f>IF('Measured Data'!$E89&gt;0,'Measured Data'!AY88,"")</f>
        <v/>
      </c>
      <c r="AY95" s="247" t="str">
        <f>IF('Measured Data'!$E89&gt;0,'Measured Data'!AZ88,"")</f>
        <v/>
      </c>
      <c r="AZ95" s="247" t="str">
        <f>IF('Measured Data'!$E89&gt;0,'Measured Data'!BA88,"")</f>
        <v/>
      </c>
      <c r="BA95" s="247" t="str">
        <f>IF('Measured Data'!$E89&gt;0,'Measured Data'!BB88,"")</f>
        <v/>
      </c>
      <c r="BB95" s="247" t="str">
        <f>IF('Measured Data'!$E89&gt;0,'Measured Data'!BC88,"")</f>
        <v/>
      </c>
      <c r="BC95" s="247" t="str">
        <f>IF('Measured Data'!$E89&gt;0,'Measured Data'!BD88,"")</f>
        <v/>
      </c>
      <c r="BD95" s="247" t="str">
        <f>IF('Measured Data'!$E89&gt;0,'Measured Data'!BE88,"")</f>
        <v/>
      </c>
      <c r="BE95" s="247" t="str">
        <f>IF('Measured Data'!$E89&gt;0,'Measured Data'!BF88,"")</f>
        <v/>
      </c>
      <c r="BF95" s="247" t="str">
        <f>IF('Measured Data'!$E89&gt;0,'Measured Data'!BG88,"")</f>
        <v/>
      </c>
      <c r="BG95" s="247" t="str">
        <f>IF('Measured Data'!$E89&gt;0,'Measured Data'!BH88,"")</f>
        <v/>
      </c>
      <c r="BH95" s="247" t="str">
        <f>IF('Measured Data'!$E89&gt;0,'Measured Data'!BI88,"")</f>
        <v/>
      </c>
      <c r="BI95" s="247" t="str">
        <f>IF('Measured Data'!$E89&gt;0,'Measured Data'!BJ88,"")</f>
        <v/>
      </c>
      <c r="BJ95" s="247" t="str">
        <f>IF('Measured Data'!$E89&gt;0,'Measured Data'!BK88,"")</f>
        <v/>
      </c>
      <c r="BK95" s="247" t="str">
        <f>IF('Measured Data'!$E89&gt;0,'Measured Data'!BL88,"")</f>
        <v/>
      </c>
      <c r="BL95" s="247" t="str">
        <f>IF('Measured Data'!$E89&gt;0,'Measured Data'!BM88,"")</f>
        <v/>
      </c>
      <c r="BM95" s="247" t="str">
        <f>IF('Measured Data'!$E89&gt;0,'Measured Data'!BN88,"")</f>
        <v/>
      </c>
      <c r="BN95" s="247" t="str">
        <f>IF('Measured Data'!$E89&gt;0,'In Process Calc.'!B88,"")</f>
        <v/>
      </c>
      <c r="BO95" s="247" t="str">
        <f>IF('Measured Data'!$E89&gt;0,'In Process Calc.'!C88,"")</f>
        <v/>
      </c>
    </row>
    <row r="96" spans="1:67" x14ac:dyDescent="0.15">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Data'!AS89/'In Process Calc.'!$I90,"")</f>
        <v/>
      </c>
      <c r="U96" s="247" t="str">
        <f>IF('Measured Data'!$E90&gt;0,'Measured Data'!U89+'Measured Data'!$E90*'Measured Data'!AT89/'In Process Calc.'!$I90,"")</f>
        <v/>
      </c>
      <c r="V96" s="247" t="str">
        <f>IF('Measured Data'!$E90&gt;0,'Measured Data'!V89+'Measured Data'!$E90*'Measured Data'!AU89/'In Process Calc.'!$I90,"")</f>
        <v/>
      </c>
      <c r="W96" s="247" t="str">
        <f>IF('Measured Data'!$E90&gt;0,'Measured Data'!W89+'Measured Data'!$E90*'Measured Data'!AV89/'In Process Calc.'!$I90,"")</f>
        <v/>
      </c>
      <c r="X96" s="247" t="str">
        <f>IF('Measured Data'!$E90&gt;0,'Measured Data'!X89+'Measured Data'!$E90*'Measured Data'!AW89/'In Process Calc.'!$I90,"")</f>
        <v/>
      </c>
      <c r="Y96" s="247" t="str">
        <f>IF('Measured Data'!$E90&gt;0,'Measured Data'!Y89+'Measured Data'!$E90*'Measured Data'!AX89/'In Process Calc.'!$I90,"")</f>
        <v/>
      </c>
      <c r="Z96" s="247" t="str">
        <f>IF('Measured Data'!$E90&gt;0,'Measured Data'!Z89+'Measured Data'!$E90*'Measured Data'!AY89/'In Process Calc.'!$I90,"")</f>
        <v/>
      </c>
      <c r="AA96" s="247" t="str">
        <f>IF('Measured Data'!$E90&gt;0,'Measured Data'!AA89+'Measured Data'!$E90*'Measured Data'!AZ89/'In Process Calc.'!$I90,"")</f>
        <v/>
      </c>
      <c r="AB96" s="247" t="str">
        <f>IF('Measured Data'!$E90&gt;0,'Measured Data'!AB89+'Measured Data'!$E90*'Measured Data'!BA89/'In Process Calc.'!$I90,"")</f>
        <v/>
      </c>
      <c r="AC96" s="247" t="str">
        <f>IF('Measured Data'!$E90&gt;0,'Measured Data'!AC89+'Measured Data'!$E90*'Measured Data'!BB89/'In Process Calc.'!$I90,"")</f>
        <v/>
      </c>
      <c r="AD96" s="247" t="str">
        <f>IF('Measured Data'!$E90&gt;0,'Measured Data'!AD89+'Measured Data'!$E90*'Measured Data'!BC89/'In Process Calc.'!$I90,"")</f>
        <v/>
      </c>
      <c r="AE96" s="247" t="str">
        <f>IF('Measured Data'!$E90&gt;0,'Measured Data'!AE89+'Measured Data'!$E90*'Measured Data'!BD89/'In Process Calc.'!$I90,"")</f>
        <v/>
      </c>
      <c r="AF96" s="247" t="str">
        <f>IF('Measured Data'!$E90&gt;0,'Measured Data'!AF89+'Measured Data'!$E90*'Measured Data'!BE89/'In Process Calc.'!$I90,"")</f>
        <v/>
      </c>
      <c r="AG96" s="247" t="str">
        <f>IF('Measured Data'!$E90&gt;0,'Measured Data'!AG89+'Measured Data'!$E90*'Measured Data'!BF89/'In Process Calc.'!$I90,"")</f>
        <v/>
      </c>
      <c r="AH96" s="247" t="str">
        <f>IF('Measured Data'!$E90&gt;0,'Measured Data'!AH89+'Measured Data'!$E90*'Measured Data'!BG89/'In Process Calc.'!$I90,"")</f>
        <v/>
      </c>
      <c r="AI96" s="247" t="str">
        <f>IF('Measured Data'!$E90&gt;0,'Measured Data'!AI89+'Measured Data'!$E90*'Measured Data'!BH89/'In Process Calc.'!$I90,"")</f>
        <v/>
      </c>
      <c r="AJ96" s="247" t="str">
        <f>IF('Measured Data'!$E90&gt;0,'Measured Data'!AJ89+'Measured Data'!$E90*'Measured Data'!BI89/'In Process Calc.'!$I90,"")</f>
        <v/>
      </c>
      <c r="AK96" s="247" t="str">
        <f>IF('Measured Data'!$E90&gt;0,'Measured Data'!AK89+'Measured Data'!$E90*'Measured Data'!BJ89/'In Process Calc.'!$I90,"")</f>
        <v/>
      </c>
      <c r="AL96" s="247" t="str">
        <f>IF('Measured Data'!$E90&gt;0,'Measured Data'!AL89+'Measured Data'!$E90*'Measured Data'!BK89/'In Process Calc.'!$I90,"")</f>
        <v/>
      </c>
      <c r="AM96" s="247" t="str">
        <f>IF('Measured Data'!$E90&gt;0,'Measured Data'!AM89+'Measured Data'!$E90*'Measured Data'!BL89/'In Process Calc.'!$I90,"")</f>
        <v/>
      </c>
      <c r="AN96" s="247" t="str">
        <f>IF('Measured Data'!$E90&gt;0,'Measured Data'!AN89+'Measured Data'!$E90*'Measured Data'!BM89/'In Process Calc.'!$I90,"")</f>
        <v/>
      </c>
      <c r="AO96" s="247" t="str">
        <f>IF('Measured Data'!$E90&gt;0,'Measured Data'!AO89+'Measured Data'!$E90*'Measured Data'!BN89/'In Process Calc.'!$I90,"")</f>
        <v/>
      </c>
      <c r="AP96" s="247" t="str">
        <f>IF('Measured Data'!$E90&gt;0,'Measured Data'!AP89+'Measured Data'!$E90*'Measured Data'!BO89/'In Process Calc.'!$I90,"")</f>
        <v/>
      </c>
      <c r="AQ96" s="247" t="str">
        <f>IF('Measured Data'!$E90&gt;0,'Measured Data'!AR89+'Measured Data'!$E90*'Measured Data'!BP89/'In Process Calc.'!$I90,"")</f>
        <v/>
      </c>
      <c r="AR96" s="247" t="str">
        <f>IF('Measured Data'!$E90&gt;0,'Measured Data'!AS89,"")</f>
        <v/>
      </c>
      <c r="AS96" s="247" t="str">
        <f>IF('Measured Data'!$E90&gt;0,'Measured Data'!AT89,"")</f>
        <v/>
      </c>
      <c r="AT96" s="247" t="str">
        <f>IF('Measured Data'!$E90&gt;0,'Measured Data'!AU89,"")</f>
        <v/>
      </c>
      <c r="AU96" s="247" t="str">
        <f>IF('Measured Data'!$E90&gt;0,'Measured Data'!AV89,"")</f>
        <v/>
      </c>
      <c r="AV96" s="247" t="str">
        <f>IF('Measured Data'!$E90&gt;0,'Measured Data'!AW89,"")</f>
        <v/>
      </c>
      <c r="AW96" s="247" t="str">
        <f>IF('Measured Data'!$E90&gt;0,'Measured Data'!AX89,"")</f>
        <v/>
      </c>
      <c r="AX96" s="247" t="str">
        <f>IF('Measured Data'!$E90&gt;0,'Measured Data'!AY89,"")</f>
        <v/>
      </c>
      <c r="AY96" s="247" t="str">
        <f>IF('Measured Data'!$E90&gt;0,'Measured Data'!AZ89,"")</f>
        <v/>
      </c>
      <c r="AZ96" s="247" t="str">
        <f>IF('Measured Data'!$E90&gt;0,'Measured Data'!BA89,"")</f>
        <v/>
      </c>
      <c r="BA96" s="247" t="str">
        <f>IF('Measured Data'!$E90&gt;0,'Measured Data'!BB89,"")</f>
        <v/>
      </c>
      <c r="BB96" s="247" t="str">
        <f>IF('Measured Data'!$E90&gt;0,'Measured Data'!BC89,"")</f>
        <v/>
      </c>
      <c r="BC96" s="247" t="str">
        <f>IF('Measured Data'!$E90&gt;0,'Measured Data'!BD89,"")</f>
        <v/>
      </c>
      <c r="BD96" s="247" t="str">
        <f>IF('Measured Data'!$E90&gt;0,'Measured Data'!BE89,"")</f>
        <v/>
      </c>
      <c r="BE96" s="247" t="str">
        <f>IF('Measured Data'!$E90&gt;0,'Measured Data'!BF89,"")</f>
        <v/>
      </c>
      <c r="BF96" s="247" t="str">
        <f>IF('Measured Data'!$E90&gt;0,'Measured Data'!BG89,"")</f>
        <v/>
      </c>
      <c r="BG96" s="247" t="str">
        <f>IF('Measured Data'!$E90&gt;0,'Measured Data'!BH89,"")</f>
        <v/>
      </c>
      <c r="BH96" s="247" t="str">
        <f>IF('Measured Data'!$E90&gt;0,'Measured Data'!BI89,"")</f>
        <v/>
      </c>
      <c r="BI96" s="247" t="str">
        <f>IF('Measured Data'!$E90&gt;0,'Measured Data'!BJ89,"")</f>
        <v/>
      </c>
      <c r="BJ96" s="247" t="str">
        <f>IF('Measured Data'!$E90&gt;0,'Measured Data'!BK89,"")</f>
        <v/>
      </c>
      <c r="BK96" s="247" t="str">
        <f>IF('Measured Data'!$E90&gt;0,'Measured Data'!BL89,"")</f>
        <v/>
      </c>
      <c r="BL96" s="247" t="str">
        <f>IF('Measured Data'!$E90&gt;0,'Measured Data'!BM89,"")</f>
        <v/>
      </c>
      <c r="BM96" s="247" t="str">
        <f>IF('Measured Data'!$E90&gt;0,'Measured Data'!BN89,"")</f>
        <v/>
      </c>
      <c r="BN96" s="247" t="str">
        <f>IF('Measured Data'!$E90&gt;0,'In Process Calc.'!B89,"")</f>
        <v/>
      </c>
      <c r="BO96" s="247" t="str">
        <f>IF('Measured Data'!$E90&gt;0,'In Process Calc.'!C89,"")</f>
        <v/>
      </c>
    </row>
    <row r="97" spans="1:67" x14ac:dyDescent="0.15">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Data'!AS90/'In Process Calc.'!$I91,"")</f>
        <v/>
      </c>
      <c r="U97" s="247" t="str">
        <f>IF('Measured Data'!$E91&gt;0,'Measured Data'!U90+'Measured Data'!$E91*'Measured Data'!AT90/'In Process Calc.'!$I91,"")</f>
        <v/>
      </c>
      <c r="V97" s="247" t="str">
        <f>IF('Measured Data'!$E91&gt;0,'Measured Data'!V90+'Measured Data'!$E91*'Measured Data'!AU90/'In Process Calc.'!$I91,"")</f>
        <v/>
      </c>
      <c r="W97" s="247" t="str">
        <f>IF('Measured Data'!$E91&gt;0,'Measured Data'!W90+'Measured Data'!$E91*'Measured Data'!AV90/'In Process Calc.'!$I91,"")</f>
        <v/>
      </c>
      <c r="X97" s="247" t="str">
        <f>IF('Measured Data'!$E91&gt;0,'Measured Data'!X90+'Measured Data'!$E91*'Measured Data'!AW90/'In Process Calc.'!$I91,"")</f>
        <v/>
      </c>
      <c r="Y97" s="247" t="str">
        <f>IF('Measured Data'!$E91&gt;0,'Measured Data'!Y90+'Measured Data'!$E91*'Measured Data'!AX90/'In Process Calc.'!$I91,"")</f>
        <v/>
      </c>
      <c r="Z97" s="247" t="str">
        <f>IF('Measured Data'!$E91&gt;0,'Measured Data'!Z90+'Measured Data'!$E91*'Measured Data'!AY90/'In Process Calc.'!$I91,"")</f>
        <v/>
      </c>
      <c r="AA97" s="247" t="str">
        <f>IF('Measured Data'!$E91&gt;0,'Measured Data'!AA90+'Measured Data'!$E91*'Measured Data'!AZ90/'In Process Calc.'!$I91,"")</f>
        <v/>
      </c>
      <c r="AB97" s="247" t="str">
        <f>IF('Measured Data'!$E91&gt;0,'Measured Data'!AB90+'Measured Data'!$E91*'Measured Data'!BA90/'In Process Calc.'!$I91,"")</f>
        <v/>
      </c>
      <c r="AC97" s="247" t="str">
        <f>IF('Measured Data'!$E91&gt;0,'Measured Data'!AC90+'Measured Data'!$E91*'Measured Data'!BB90/'In Process Calc.'!$I91,"")</f>
        <v/>
      </c>
      <c r="AD97" s="247" t="str">
        <f>IF('Measured Data'!$E91&gt;0,'Measured Data'!AD90+'Measured Data'!$E91*'Measured Data'!BC90/'In Process Calc.'!$I91,"")</f>
        <v/>
      </c>
      <c r="AE97" s="247" t="str">
        <f>IF('Measured Data'!$E91&gt;0,'Measured Data'!AE90+'Measured Data'!$E91*'Measured Data'!BD90/'In Process Calc.'!$I91,"")</f>
        <v/>
      </c>
      <c r="AF97" s="247" t="str">
        <f>IF('Measured Data'!$E91&gt;0,'Measured Data'!AF90+'Measured Data'!$E91*'Measured Data'!BE90/'In Process Calc.'!$I91,"")</f>
        <v/>
      </c>
      <c r="AG97" s="247" t="str">
        <f>IF('Measured Data'!$E91&gt;0,'Measured Data'!AG90+'Measured Data'!$E91*'Measured Data'!BF90/'In Process Calc.'!$I91,"")</f>
        <v/>
      </c>
      <c r="AH97" s="247" t="str">
        <f>IF('Measured Data'!$E91&gt;0,'Measured Data'!AH90+'Measured Data'!$E91*'Measured Data'!BG90/'In Process Calc.'!$I91,"")</f>
        <v/>
      </c>
      <c r="AI97" s="247" t="str">
        <f>IF('Measured Data'!$E91&gt;0,'Measured Data'!AI90+'Measured Data'!$E91*'Measured Data'!BH90/'In Process Calc.'!$I91,"")</f>
        <v/>
      </c>
      <c r="AJ97" s="247" t="str">
        <f>IF('Measured Data'!$E91&gt;0,'Measured Data'!AJ90+'Measured Data'!$E91*'Measured Data'!BI90/'In Process Calc.'!$I91,"")</f>
        <v/>
      </c>
      <c r="AK97" s="247" t="str">
        <f>IF('Measured Data'!$E91&gt;0,'Measured Data'!AK90+'Measured Data'!$E91*'Measured Data'!BJ90/'In Process Calc.'!$I91,"")</f>
        <v/>
      </c>
      <c r="AL97" s="247" t="str">
        <f>IF('Measured Data'!$E91&gt;0,'Measured Data'!AL90+'Measured Data'!$E91*'Measured Data'!BK90/'In Process Calc.'!$I91,"")</f>
        <v/>
      </c>
      <c r="AM97" s="247" t="str">
        <f>IF('Measured Data'!$E91&gt;0,'Measured Data'!AM90+'Measured Data'!$E91*'Measured Data'!BL90/'In Process Calc.'!$I91,"")</f>
        <v/>
      </c>
      <c r="AN97" s="247" t="str">
        <f>IF('Measured Data'!$E91&gt;0,'Measured Data'!AN90+'Measured Data'!$E91*'Measured Data'!BM90/'In Process Calc.'!$I91,"")</f>
        <v/>
      </c>
      <c r="AO97" s="247" t="str">
        <f>IF('Measured Data'!$E91&gt;0,'Measured Data'!AO90+'Measured Data'!$E91*'Measured Data'!BN90/'In Process Calc.'!$I91,"")</f>
        <v/>
      </c>
      <c r="AP97" s="247" t="str">
        <f>IF('Measured Data'!$E91&gt;0,'Measured Data'!AP90+'Measured Data'!$E91*'Measured Data'!BO90/'In Process Calc.'!$I91,"")</f>
        <v/>
      </c>
      <c r="AQ97" s="247" t="str">
        <f>IF('Measured Data'!$E91&gt;0,'Measured Data'!AR90+'Measured Data'!$E91*'Measured Data'!BP90/'In Process Calc.'!$I91,"")</f>
        <v/>
      </c>
      <c r="AR97" s="247" t="str">
        <f>IF('Measured Data'!$E91&gt;0,'Measured Data'!AS90,"")</f>
        <v/>
      </c>
      <c r="AS97" s="247" t="str">
        <f>IF('Measured Data'!$E91&gt;0,'Measured Data'!AT90,"")</f>
        <v/>
      </c>
      <c r="AT97" s="247" t="str">
        <f>IF('Measured Data'!$E91&gt;0,'Measured Data'!AU90,"")</f>
        <v/>
      </c>
      <c r="AU97" s="247" t="str">
        <f>IF('Measured Data'!$E91&gt;0,'Measured Data'!AV90,"")</f>
        <v/>
      </c>
      <c r="AV97" s="247" t="str">
        <f>IF('Measured Data'!$E91&gt;0,'Measured Data'!AW90,"")</f>
        <v/>
      </c>
      <c r="AW97" s="247" t="str">
        <f>IF('Measured Data'!$E91&gt;0,'Measured Data'!AX90,"")</f>
        <v/>
      </c>
      <c r="AX97" s="247" t="str">
        <f>IF('Measured Data'!$E91&gt;0,'Measured Data'!AY90,"")</f>
        <v/>
      </c>
      <c r="AY97" s="247" t="str">
        <f>IF('Measured Data'!$E91&gt;0,'Measured Data'!AZ90,"")</f>
        <v/>
      </c>
      <c r="AZ97" s="247" t="str">
        <f>IF('Measured Data'!$E91&gt;0,'Measured Data'!BA90,"")</f>
        <v/>
      </c>
      <c r="BA97" s="247" t="str">
        <f>IF('Measured Data'!$E91&gt;0,'Measured Data'!BB90,"")</f>
        <v/>
      </c>
      <c r="BB97" s="247" t="str">
        <f>IF('Measured Data'!$E91&gt;0,'Measured Data'!BC90,"")</f>
        <v/>
      </c>
      <c r="BC97" s="247" t="str">
        <f>IF('Measured Data'!$E91&gt;0,'Measured Data'!BD90,"")</f>
        <v/>
      </c>
      <c r="BD97" s="247" t="str">
        <f>IF('Measured Data'!$E91&gt;0,'Measured Data'!BE90,"")</f>
        <v/>
      </c>
      <c r="BE97" s="247" t="str">
        <f>IF('Measured Data'!$E91&gt;0,'Measured Data'!BF90,"")</f>
        <v/>
      </c>
      <c r="BF97" s="247" t="str">
        <f>IF('Measured Data'!$E91&gt;0,'Measured Data'!BG90,"")</f>
        <v/>
      </c>
      <c r="BG97" s="247" t="str">
        <f>IF('Measured Data'!$E91&gt;0,'Measured Data'!BH90,"")</f>
        <v/>
      </c>
      <c r="BH97" s="247" t="str">
        <f>IF('Measured Data'!$E91&gt;0,'Measured Data'!BI90,"")</f>
        <v/>
      </c>
      <c r="BI97" s="247" t="str">
        <f>IF('Measured Data'!$E91&gt;0,'Measured Data'!BJ90,"")</f>
        <v/>
      </c>
      <c r="BJ97" s="247" t="str">
        <f>IF('Measured Data'!$E91&gt;0,'Measured Data'!BK90,"")</f>
        <v/>
      </c>
      <c r="BK97" s="247" t="str">
        <f>IF('Measured Data'!$E91&gt;0,'Measured Data'!BL90,"")</f>
        <v/>
      </c>
      <c r="BL97" s="247" t="str">
        <f>IF('Measured Data'!$E91&gt;0,'Measured Data'!BM90,"")</f>
        <v/>
      </c>
      <c r="BM97" s="247" t="str">
        <f>IF('Measured Data'!$E91&gt;0,'Measured Data'!BN90,"")</f>
        <v/>
      </c>
      <c r="BN97" s="247" t="str">
        <f>IF('Measured Data'!$E91&gt;0,'In Process Calc.'!B90,"")</f>
        <v/>
      </c>
      <c r="BO97" s="247" t="str">
        <f>IF('Measured Data'!$E91&gt;0,'In Process Calc.'!C90,"")</f>
        <v/>
      </c>
    </row>
    <row r="98" spans="1:67" x14ac:dyDescent="0.15">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Data'!AS91/'In Process Calc.'!$I92,"")</f>
        <v/>
      </c>
      <c r="U98" s="247" t="str">
        <f>IF('Measured Data'!$E92&gt;0,'Measured Data'!U91+'Measured Data'!$E92*'Measured Data'!AT91/'In Process Calc.'!$I92,"")</f>
        <v/>
      </c>
      <c r="V98" s="247" t="str">
        <f>IF('Measured Data'!$E92&gt;0,'Measured Data'!V91+'Measured Data'!$E92*'Measured Data'!AU91/'In Process Calc.'!$I92,"")</f>
        <v/>
      </c>
      <c r="W98" s="247" t="str">
        <f>IF('Measured Data'!$E92&gt;0,'Measured Data'!W91+'Measured Data'!$E92*'Measured Data'!AV91/'In Process Calc.'!$I92,"")</f>
        <v/>
      </c>
      <c r="X98" s="247" t="str">
        <f>IF('Measured Data'!$E92&gt;0,'Measured Data'!X91+'Measured Data'!$E92*'Measured Data'!AW91/'In Process Calc.'!$I92,"")</f>
        <v/>
      </c>
      <c r="Y98" s="247" t="str">
        <f>IF('Measured Data'!$E92&gt;0,'Measured Data'!Y91+'Measured Data'!$E92*'Measured Data'!AX91/'In Process Calc.'!$I92,"")</f>
        <v/>
      </c>
      <c r="Z98" s="247" t="str">
        <f>IF('Measured Data'!$E92&gt;0,'Measured Data'!Z91+'Measured Data'!$E92*'Measured Data'!AY91/'In Process Calc.'!$I92,"")</f>
        <v/>
      </c>
      <c r="AA98" s="247" t="str">
        <f>IF('Measured Data'!$E92&gt;0,'Measured Data'!AA91+'Measured Data'!$E92*'Measured Data'!AZ91/'In Process Calc.'!$I92,"")</f>
        <v/>
      </c>
      <c r="AB98" s="247" t="str">
        <f>IF('Measured Data'!$E92&gt;0,'Measured Data'!AB91+'Measured Data'!$E92*'Measured Data'!BA91/'In Process Calc.'!$I92,"")</f>
        <v/>
      </c>
      <c r="AC98" s="247" t="str">
        <f>IF('Measured Data'!$E92&gt;0,'Measured Data'!AC91+'Measured Data'!$E92*'Measured Data'!BB91/'In Process Calc.'!$I92,"")</f>
        <v/>
      </c>
      <c r="AD98" s="247" t="str">
        <f>IF('Measured Data'!$E92&gt;0,'Measured Data'!AD91+'Measured Data'!$E92*'Measured Data'!BC91/'In Process Calc.'!$I92,"")</f>
        <v/>
      </c>
      <c r="AE98" s="247" t="str">
        <f>IF('Measured Data'!$E92&gt;0,'Measured Data'!AE91+'Measured Data'!$E92*'Measured Data'!BD91/'In Process Calc.'!$I92,"")</f>
        <v/>
      </c>
      <c r="AF98" s="247" t="str">
        <f>IF('Measured Data'!$E92&gt;0,'Measured Data'!AF91+'Measured Data'!$E92*'Measured Data'!BE91/'In Process Calc.'!$I92,"")</f>
        <v/>
      </c>
      <c r="AG98" s="247" t="str">
        <f>IF('Measured Data'!$E92&gt;0,'Measured Data'!AG91+'Measured Data'!$E92*'Measured Data'!BF91/'In Process Calc.'!$I92,"")</f>
        <v/>
      </c>
      <c r="AH98" s="247" t="str">
        <f>IF('Measured Data'!$E92&gt;0,'Measured Data'!AH91+'Measured Data'!$E92*'Measured Data'!BG91/'In Process Calc.'!$I92,"")</f>
        <v/>
      </c>
      <c r="AI98" s="247" t="str">
        <f>IF('Measured Data'!$E92&gt;0,'Measured Data'!AI91+'Measured Data'!$E92*'Measured Data'!BH91/'In Process Calc.'!$I92,"")</f>
        <v/>
      </c>
      <c r="AJ98" s="247" t="str">
        <f>IF('Measured Data'!$E92&gt;0,'Measured Data'!AJ91+'Measured Data'!$E92*'Measured Data'!BI91/'In Process Calc.'!$I92,"")</f>
        <v/>
      </c>
      <c r="AK98" s="247" t="str">
        <f>IF('Measured Data'!$E92&gt;0,'Measured Data'!AK91+'Measured Data'!$E92*'Measured Data'!BJ91/'In Process Calc.'!$I92,"")</f>
        <v/>
      </c>
      <c r="AL98" s="247" t="str">
        <f>IF('Measured Data'!$E92&gt;0,'Measured Data'!AL91+'Measured Data'!$E92*'Measured Data'!BK91/'In Process Calc.'!$I92,"")</f>
        <v/>
      </c>
      <c r="AM98" s="247" t="str">
        <f>IF('Measured Data'!$E92&gt;0,'Measured Data'!AM91+'Measured Data'!$E92*'Measured Data'!BL91/'In Process Calc.'!$I92,"")</f>
        <v/>
      </c>
      <c r="AN98" s="247" t="str">
        <f>IF('Measured Data'!$E92&gt;0,'Measured Data'!AN91+'Measured Data'!$E92*'Measured Data'!BM91/'In Process Calc.'!$I92,"")</f>
        <v/>
      </c>
      <c r="AO98" s="247" t="str">
        <f>IF('Measured Data'!$E92&gt;0,'Measured Data'!AO91+'Measured Data'!$E92*'Measured Data'!BN91/'In Process Calc.'!$I92,"")</f>
        <v/>
      </c>
      <c r="AP98" s="247" t="str">
        <f>IF('Measured Data'!$E92&gt;0,'Measured Data'!AP91+'Measured Data'!$E92*'Measured Data'!BO91/'In Process Calc.'!$I92,"")</f>
        <v/>
      </c>
      <c r="AQ98" s="247" t="str">
        <f>IF('Measured Data'!$E92&gt;0,'Measured Data'!AR91+'Measured Data'!$E92*'Measured Data'!BP91/'In Process Calc.'!$I92,"")</f>
        <v/>
      </c>
      <c r="AR98" s="247" t="str">
        <f>IF('Measured Data'!$E92&gt;0,'Measured Data'!AS91,"")</f>
        <v/>
      </c>
      <c r="AS98" s="247" t="str">
        <f>IF('Measured Data'!$E92&gt;0,'Measured Data'!AT91,"")</f>
        <v/>
      </c>
      <c r="AT98" s="247" t="str">
        <f>IF('Measured Data'!$E92&gt;0,'Measured Data'!AU91,"")</f>
        <v/>
      </c>
      <c r="AU98" s="247" t="str">
        <f>IF('Measured Data'!$E92&gt;0,'Measured Data'!AV91,"")</f>
        <v/>
      </c>
      <c r="AV98" s="247" t="str">
        <f>IF('Measured Data'!$E92&gt;0,'Measured Data'!AW91,"")</f>
        <v/>
      </c>
      <c r="AW98" s="247" t="str">
        <f>IF('Measured Data'!$E92&gt;0,'Measured Data'!AX91,"")</f>
        <v/>
      </c>
      <c r="AX98" s="247" t="str">
        <f>IF('Measured Data'!$E92&gt;0,'Measured Data'!AY91,"")</f>
        <v/>
      </c>
      <c r="AY98" s="247" t="str">
        <f>IF('Measured Data'!$E92&gt;0,'Measured Data'!AZ91,"")</f>
        <v/>
      </c>
      <c r="AZ98" s="247" t="str">
        <f>IF('Measured Data'!$E92&gt;0,'Measured Data'!BA91,"")</f>
        <v/>
      </c>
      <c r="BA98" s="247" t="str">
        <f>IF('Measured Data'!$E92&gt;0,'Measured Data'!BB91,"")</f>
        <v/>
      </c>
      <c r="BB98" s="247" t="str">
        <f>IF('Measured Data'!$E92&gt;0,'Measured Data'!BC91,"")</f>
        <v/>
      </c>
      <c r="BC98" s="247" t="str">
        <f>IF('Measured Data'!$E92&gt;0,'Measured Data'!BD91,"")</f>
        <v/>
      </c>
      <c r="BD98" s="247" t="str">
        <f>IF('Measured Data'!$E92&gt;0,'Measured Data'!BE91,"")</f>
        <v/>
      </c>
      <c r="BE98" s="247" t="str">
        <f>IF('Measured Data'!$E92&gt;0,'Measured Data'!BF91,"")</f>
        <v/>
      </c>
      <c r="BF98" s="247" t="str">
        <f>IF('Measured Data'!$E92&gt;0,'Measured Data'!BG91,"")</f>
        <v/>
      </c>
      <c r="BG98" s="247" t="str">
        <f>IF('Measured Data'!$E92&gt;0,'Measured Data'!BH91,"")</f>
        <v/>
      </c>
      <c r="BH98" s="247" t="str">
        <f>IF('Measured Data'!$E92&gt;0,'Measured Data'!BI91,"")</f>
        <v/>
      </c>
      <c r="BI98" s="247" t="str">
        <f>IF('Measured Data'!$E92&gt;0,'Measured Data'!BJ91,"")</f>
        <v/>
      </c>
      <c r="BJ98" s="247" t="str">
        <f>IF('Measured Data'!$E92&gt;0,'Measured Data'!BK91,"")</f>
        <v/>
      </c>
      <c r="BK98" s="247" t="str">
        <f>IF('Measured Data'!$E92&gt;0,'Measured Data'!BL91,"")</f>
        <v/>
      </c>
      <c r="BL98" s="247" t="str">
        <f>IF('Measured Data'!$E92&gt;0,'Measured Data'!BM91,"")</f>
        <v/>
      </c>
      <c r="BM98" s="247" t="str">
        <f>IF('Measured Data'!$E92&gt;0,'Measured Data'!BN91,"")</f>
        <v/>
      </c>
      <c r="BN98" s="247" t="str">
        <f>IF('Measured Data'!$E92&gt;0,'In Process Calc.'!B91,"")</f>
        <v/>
      </c>
      <c r="BO98" s="247" t="str">
        <f>IF('Measured Data'!$E92&gt;0,'In Process Calc.'!C91,"")</f>
        <v/>
      </c>
    </row>
    <row r="99" spans="1:67" x14ac:dyDescent="0.15">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Data'!AS92/'In Process Calc.'!$I93,"")</f>
        <v/>
      </c>
      <c r="U99" s="247" t="str">
        <f>IF('Measured Data'!$E93&gt;0,'Measured Data'!U92+'Measured Data'!$E93*'Measured Data'!AT92/'In Process Calc.'!$I93,"")</f>
        <v/>
      </c>
      <c r="V99" s="247" t="str">
        <f>IF('Measured Data'!$E93&gt;0,'Measured Data'!V92+'Measured Data'!$E93*'Measured Data'!AU92/'In Process Calc.'!$I93,"")</f>
        <v/>
      </c>
      <c r="W99" s="247" t="str">
        <f>IF('Measured Data'!$E93&gt;0,'Measured Data'!W92+'Measured Data'!$E93*'Measured Data'!AV92/'In Process Calc.'!$I93,"")</f>
        <v/>
      </c>
      <c r="X99" s="247" t="str">
        <f>IF('Measured Data'!$E93&gt;0,'Measured Data'!X92+'Measured Data'!$E93*'Measured Data'!AW92/'In Process Calc.'!$I93,"")</f>
        <v/>
      </c>
      <c r="Y99" s="247" t="str">
        <f>IF('Measured Data'!$E93&gt;0,'Measured Data'!Y92+'Measured Data'!$E93*'Measured Data'!AX92/'In Process Calc.'!$I93,"")</f>
        <v/>
      </c>
      <c r="Z99" s="247" t="str">
        <f>IF('Measured Data'!$E93&gt;0,'Measured Data'!Z92+'Measured Data'!$E93*'Measured Data'!AY92/'In Process Calc.'!$I93,"")</f>
        <v/>
      </c>
      <c r="AA99" s="247" t="str">
        <f>IF('Measured Data'!$E93&gt;0,'Measured Data'!AA92+'Measured Data'!$E93*'Measured Data'!AZ92/'In Process Calc.'!$I93,"")</f>
        <v/>
      </c>
      <c r="AB99" s="247" t="str">
        <f>IF('Measured Data'!$E93&gt;0,'Measured Data'!AB92+'Measured Data'!$E93*'Measured Data'!BA92/'In Process Calc.'!$I93,"")</f>
        <v/>
      </c>
      <c r="AC99" s="247" t="str">
        <f>IF('Measured Data'!$E93&gt;0,'Measured Data'!AC92+'Measured Data'!$E93*'Measured Data'!BB92/'In Process Calc.'!$I93,"")</f>
        <v/>
      </c>
      <c r="AD99" s="247" t="str">
        <f>IF('Measured Data'!$E93&gt;0,'Measured Data'!AD92+'Measured Data'!$E93*'Measured Data'!BC92/'In Process Calc.'!$I93,"")</f>
        <v/>
      </c>
      <c r="AE99" s="247" t="str">
        <f>IF('Measured Data'!$E93&gt;0,'Measured Data'!AE92+'Measured Data'!$E93*'Measured Data'!BD92/'In Process Calc.'!$I93,"")</f>
        <v/>
      </c>
      <c r="AF99" s="247" t="str">
        <f>IF('Measured Data'!$E93&gt;0,'Measured Data'!AF92+'Measured Data'!$E93*'Measured Data'!BE92/'In Process Calc.'!$I93,"")</f>
        <v/>
      </c>
      <c r="AG99" s="247" t="str">
        <f>IF('Measured Data'!$E93&gt;0,'Measured Data'!AG92+'Measured Data'!$E93*'Measured Data'!BF92/'In Process Calc.'!$I93,"")</f>
        <v/>
      </c>
      <c r="AH99" s="247" t="str">
        <f>IF('Measured Data'!$E93&gt;0,'Measured Data'!AH92+'Measured Data'!$E93*'Measured Data'!BG92/'In Process Calc.'!$I93,"")</f>
        <v/>
      </c>
      <c r="AI99" s="247" t="str">
        <f>IF('Measured Data'!$E93&gt;0,'Measured Data'!AI92+'Measured Data'!$E93*'Measured Data'!BH92/'In Process Calc.'!$I93,"")</f>
        <v/>
      </c>
      <c r="AJ99" s="247" t="str">
        <f>IF('Measured Data'!$E93&gt;0,'Measured Data'!AJ92+'Measured Data'!$E93*'Measured Data'!BI92/'In Process Calc.'!$I93,"")</f>
        <v/>
      </c>
      <c r="AK99" s="247" t="str">
        <f>IF('Measured Data'!$E93&gt;0,'Measured Data'!AK92+'Measured Data'!$E93*'Measured Data'!BJ92/'In Process Calc.'!$I93,"")</f>
        <v/>
      </c>
      <c r="AL99" s="247" t="str">
        <f>IF('Measured Data'!$E93&gt;0,'Measured Data'!AL92+'Measured Data'!$E93*'Measured Data'!BK92/'In Process Calc.'!$I93,"")</f>
        <v/>
      </c>
      <c r="AM99" s="247" t="str">
        <f>IF('Measured Data'!$E93&gt;0,'Measured Data'!AM92+'Measured Data'!$E93*'Measured Data'!BL92/'In Process Calc.'!$I93,"")</f>
        <v/>
      </c>
      <c r="AN99" s="247" t="str">
        <f>IF('Measured Data'!$E93&gt;0,'Measured Data'!AN92+'Measured Data'!$E93*'Measured Data'!BM92/'In Process Calc.'!$I93,"")</f>
        <v/>
      </c>
      <c r="AO99" s="247" t="str">
        <f>IF('Measured Data'!$E93&gt;0,'Measured Data'!AO92+'Measured Data'!$E93*'Measured Data'!BN92/'In Process Calc.'!$I93,"")</f>
        <v/>
      </c>
      <c r="AP99" s="247" t="str">
        <f>IF('Measured Data'!$E93&gt;0,'Measured Data'!AP92+'Measured Data'!$E93*'Measured Data'!BO92/'In Process Calc.'!$I93,"")</f>
        <v/>
      </c>
      <c r="AQ99" s="247" t="str">
        <f>IF('Measured Data'!$E93&gt;0,'Measured Data'!AR92+'Measured Data'!$E93*'Measured Data'!BP92/'In Process Calc.'!$I93,"")</f>
        <v/>
      </c>
      <c r="AR99" s="247" t="str">
        <f>IF('Measured Data'!$E93&gt;0,'Measured Data'!AS92,"")</f>
        <v/>
      </c>
      <c r="AS99" s="247" t="str">
        <f>IF('Measured Data'!$E93&gt;0,'Measured Data'!AT92,"")</f>
        <v/>
      </c>
      <c r="AT99" s="247" t="str">
        <f>IF('Measured Data'!$E93&gt;0,'Measured Data'!AU92,"")</f>
        <v/>
      </c>
      <c r="AU99" s="247" t="str">
        <f>IF('Measured Data'!$E93&gt;0,'Measured Data'!AV92,"")</f>
        <v/>
      </c>
      <c r="AV99" s="247" t="str">
        <f>IF('Measured Data'!$E93&gt;0,'Measured Data'!AW92,"")</f>
        <v/>
      </c>
      <c r="AW99" s="247" t="str">
        <f>IF('Measured Data'!$E93&gt;0,'Measured Data'!AX92,"")</f>
        <v/>
      </c>
      <c r="AX99" s="247" t="str">
        <f>IF('Measured Data'!$E93&gt;0,'Measured Data'!AY92,"")</f>
        <v/>
      </c>
      <c r="AY99" s="247" t="str">
        <f>IF('Measured Data'!$E93&gt;0,'Measured Data'!AZ92,"")</f>
        <v/>
      </c>
      <c r="AZ99" s="247" t="str">
        <f>IF('Measured Data'!$E93&gt;0,'Measured Data'!BA92,"")</f>
        <v/>
      </c>
      <c r="BA99" s="247" t="str">
        <f>IF('Measured Data'!$E93&gt;0,'Measured Data'!BB92,"")</f>
        <v/>
      </c>
      <c r="BB99" s="247" t="str">
        <f>IF('Measured Data'!$E93&gt;0,'Measured Data'!BC92,"")</f>
        <v/>
      </c>
      <c r="BC99" s="247" t="str">
        <f>IF('Measured Data'!$E93&gt;0,'Measured Data'!BD92,"")</f>
        <v/>
      </c>
      <c r="BD99" s="247" t="str">
        <f>IF('Measured Data'!$E93&gt;0,'Measured Data'!BE92,"")</f>
        <v/>
      </c>
      <c r="BE99" s="247" t="str">
        <f>IF('Measured Data'!$E93&gt;0,'Measured Data'!BF92,"")</f>
        <v/>
      </c>
      <c r="BF99" s="247" t="str">
        <f>IF('Measured Data'!$E93&gt;0,'Measured Data'!BG92,"")</f>
        <v/>
      </c>
      <c r="BG99" s="247" t="str">
        <f>IF('Measured Data'!$E93&gt;0,'Measured Data'!BH92,"")</f>
        <v/>
      </c>
      <c r="BH99" s="247" t="str">
        <f>IF('Measured Data'!$E93&gt;0,'Measured Data'!BI92,"")</f>
        <v/>
      </c>
      <c r="BI99" s="247" t="str">
        <f>IF('Measured Data'!$E93&gt;0,'Measured Data'!BJ92,"")</f>
        <v/>
      </c>
      <c r="BJ99" s="247" t="str">
        <f>IF('Measured Data'!$E93&gt;0,'Measured Data'!BK92,"")</f>
        <v/>
      </c>
      <c r="BK99" s="247" t="str">
        <f>IF('Measured Data'!$E93&gt;0,'Measured Data'!BL92,"")</f>
        <v/>
      </c>
      <c r="BL99" s="247" t="str">
        <f>IF('Measured Data'!$E93&gt;0,'Measured Data'!BM92,"")</f>
        <v/>
      </c>
      <c r="BM99" s="247" t="str">
        <f>IF('Measured Data'!$E93&gt;0,'Measured Data'!BN92,"")</f>
        <v/>
      </c>
      <c r="BN99" s="247" t="str">
        <f>IF('Measured Data'!$E93&gt;0,'In Process Calc.'!B92,"")</f>
        <v/>
      </c>
      <c r="BO99" s="247" t="str">
        <f>IF('Measured Data'!$E93&gt;0,'In Process Calc.'!C92,"")</f>
        <v/>
      </c>
    </row>
    <row r="100" spans="1:67" x14ac:dyDescent="0.15">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Data'!AS93/'In Process Calc.'!$I94,"")</f>
        <v/>
      </c>
      <c r="U100" s="247" t="str">
        <f>IF('Measured Data'!$E94&gt;0,'Measured Data'!U93+'Measured Data'!$E94*'Measured Data'!AT93/'In Process Calc.'!$I94,"")</f>
        <v/>
      </c>
      <c r="V100" s="247" t="str">
        <f>IF('Measured Data'!$E94&gt;0,'Measured Data'!V93+'Measured Data'!$E94*'Measured Data'!AU93/'In Process Calc.'!$I94,"")</f>
        <v/>
      </c>
      <c r="W100" s="247" t="str">
        <f>IF('Measured Data'!$E94&gt;0,'Measured Data'!W93+'Measured Data'!$E94*'Measured Data'!AV93/'In Process Calc.'!$I94,"")</f>
        <v/>
      </c>
      <c r="X100" s="247" t="str">
        <f>IF('Measured Data'!$E94&gt;0,'Measured Data'!X93+'Measured Data'!$E94*'Measured Data'!AW93/'In Process Calc.'!$I94,"")</f>
        <v/>
      </c>
      <c r="Y100" s="247" t="str">
        <f>IF('Measured Data'!$E94&gt;0,'Measured Data'!Y93+'Measured Data'!$E94*'Measured Data'!AX93/'In Process Calc.'!$I94,"")</f>
        <v/>
      </c>
      <c r="Z100" s="247" t="str">
        <f>IF('Measured Data'!$E94&gt;0,'Measured Data'!Z93+'Measured Data'!$E94*'Measured Data'!AY93/'In Process Calc.'!$I94,"")</f>
        <v/>
      </c>
      <c r="AA100" s="247" t="str">
        <f>IF('Measured Data'!$E94&gt;0,'Measured Data'!AA93+'Measured Data'!$E94*'Measured Data'!AZ93/'In Process Calc.'!$I94,"")</f>
        <v/>
      </c>
      <c r="AB100" s="247" t="str">
        <f>IF('Measured Data'!$E94&gt;0,'Measured Data'!AB93+'Measured Data'!$E94*'Measured Data'!BA93/'In Process Calc.'!$I94,"")</f>
        <v/>
      </c>
      <c r="AC100" s="247" t="str">
        <f>IF('Measured Data'!$E94&gt;0,'Measured Data'!AC93+'Measured Data'!$E94*'Measured Data'!BB93/'In Process Calc.'!$I94,"")</f>
        <v/>
      </c>
      <c r="AD100" s="247" t="str">
        <f>IF('Measured Data'!$E94&gt;0,'Measured Data'!AD93+'Measured Data'!$E94*'Measured Data'!BC93/'In Process Calc.'!$I94,"")</f>
        <v/>
      </c>
      <c r="AE100" s="247" t="str">
        <f>IF('Measured Data'!$E94&gt;0,'Measured Data'!AE93+'Measured Data'!$E94*'Measured Data'!BD93/'In Process Calc.'!$I94,"")</f>
        <v/>
      </c>
      <c r="AF100" s="247" t="str">
        <f>IF('Measured Data'!$E94&gt;0,'Measured Data'!AF93+'Measured Data'!$E94*'Measured Data'!BE93/'In Process Calc.'!$I94,"")</f>
        <v/>
      </c>
      <c r="AG100" s="247" t="str">
        <f>IF('Measured Data'!$E94&gt;0,'Measured Data'!AG93+'Measured Data'!$E94*'Measured Data'!BF93/'In Process Calc.'!$I94,"")</f>
        <v/>
      </c>
      <c r="AH100" s="247" t="str">
        <f>IF('Measured Data'!$E94&gt;0,'Measured Data'!AH93+'Measured Data'!$E94*'Measured Data'!BG93/'In Process Calc.'!$I94,"")</f>
        <v/>
      </c>
      <c r="AI100" s="247" t="str">
        <f>IF('Measured Data'!$E94&gt;0,'Measured Data'!AI93+'Measured Data'!$E94*'Measured Data'!BH93/'In Process Calc.'!$I94,"")</f>
        <v/>
      </c>
      <c r="AJ100" s="247" t="str">
        <f>IF('Measured Data'!$E94&gt;0,'Measured Data'!AJ93+'Measured Data'!$E94*'Measured Data'!BI93/'In Process Calc.'!$I94,"")</f>
        <v/>
      </c>
      <c r="AK100" s="247" t="str">
        <f>IF('Measured Data'!$E94&gt;0,'Measured Data'!AK93+'Measured Data'!$E94*'Measured Data'!BJ93/'In Process Calc.'!$I94,"")</f>
        <v/>
      </c>
      <c r="AL100" s="247" t="str">
        <f>IF('Measured Data'!$E94&gt;0,'Measured Data'!AL93+'Measured Data'!$E94*'Measured Data'!BK93/'In Process Calc.'!$I94,"")</f>
        <v/>
      </c>
      <c r="AM100" s="247" t="str">
        <f>IF('Measured Data'!$E94&gt;0,'Measured Data'!AM93+'Measured Data'!$E94*'Measured Data'!BL93/'In Process Calc.'!$I94,"")</f>
        <v/>
      </c>
      <c r="AN100" s="247" t="str">
        <f>IF('Measured Data'!$E94&gt;0,'Measured Data'!AN93+'Measured Data'!$E94*'Measured Data'!BM93/'In Process Calc.'!$I94,"")</f>
        <v/>
      </c>
      <c r="AO100" s="247" t="str">
        <f>IF('Measured Data'!$E94&gt;0,'Measured Data'!AO93+'Measured Data'!$E94*'Measured Data'!BN93/'In Process Calc.'!$I94,"")</f>
        <v/>
      </c>
      <c r="AP100" s="247" t="str">
        <f>IF('Measured Data'!$E94&gt;0,'Measured Data'!AP93+'Measured Data'!$E94*'Measured Data'!BO93/'In Process Calc.'!$I94,"")</f>
        <v/>
      </c>
      <c r="AQ100" s="247" t="str">
        <f>IF('Measured Data'!$E94&gt;0,'Measured Data'!AR93+'Measured Data'!$E94*'Measured Data'!BP93/'In Process Calc.'!$I94,"")</f>
        <v/>
      </c>
      <c r="AR100" s="247" t="str">
        <f>IF('Measured Data'!$E94&gt;0,'Measured Data'!AS93,"")</f>
        <v/>
      </c>
      <c r="AS100" s="247" t="str">
        <f>IF('Measured Data'!$E94&gt;0,'Measured Data'!AT93,"")</f>
        <v/>
      </c>
      <c r="AT100" s="247" t="str">
        <f>IF('Measured Data'!$E94&gt;0,'Measured Data'!AU93,"")</f>
        <v/>
      </c>
      <c r="AU100" s="247" t="str">
        <f>IF('Measured Data'!$E94&gt;0,'Measured Data'!AV93,"")</f>
        <v/>
      </c>
      <c r="AV100" s="247" t="str">
        <f>IF('Measured Data'!$E94&gt;0,'Measured Data'!AW93,"")</f>
        <v/>
      </c>
      <c r="AW100" s="247" t="str">
        <f>IF('Measured Data'!$E94&gt;0,'Measured Data'!AX93,"")</f>
        <v/>
      </c>
      <c r="AX100" s="247" t="str">
        <f>IF('Measured Data'!$E94&gt;0,'Measured Data'!AY93,"")</f>
        <v/>
      </c>
      <c r="AY100" s="247" t="str">
        <f>IF('Measured Data'!$E94&gt;0,'Measured Data'!AZ93,"")</f>
        <v/>
      </c>
      <c r="AZ100" s="247" t="str">
        <f>IF('Measured Data'!$E94&gt;0,'Measured Data'!BA93,"")</f>
        <v/>
      </c>
      <c r="BA100" s="247" t="str">
        <f>IF('Measured Data'!$E94&gt;0,'Measured Data'!BB93,"")</f>
        <v/>
      </c>
      <c r="BB100" s="247" t="str">
        <f>IF('Measured Data'!$E94&gt;0,'Measured Data'!BC93,"")</f>
        <v/>
      </c>
      <c r="BC100" s="247" t="str">
        <f>IF('Measured Data'!$E94&gt;0,'Measured Data'!BD93,"")</f>
        <v/>
      </c>
      <c r="BD100" s="247" t="str">
        <f>IF('Measured Data'!$E94&gt;0,'Measured Data'!BE93,"")</f>
        <v/>
      </c>
      <c r="BE100" s="247" t="str">
        <f>IF('Measured Data'!$E94&gt;0,'Measured Data'!BF93,"")</f>
        <v/>
      </c>
      <c r="BF100" s="247" t="str">
        <f>IF('Measured Data'!$E94&gt;0,'Measured Data'!BG93,"")</f>
        <v/>
      </c>
      <c r="BG100" s="247" t="str">
        <f>IF('Measured Data'!$E94&gt;0,'Measured Data'!BH93,"")</f>
        <v/>
      </c>
      <c r="BH100" s="247" t="str">
        <f>IF('Measured Data'!$E94&gt;0,'Measured Data'!BI93,"")</f>
        <v/>
      </c>
      <c r="BI100" s="247" t="str">
        <f>IF('Measured Data'!$E94&gt;0,'Measured Data'!BJ93,"")</f>
        <v/>
      </c>
      <c r="BJ100" s="247" t="str">
        <f>IF('Measured Data'!$E94&gt;0,'Measured Data'!BK93,"")</f>
        <v/>
      </c>
      <c r="BK100" s="247" t="str">
        <f>IF('Measured Data'!$E94&gt;0,'Measured Data'!BL93,"")</f>
        <v/>
      </c>
      <c r="BL100" s="247" t="str">
        <f>IF('Measured Data'!$E94&gt;0,'Measured Data'!BM93,"")</f>
        <v/>
      </c>
      <c r="BM100" s="247" t="str">
        <f>IF('Measured Data'!$E94&gt;0,'Measured Data'!BN93,"")</f>
        <v/>
      </c>
      <c r="BN100" s="247" t="str">
        <f>IF('Measured Data'!$E94&gt;0,'In Process Calc.'!B93,"")</f>
        <v/>
      </c>
      <c r="BO100" s="247" t="str">
        <f>IF('Measured Data'!$E94&gt;0,'In Process Calc.'!C93,"")</f>
        <v/>
      </c>
    </row>
    <row r="101" spans="1:67" x14ac:dyDescent="0.15">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Data'!AS94/'In Process Calc.'!$I95,"")</f>
        <v/>
      </c>
      <c r="U101" s="247" t="str">
        <f>IF('Measured Data'!$E95&gt;0,'Measured Data'!U94+'Measured Data'!$E95*'Measured Data'!AT94/'In Process Calc.'!$I95,"")</f>
        <v/>
      </c>
      <c r="V101" s="247" t="str">
        <f>IF('Measured Data'!$E95&gt;0,'Measured Data'!V94+'Measured Data'!$E95*'Measured Data'!AU94/'In Process Calc.'!$I95,"")</f>
        <v/>
      </c>
      <c r="W101" s="247" t="str">
        <f>IF('Measured Data'!$E95&gt;0,'Measured Data'!W94+'Measured Data'!$E95*'Measured Data'!AV94/'In Process Calc.'!$I95,"")</f>
        <v/>
      </c>
      <c r="X101" s="247" t="str">
        <f>IF('Measured Data'!$E95&gt;0,'Measured Data'!X94+'Measured Data'!$E95*'Measured Data'!AW94/'In Process Calc.'!$I95,"")</f>
        <v/>
      </c>
      <c r="Y101" s="247" t="str">
        <f>IF('Measured Data'!$E95&gt;0,'Measured Data'!Y94+'Measured Data'!$E95*'Measured Data'!AX94/'In Process Calc.'!$I95,"")</f>
        <v/>
      </c>
      <c r="Z101" s="247" t="str">
        <f>IF('Measured Data'!$E95&gt;0,'Measured Data'!Z94+'Measured Data'!$E95*'Measured Data'!AY94/'In Process Calc.'!$I95,"")</f>
        <v/>
      </c>
      <c r="AA101" s="247" t="str">
        <f>IF('Measured Data'!$E95&gt;0,'Measured Data'!AA94+'Measured Data'!$E95*'Measured Data'!AZ94/'In Process Calc.'!$I95,"")</f>
        <v/>
      </c>
      <c r="AB101" s="247" t="str">
        <f>IF('Measured Data'!$E95&gt;0,'Measured Data'!AB94+'Measured Data'!$E95*'Measured Data'!BA94/'In Process Calc.'!$I95,"")</f>
        <v/>
      </c>
      <c r="AC101" s="247" t="str">
        <f>IF('Measured Data'!$E95&gt;0,'Measured Data'!AC94+'Measured Data'!$E95*'Measured Data'!BB94/'In Process Calc.'!$I95,"")</f>
        <v/>
      </c>
      <c r="AD101" s="247" t="str">
        <f>IF('Measured Data'!$E95&gt;0,'Measured Data'!AD94+'Measured Data'!$E95*'Measured Data'!BC94/'In Process Calc.'!$I95,"")</f>
        <v/>
      </c>
      <c r="AE101" s="247" t="str">
        <f>IF('Measured Data'!$E95&gt;0,'Measured Data'!AE94+'Measured Data'!$E95*'Measured Data'!BD94/'In Process Calc.'!$I95,"")</f>
        <v/>
      </c>
      <c r="AF101" s="247" t="str">
        <f>IF('Measured Data'!$E95&gt;0,'Measured Data'!AF94+'Measured Data'!$E95*'Measured Data'!BE94/'In Process Calc.'!$I95,"")</f>
        <v/>
      </c>
      <c r="AG101" s="247" t="str">
        <f>IF('Measured Data'!$E95&gt;0,'Measured Data'!AG94+'Measured Data'!$E95*'Measured Data'!BF94/'In Process Calc.'!$I95,"")</f>
        <v/>
      </c>
      <c r="AH101" s="247" t="str">
        <f>IF('Measured Data'!$E95&gt;0,'Measured Data'!AH94+'Measured Data'!$E95*'Measured Data'!BG94/'In Process Calc.'!$I95,"")</f>
        <v/>
      </c>
      <c r="AI101" s="247" t="str">
        <f>IF('Measured Data'!$E95&gt;0,'Measured Data'!AI94+'Measured Data'!$E95*'Measured Data'!BH94/'In Process Calc.'!$I95,"")</f>
        <v/>
      </c>
      <c r="AJ101" s="247" t="str">
        <f>IF('Measured Data'!$E95&gt;0,'Measured Data'!AJ94+'Measured Data'!$E95*'Measured Data'!BI94/'In Process Calc.'!$I95,"")</f>
        <v/>
      </c>
      <c r="AK101" s="247" t="str">
        <f>IF('Measured Data'!$E95&gt;0,'Measured Data'!AK94+'Measured Data'!$E95*'Measured Data'!BJ94/'In Process Calc.'!$I95,"")</f>
        <v/>
      </c>
      <c r="AL101" s="247" t="str">
        <f>IF('Measured Data'!$E95&gt;0,'Measured Data'!AL94+'Measured Data'!$E95*'Measured Data'!BK94/'In Process Calc.'!$I95,"")</f>
        <v/>
      </c>
      <c r="AM101" s="247" t="str">
        <f>IF('Measured Data'!$E95&gt;0,'Measured Data'!AM94+'Measured Data'!$E95*'Measured Data'!BL94/'In Process Calc.'!$I95,"")</f>
        <v/>
      </c>
      <c r="AN101" s="247" t="str">
        <f>IF('Measured Data'!$E95&gt;0,'Measured Data'!AN94+'Measured Data'!$E95*'Measured Data'!BM94/'In Process Calc.'!$I95,"")</f>
        <v/>
      </c>
      <c r="AO101" s="247" t="str">
        <f>IF('Measured Data'!$E95&gt;0,'Measured Data'!AO94+'Measured Data'!$E95*'Measured Data'!BN94/'In Process Calc.'!$I95,"")</f>
        <v/>
      </c>
      <c r="AP101" s="247" t="str">
        <f>IF('Measured Data'!$E95&gt;0,'Measured Data'!AP94+'Measured Data'!$E95*'Measured Data'!BO94/'In Process Calc.'!$I95,"")</f>
        <v/>
      </c>
      <c r="AQ101" s="247" t="str">
        <f>IF('Measured Data'!$E95&gt;0,'Measured Data'!AR94+'Measured Data'!$E95*'Measured Data'!BP94/'In Process Calc.'!$I95,"")</f>
        <v/>
      </c>
      <c r="AR101" s="247" t="str">
        <f>IF('Measured Data'!$E95&gt;0,'Measured Data'!AS94,"")</f>
        <v/>
      </c>
      <c r="AS101" s="247" t="str">
        <f>IF('Measured Data'!$E95&gt;0,'Measured Data'!AT94,"")</f>
        <v/>
      </c>
      <c r="AT101" s="247" t="str">
        <f>IF('Measured Data'!$E95&gt;0,'Measured Data'!AU94,"")</f>
        <v/>
      </c>
      <c r="AU101" s="247" t="str">
        <f>IF('Measured Data'!$E95&gt;0,'Measured Data'!AV94,"")</f>
        <v/>
      </c>
      <c r="AV101" s="247" t="str">
        <f>IF('Measured Data'!$E95&gt;0,'Measured Data'!AW94,"")</f>
        <v/>
      </c>
      <c r="AW101" s="247" t="str">
        <f>IF('Measured Data'!$E95&gt;0,'Measured Data'!AX94,"")</f>
        <v/>
      </c>
      <c r="AX101" s="247" t="str">
        <f>IF('Measured Data'!$E95&gt;0,'Measured Data'!AY94,"")</f>
        <v/>
      </c>
      <c r="AY101" s="247" t="str">
        <f>IF('Measured Data'!$E95&gt;0,'Measured Data'!AZ94,"")</f>
        <v/>
      </c>
      <c r="AZ101" s="247" t="str">
        <f>IF('Measured Data'!$E95&gt;0,'Measured Data'!BA94,"")</f>
        <v/>
      </c>
      <c r="BA101" s="247" t="str">
        <f>IF('Measured Data'!$E95&gt;0,'Measured Data'!BB94,"")</f>
        <v/>
      </c>
      <c r="BB101" s="247" t="str">
        <f>IF('Measured Data'!$E95&gt;0,'Measured Data'!BC94,"")</f>
        <v/>
      </c>
      <c r="BC101" s="247" t="str">
        <f>IF('Measured Data'!$E95&gt;0,'Measured Data'!BD94,"")</f>
        <v/>
      </c>
      <c r="BD101" s="247" t="str">
        <f>IF('Measured Data'!$E95&gt;0,'Measured Data'!BE94,"")</f>
        <v/>
      </c>
      <c r="BE101" s="247" t="str">
        <f>IF('Measured Data'!$E95&gt;0,'Measured Data'!BF94,"")</f>
        <v/>
      </c>
      <c r="BF101" s="247" t="str">
        <f>IF('Measured Data'!$E95&gt;0,'Measured Data'!BG94,"")</f>
        <v/>
      </c>
      <c r="BG101" s="247" t="str">
        <f>IF('Measured Data'!$E95&gt;0,'Measured Data'!BH94,"")</f>
        <v/>
      </c>
      <c r="BH101" s="247" t="str">
        <f>IF('Measured Data'!$E95&gt;0,'Measured Data'!BI94,"")</f>
        <v/>
      </c>
      <c r="BI101" s="247" t="str">
        <f>IF('Measured Data'!$E95&gt;0,'Measured Data'!BJ94,"")</f>
        <v/>
      </c>
      <c r="BJ101" s="247" t="str">
        <f>IF('Measured Data'!$E95&gt;0,'Measured Data'!BK94,"")</f>
        <v/>
      </c>
      <c r="BK101" s="247" t="str">
        <f>IF('Measured Data'!$E95&gt;0,'Measured Data'!BL94,"")</f>
        <v/>
      </c>
      <c r="BL101" s="247" t="str">
        <f>IF('Measured Data'!$E95&gt;0,'Measured Data'!BM94,"")</f>
        <v/>
      </c>
      <c r="BM101" s="247" t="str">
        <f>IF('Measured Data'!$E95&gt;0,'Measured Data'!BN94,"")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2022-07-19T14:51:32Z</dcterms:modified>
</cp:coreProperties>
</file>